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36480" yWindow="1755" windowWidth="22650" windowHeight="12405" tabRatio="851" firstSheet="2" activeTab="2"/>
  </bookViews>
  <sheets>
    <sheet name="DB" sheetId="102" state="hidden" r:id="rId1"/>
    <sheet name="選択" sheetId="78" state="hidden" r:id="rId2"/>
    <sheet name="必要書類一覧表" sheetId="72" r:id="rId3"/>
    <sheet name="申請用入力" sheetId="79" r:id="rId4"/>
    <sheet name="報告用入力" sheetId="87" r:id="rId5"/>
    <sheet name="1.【様式1】交付申請書" sheetId="94" r:id="rId6"/>
    <sheet name="2.(別紙2)会社概要" sheetId="95" r:id="rId7"/>
    <sheet name="3.債権者登録申請書" sheetId="96" r:id="rId8"/>
    <sheet name="4.(別紙1-1)誓約書・確認書" sheetId="97" r:id="rId9"/>
    <sheet name="5.(別紙1-2)年間計画書" sheetId="98" r:id="rId10"/>
    <sheet name="10.(別紙3)企画書" sheetId="15" r:id="rId11"/>
    <sheet name="10.別紙3(1)商品イメージ" sheetId="101" r:id="rId12"/>
    <sheet name="事業体制図" sheetId="100" r:id="rId13"/>
    <sheet name="11.(別紙4)収支計算書_申請時" sheetId="47" r:id="rId14"/>
    <sheet name="12.(別紙4-1)収支計算書内訳" sheetId="53" r:id="rId15"/>
    <sheet name="19.【様式9】実績報告書" sheetId="75" r:id="rId16"/>
    <sheet name="20.(別紙5)成果報告書" sheetId="55" r:id="rId17"/>
    <sheet name="21.別紙5(3)商品写真" sheetId="99" r:id="rId18"/>
    <sheet name="22.(別紙5-1)売上・成約実績表" sheetId="59" r:id="rId19"/>
    <sheet name="23.(別紙4)収支計算書_精算" sheetId="61" r:id="rId20"/>
    <sheet name="24.(別紙4-2)収支計算書内訳" sheetId="82" r:id="rId21"/>
    <sheet name="証憑_支払関係" sheetId="56" r:id="rId22"/>
    <sheet name="33.【様式11】精算払請求書" sheetId="76" r:id="rId23"/>
    <sheet name="17.【様式4】計画変更申請書" sheetId="73" r:id="rId24"/>
    <sheet name="新旧対照表" sheetId="88" r:id="rId25"/>
    <sheet name="18.【様式6】中止申請書" sheetId="74" r:id="rId26"/>
  </sheets>
  <definedNames>
    <definedName name="_xlnm._FilterDatabase" localSheetId="10" hidden="1">'10.(別紙3)企画書'!#REF!</definedName>
    <definedName name="_xlnm._FilterDatabase" localSheetId="14" hidden="1">'12.(別紙4-1)収支計算書内訳'!$A$17:$A$19</definedName>
    <definedName name="_xlnm._FilterDatabase" localSheetId="6" hidden="1">'2.(別紙2)会社概要'!#REF!</definedName>
    <definedName name="_xlnm._FilterDatabase" localSheetId="16" hidden="1">'20.(別紙5)成果報告書'!#REF!</definedName>
    <definedName name="_xlnm._FilterDatabase" localSheetId="18" hidden="1">'22.(別紙5-1)売上・成約実績表'!#REF!</definedName>
    <definedName name="_xlnm._FilterDatabase" localSheetId="20" hidden="1">'24.(別紙4-2)収支計算書内訳'!$A$17:$A$19</definedName>
    <definedName name="_xlnm.Print_Area" localSheetId="5">'1.【様式1】交付申請書'!$A$1:$H$42</definedName>
    <definedName name="_xlnm.Print_Area" localSheetId="10">'10.(別紙3)企画書'!$A$1:$H$35</definedName>
    <definedName name="_xlnm.Print_Area" localSheetId="11">'10.別紙3(1)商品イメージ'!$A$1:$I$34</definedName>
    <definedName name="_xlnm.Print_Area" localSheetId="13">'11.(別紙4)収支計算書_申請時'!$A$1:$I$28</definedName>
    <definedName name="_xlnm.Print_Area" localSheetId="14">'12.(別紙4-1)収支計算書内訳'!$A$1:$L$42</definedName>
    <definedName name="_xlnm.Print_Area" localSheetId="23">'17.【様式4】計画変更申請書'!$A$1:$H$42</definedName>
    <definedName name="_xlnm.Print_Area" localSheetId="25">'18.【様式6】中止申請書'!$A$1:$H$42</definedName>
    <definedName name="_xlnm.Print_Area" localSheetId="15">'19.【様式9】実績報告書'!$B$1:$K$39</definedName>
    <definedName name="_xlnm.Print_Area" localSheetId="6">'2.(別紙2)会社概要'!$A$1:$L$41</definedName>
    <definedName name="_xlnm.Print_Area" localSheetId="16">'20.(別紙5)成果報告書'!$A$1:$G$34</definedName>
    <definedName name="_xlnm.Print_Area" localSheetId="17">'21.別紙5(3)商品写真'!$A$1:$E$30</definedName>
    <definedName name="_xlnm.Print_Area" localSheetId="18">'22.(別紙5-1)売上・成約実績表'!$A$1:$H$20</definedName>
    <definedName name="_xlnm.Print_Area" localSheetId="19">'23.(別紙4)収支計算書_精算'!$A$1:$I$28</definedName>
    <definedName name="_xlnm.Print_Area" localSheetId="20">'24.(別紙4-2)収支計算書内訳'!$A$1:$L$44</definedName>
    <definedName name="_xlnm.Print_Area" localSheetId="7">'3.債権者登録申請書'!$A$1:$R$33</definedName>
    <definedName name="_xlnm.Print_Area" localSheetId="22">'33.【様式11】精算払請求書'!$A$1:$I$40</definedName>
    <definedName name="_xlnm.Print_Area" localSheetId="8">'4.(別紙1-1)誓約書・確認書'!$A$1:$F$28</definedName>
    <definedName name="_xlnm.Print_Area" localSheetId="9">'5.(別紙1-2)年間計画書'!$A$1:$G$25</definedName>
    <definedName name="_xlnm.Print_Area" localSheetId="12">事業体制図!$A$1:$I$33</definedName>
    <definedName name="_xlnm.Print_Area" localSheetId="21">証憑_支払関係!$A$1:$K$56</definedName>
    <definedName name="_xlnm.Print_Area" localSheetId="24">新旧対照表!$A$1:$B$4</definedName>
    <definedName name="_xlnm.Print_Area" localSheetId="3">申請用入力!$A$1:$P$205</definedName>
    <definedName name="_xlnm.Print_Area" localSheetId="2">必要書類一覧表!$A$1:$L$51</definedName>
    <definedName name="_xlnm.Print_Area" localSheetId="4">報告用入力!$A$1:$P$119</definedName>
    <definedName name="きのこ">選択!$V$6:$V$12</definedName>
    <definedName name="きのこ加工品">選択!$AE$6:$AE$10</definedName>
    <definedName name="その他畜産加工品">選択!$AK$6:$AK$13</definedName>
    <definedName name="その他畜産物">選択!$AB$6:$AB$10</definedName>
    <definedName name="その他農産加工品">選択!$AG$6:$AG$8</definedName>
    <definedName name="その他農産物">選択!$X$6:$X$17</definedName>
    <definedName name="加工食品_その他">選択!$AL$6:$AL$7</definedName>
    <definedName name="加工食品_水産物">選択!$AH$4:$AI$4</definedName>
    <definedName name="加工食品_畜産物">選択!$AJ$4:$AK$4</definedName>
    <definedName name="加工食品_農産物">選択!$AC$4:$AG$4</definedName>
    <definedName name="果実">選択!$U$6:$U$19</definedName>
    <definedName name="果実加工品">選択!$AD$6:$AD$13</definedName>
    <definedName name="菓子類">選択!$AP$6:$AP$20</definedName>
    <definedName name="課題">選択!$F$20:$F$32</definedName>
    <definedName name="海外展開ビジョンと方策">選択!$H$20:$H$33</definedName>
    <definedName name="海藻">選択!$Z$6:$Z$12</definedName>
    <definedName name="海藻加工品">選択!$AI$6:$AI$14</definedName>
    <definedName name="活動の目的・概要">選択!$J$20:$J$27</definedName>
    <definedName name="企画種別">選択!$L$9:$L$15</definedName>
    <definedName name="魚介類">選択!$Y$6:$Y$21</definedName>
    <definedName name="魚介類加工品">選択!$AH$6:$AH$15</definedName>
    <definedName name="業種">選択!$D$20:$D$39</definedName>
    <definedName name="健康食品">選択!$AQ$6:$AQ$14</definedName>
    <definedName name="工業製品">選択!$AR$6:$AR$14</definedName>
    <definedName name="国名">選択!$F$3:$F$14</definedName>
    <definedName name="実施項目">選択!$L$3:$L$7</definedName>
    <definedName name="主要ターゲット層">選択!$J$3:$J$9</definedName>
    <definedName name="酒類">選択!$AN$6:$AN$21</definedName>
    <definedName name="水産物">選択!$Y$4:$Z$4</definedName>
    <definedName name="清涼飲料水">選択!$AO$6:$AO$20</definedName>
    <definedName name="大分類">選択!$R$5:$R$18</definedName>
    <definedName name="畜産物">選択!$AA$4:$AB$4</definedName>
    <definedName name="中国">選択!$H$3:$H$13</definedName>
    <definedName name="調味料">選択!$AM$6:$AM$22</definedName>
    <definedName name="豆加工品">選択!$AF$6:$AF$14</definedName>
    <definedName name="豆類">選択!$W$6:$W$18</definedName>
    <definedName name="肉加工品">選択!$AJ$6:$AJ$23</definedName>
    <definedName name="肉類">選択!$AA$6:$AA$9</definedName>
    <definedName name="農産物">選択!$T$4:$X$4</definedName>
    <definedName name="補助対象事業者">選択!$D$3:$D$7</definedName>
    <definedName name="野菜">選択!$T$6:$T$18</definedName>
    <definedName name="野菜加工品">選択!$AC$6:$AC$14</definedName>
    <definedName name="要望">選択!$L$20:$L$30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64" i="102" l="1"/>
  <c r="C963" i="102"/>
  <c r="C962" i="102"/>
  <c r="C961" i="102"/>
  <c r="C960" i="102"/>
  <c r="C959" i="102"/>
  <c r="C958" i="102"/>
  <c r="C957" i="102"/>
  <c r="C956" i="102"/>
  <c r="C955" i="102"/>
  <c r="C954" i="102"/>
  <c r="C953" i="102"/>
  <c r="C952" i="102"/>
  <c r="A942" i="102" s="1"/>
  <c r="C951" i="102"/>
  <c r="C950" i="102"/>
  <c r="C949" i="102"/>
  <c r="C948" i="102"/>
  <c r="C947" i="102"/>
  <c r="C941" i="102"/>
  <c r="C940" i="102"/>
  <c r="C939" i="102"/>
  <c r="C936" i="102"/>
  <c r="C935" i="102"/>
  <c r="C931" i="102"/>
  <c r="A931" i="102" s="1"/>
  <c r="C923" i="102"/>
  <c r="C922" i="102"/>
  <c r="C921" i="102"/>
  <c r="C918" i="102"/>
  <c r="C917" i="102"/>
  <c r="C913" i="102"/>
  <c r="A906" i="102" s="1"/>
  <c r="C905" i="102"/>
  <c r="C904" i="102"/>
  <c r="C903" i="102"/>
  <c r="C900" i="102"/>
  <c r="C899" i="102"/>
  <c r="C895" i="102"/>
  <c r="A897" i="102" s="1"/>
  <c r="C887" i="102"/>
  <c r="C886" i="102"/>
  <c r="C885" i="102"/>
  <c r="C882" i="102"/>
  <c r="C881" i="102"/>
  <c r="C877" i="102"/>
  <c r="A882" i="102" s="1"/>
  <c r="C868" i="102"/>
  <c r="C867" i="102"/>
  <c r="C864" i="102"/>
  <c r="C863" i="102"/>
  <c r="C859" i="102"/>
  <c r="C849" i="102"/>
  <c r="C850" i="102"/>
  <c r="C846" i="102"/>
  <c r="C845" i="102"/>
  <c r="C841" i="102"/>
  <c r="A850" i="102" s="1"/>
  <c r="C832" i="102"/>
  <c r="C831" i="102"/>
  <c r="C828" i="102"/>
  <c r="C827" i="102"/>
  <c r="C823" i="102"/>
  <c r="A816" i="102" s="1"/>
  <c r="C810" i="102"/>
  <c r="C809" i="102"/>
  <c r="C805" i="102"/>
  <c r="A810" i="102" s="1"/>
  <c r="C797" i="102"/>
  <c r="C796" i="102"/>
  <c r="C795" i="102"/>
  <c r="C792" i="102"/>
  <c r="C791" i="102"/>
  <c r="C787" i="102"/>
  <c r="A781" i="102" s="1"/>
  <c r="C779" i="102"/>
  <c r="C761" i="102"/>
  <c r="C743" i="102"/>
  <c r="C778" i="102"/>
  <c r="C777" i="102"/>
  <c r="C774" i="102"/>
  <c r="C773" i="102"/>
  <c r="C769" i="102"/>
  <c r="C760" i="102"/>
  <c r="C759" i="102"/>
  <c r="C756" i="102"/>
  <c r="C755" i="102"/>
  <c r="C751" i="102"/>
  <c r="A754" i="102" s="1"/>
  <c r="C742" i="102"/>
  <c r="C741" i="102"/>
  <c r="C738" i="102"/>
  <c r="C737" i="102"/>
  <c r="C733" i="102"/>
  <c r="A740" i="102" s="1"/>
  <c r="C725" i="102"/>
  <c r="C724" i="102"/>
  <c r="C723" i="102"/>
  <c r="C720" i="102"/>
  <c r="C719" i="102"/>
  <c r="C715" i="102"/>
  <c r="A708" i="102" s="1"/>
  <c r="C707" i="102"/>
  <c r="C706" i="102"/>
  <c r="C705" i="102"/>
  <c r="C702" i="102"/>
  <c r="C701" i="102"/>
  <c r="C697" i="102"/>
  <c r="A691" i="102" s="1"/>
  <c r="C689" i="102"/>
  <c r="C688" i="102"/>
  <c r="C687" i="102"/>
  <c r="C684" i="102"/>
  <c r="C683" i="102"/>
  <c r="C679" i="102"/>
  <c r="A672" i="102" s="1"/>
  <c r="C671" i="102"/>
  <c r="C666" i="102"/>
  <c r="C665" i="102"/>
  <c r="C661" i="102"/>
  <c r="A669" i="102" s="1"/>
  <c r="C653" i="102"/>
  <c r="C652" i="102"/>
  <c r="C651" i="102"/>
  <c r="C648" i="102"/>
  <c r="C647" i="102"/>
  <c r="C643" i="102"/>
  <c r="C635" i="102"/>
  <c r="C630" i="102"/>
  <c r="C629" i="102"/>
  <c r="C625" i="102"/>
  <c r="A618" i="102" s="1"/>
  <c r="C617" i="102"/>
  <c r="C612" i="102"/>
  <c r="C611" i="102"/>
  <c r="C607" i="102"/>
  <c r="C599" i="102"/>
  <c r="C594" i="102"/>
  <c r="C593" i="102"/>
  <c r="C589" i="102"/>
  <c r="C581" i="102"/>
  <c r="C580" i="102"/>
  <c r="C579" i="102"/>
  <c r="C576" i="102"/>
  <c r="C575" i="102"/>
  <c r="C571" i="102"/>
  <c r="A571" i="102" s="1"/>
  <c r="C563" i="102"/>
  <c r="C562" i="102"/>
  <c r="C561" i="102"/>
  <c r="C558" i="102"/>
  <c r="C557" i="102"/>
  <c r="C553" i="102"/>
  <c r="A556" i="102" s="1"/>
  <c r="C545" i="102"/>
  <c r="C544" i="102"/>
  <c r="C543" i="102"/>
  <c r="C540" i="102"/>
  <c r="C539" i="102"/>
  <c r="C535" i="102"/>
  <c r="A535" i="102" s="1"/>
  <c r="C527" i="102"/>
  <c r="C526" i="102"/>
  <c r="C525" i="102"/>
  <c r="C522" i="102"/>
  <c r="C521" i="102"/>
  <c r="C517" i="102"/>
  <c r="A520" i="102" s="1"/>
  <c r="C509" i="102"/>
  <c r="C508" i="102"/>
  <c r="C507" i="102"/>
  <c r="C504" i="102"/>
  <c r="C503" i="102"/>
  <c r="C499" i="102"/>
  <c r="C491" i="102"/>
  <c r="C490" i="102"/>
  <c r="C489" i="102"/>
  <c r="C486" i="102"/>
  <c r="C485" i="102"/>
  <c r="C481" i="102"/>
  <c r="A483" i="102" s="1"/>
  <c r="C473" i="102"/>
  <c r="C472" i="102"/>
  <c r="C471" i="102"/>
  <c r="C468" i="102"/>
  <c r="C467" i="102"/>
  <c r="C463" i="102"/>
  <c r="A464" i="102" s="1"/>
  <c r="C455" i="102"/>
  <c r="C450" i="102"/>
  <c r="C449" i="102"/>
  <c r="C445" i="102"/>
  <c r="A451" i="102" s="1"/>
  <c r="C437" i="102"/>
  <c r="C436" i="102"/>
  <c r="C435" i="102"/>
  <c r="C432" i="102"/>
  <c r="C431" i="102"/>
  <c r="C427" i="102"/>
  <c r="C419" i="102"/>
  <c r="C418" i="102"/>
  <c r="C417" i="102"/>
  <c r="C414" i="102"/>
  <c r="C413" i="102"/>
  <c r="C409" i="102"/>
  <c r="A414" i="102" s="1"/>
  <c r="C401" i="102"/>
  <c r="C400" i="102"/>
  <c r="C399" i="102"/>
  <c r="C396" i="102"/>
  <c r="C395" i="102"/>
  <c r="C391" i="102"/>
  <c r="C383" i="102"/>
  <c r="C382" i="102"/>
  <c r="C381" i="102"/>
  <c r="C378" i="102"/>
  <c r="C377" i="102"/>
  <c r="C373" i="102"/>
  <c r="A379" i="102" s="1"/>
  <c r="C365" i="102"/>
  <c r="C364" i="102"/>
  <c r="C363" i="102"/>
  <c r="C360" i="102"/>
  <c r="C359" i="102"/>
  <c r="C355" i="102"/>
  <c r="A358" i="102" s="1"/>
  <c r="C347" i="102"/>
  <c r="C346" i="102"/>
  <c r="C345" i="102"/>
  <c r="C342" i="102"/>
  <c r="C341" i="102"/>
  <c r="C337" i="102"/>
  <c r="A332" i="102" s="1"/>
  <c r="C329" i="102"/>
  <c r="C324" i="102"/>
  <c r="C323" i="102"/>
  <c r="C319" i="102"/>
  <c r="A329" i="102" s="1"/>
  <c r="C311" i="102"/>
  <c r="C306" i="102"/>
  <c r="C305" i="102"/>
  <c r="C301" i="102"/>
  <c r="A301" i="102" s="1"/>
  <c r="C293" i="102"/>
  <c r="C292" i="102"/>
  <c r="C291" i="102"/>
  <c r="C288" i="102"/>
  <c r="C287" i="102"/>
  <c r="C283" i="102"/>
  <c r="A278" i="102" s="1"/>
  <c r="C275" i="102"/>
  <c r="C270" i="102"/>
  <c r="C269" i="102"/>
  <c r="C265" i="102"/>
  <c r="A275" i="102" s="1"/>
  <c r="C257" i="102"/>
  <c r="C252" i="102"/>
  <c r="C251" i="102"/>
  <c r="C247" i="102"/>
  <c r="C239" i="102"/>
  <c r="C234" i="102"/>
  <c r="C233" i="102"/>
  <c r="C229" i="102"/>
  <c r="C926" i="102"/>
  <c r="C925" i="102"/>
  <c r="C908" i="102"/>
  <c r="C907" i="102"/>
  <c r="C890" i="102"/>
  <c r="C889" i="102"/>
  <c r="C872" i="102"/>
  <c r="C871" i="102"/>
  <c r="C566" i="102"/>
  <c r="C565" i="102"/>
  <c r="C548" i="102"/>
  <c r="C547" i="102"/>
  <c r="C530" i="102"/>
  <c r="C529" i="102"/>
  <c r="C512" i="102"/>
  <c r="C511" i="102"/>
  <c r="C221" i="102"/>
  <c r="C220" i="102"/>
  <c r="C219" i="102"/>
  <c r="C218" i="102"/>
  <c r="C217" i="102"/>
  <c r="C212" i="102"/>
  <c r="C211" i="102"/>
  <c r="C210" i="102"/>
  <c r="C209" i="102"/>
  <c r="C208" i="102"/>
  <c r="C207" i="102"/>
  <c r="C206" i="102"/>
  <c r="C205" i="102"/>
  <c r="C204" i="102"/>
  <c r="C203" i="102"/>
  <c r="C202" i="102"/>
  <c r="C201" i="102"/>
  <c r="C200" i="102"/>
  <c r="C199" i="102"/>
  <c r="C198" i="102"/>
  <c r="C197" i="102"/>
  <c r="C196" i="102"/>
  <c r="C195" i="102"/>
  <c r="C194" i="102"/>
  <c r="C193" i="102"/>
  <c r="C192" i="102"/>
  <c r="C191" i="102"/>
  <c r="C190" i="102"/>
  <c r="C189" i="102"/>
  <c r="C188" i="102"/>
  <c r="C184" i="102"/>
  <c r="C183" i="102"/>
  <c r="C178" i="102"/>
  <c r="C177" i="102"/>
  <c r="C176" i="102"/>
  <c r="C187" i="102"/>
  <c r="C186" i="102"/>
  <c r="C172" i="102"/>
  <c r="C171" i="102"/>
  <c r="C170" i="102"/>
  <c r="C169" i="102"/>
  <c r="C168" i="102"/>
  <c r="C167" i="102"/>
  <c r="C166" i="102"/>
  <c r="C165" i="102"/>
  <c r="C164" i="102"/>
  <c r="C163" i="102"/>
  <c r="C162" i="102"/>
  <c r="C161" i="102"/>
  <c r="C160" i="102"/>
  <c r="C159" i="102"/>
  <c r="C158" i="102"/>
  <c r="C157" i="102"/>
  <c r="C156" i="102"/>
  <c r="C155" i="102"/>
  <c r="C154" i="102"/>
  <c r="C153" i="102"/>
  <c r="C152" i="102"/>
  <c r="C151" i="102"/>
  <c r="C150" i="102"/>
  <c r="C149" i="102"/>
  <c r="C148" i="102"/>
  <c r="C147" i="102"/>
  <c r="C146" i="102"/>
  <c r="C145" i="102"/>
  <c r="C144" i="102"/>
  <c r="C143" i="102"/>
  <c r="C142" i="102"/>
  <c r="C139" i="102"/>
  <c r="C132" i="102"/>
  <c r="C131" i="102"/>
  <c r="C130" i="102"/>
  <c r="C129" i="102"/>
  <c r="C2" i="102"/>
  <c r="C36" i="102"/>
  <c r="C43" i="102"/>
  <c r="C44" i="102"/>
  <c r="C46" i="102"/>
  <c r="C48" i="102"/>
  <c r="C64" i="102"/>
  <c r="C71" i="102"/>
  <c r="C78" i="102"/>
  <c r="C85" i="102"/>
  <c r="C93" i="102"/>
  <c r="C101" i="102"/>
  <c r="C109" i="102"/>
  <c r="C117" i="102"/>
  <c r="C125" i="102"/>
  <c r="C126" i="102"/>
  <c r="C127" i="102" a="1"/>
  <c r="C127" i="102" s="1"/>
  <c r="C549" i="102" s="1"/>
  <c r="C128" i="102"/>
  <c r="C133" i="102"/>
  <c r="C134" i="102"/>
  <c r="C135" i="102"/>
  <c r="C136" i="102"/>
  <c r="C137" i="102"/>
  <c r="C138" i="102"/>
  <c r="C180" i="102"/>
  <c r="C181" i="102"/>
  <c r="C223" i="102"/>
  <c r="C224" i="102"/>
  <c r="C241" i="102"/>
  <c r="C242" i="102"/>
  <c r="C259" i="102"/>
  <c r="C260" i="102"/>
  <c r="C277" i="102"/>
  <c r="C278" i="102"/>
  <c r="C295" i="102"/>
  <c r="C296" i="102"/>
  <c r="C313" i="102"/>
  <c r="C314" i="102"/>
  <c r="C331" i="102"/>
  <c r="C332" i="102"/>
  <c r="C349" i="102"/>
  <c r="C350" i="102"/>
  <c r="C367" i="102"/>
  <c r="C368" i="102"/>
  <c r="C385" i="102"/>
  <c r="C386" i="102"/>
  <c r="C403" i="102"/>
  <c r="C404" i="102"/>
  <c r="C421" i="102"/>
  <c r="C422" i="102"/>
  <c r="A422" i="102"/>
  <c r="C439" i="102"/>
  <c r="C440" i="102"/>
  <c r="C457" i="102"/>
  <c r="C458" i="102"/>
  <c r="C475" i="102"/>
  <c r="C476" i="102"/>
  <c r="C493" i="102"/>
  <c r="C494" i="102"/>
  <c r="C583" i="102"/>
  <c r="C584" i="102"/>
  <c r="C601" i="102"/>
  <c r="C602" i="102"/>
  <c r="C619" i="102"/>
  <c r="C620" i="102"/>
  <c r="C637" i="102"/>
  <c r="C638" i="102"/>
  <c r="C655" i="102"/>
  <c r="C656" i="102"/>
  <c r="C673" i="102"/>
  <c r="C674" i="102"/>
  <c r="C691" i="102"/>
  <c r="C692" i="102"/>
  <c r="C709" i="102"/>
  <c r="C710" i="102"/>
  <c r="C727" i="102"/>
  <c r="C728" i="102"/>
  <c r="C745" i="102"/>
  <c r="C746" i="102"/>
  <c r="C763" i="102"/>
  <c r="C764" i="102"/>
  <c r="C781" i="102"/>
  <c r="C782" i="102"/>
  <c r="C799" i="102"/>
  <c r="C800" i="102"/>
  <c r="C815" i="102"/>
  <c r="C817" i="102"/>
  <c r="C818" i="102"/>
  <c r="C833" i="102"/>
  <c r="C835" i="102"/>
  <c r="C836" i="102"/>
  <c r="C851" i="102"/>
  <c r="C853" i="102"/>
  <c r="C854" i="102"/>
  <c r="C869" i="102"/>
  <c r="C943" i="102"/>
  <c r="C944" i="102"/>
  <c r="A890" i="102" l="1"/>
  <c r="A895" i="102"/>
  <c r="A871" i="102"/>
  <c r="A921" i="102"/>
  <c r="A920" i="102"/>
  <c r="A885" i="102"/>
  <c r="A880" i="102"/>
  <c r="A896" i="102"/>
  <c r="A926" i="102"/>
  <c r="A872" i="102"/>
  <c r="A898" i="102"/>
  <c r="A907" i="102"/>
  <c r="A874" i="102"/>
  <c r="A875" i="102"/>
  <c r="A884" i="102"/>
  <c r="A891" i="102"/>
  <c r="A912" i="102"/>
  <c r="A870" i="102"/>
  <c r="A876" i="102"/>
  <c r="A893" i="102"/>
  <c r="A913" i="102"/>
  <c r="A877" i="102"/>
  <c r="A917" i="102"/>
  <c r="A881" i="102"/>
  <c r="A887" i="102"/>
  <c r="A910" i="102"/>
  <c r="A933" i="102"/>
  <c r="A911" i="102"/>
  <c r="A918" i="102"/>
  <c r="A934" i="102"/>
  <c r="A939" i="102"/>
  <c r="A914" i="102"/>
  <c r="A922" i="102"/>
  <c r="A927" i="102"/>
  <c r="A878" i="102"/>
  <c r="A886" i="102"/>
  <c r="A903" i="102"/>
  <c r="A908" i="102"/>
  <c r="A916" i="102"/>
  <c r="A929" i="102"/>
  <c r="A923" i="102"/>
  <c r="A901" i="102"/>
  <c r="A937" i="102"/>
  <c r="A902" i="102"/>
  <c r="A932" i="102"/>
  <c r="A938" i="102"/>
  <c r="C891" i="102"/>
  <c r="C927" i="102"/>
  <c r="A883" i="102"/>
  <c r="A888" i="102"/>
  <c r="A892" i="102"/>
  <c r="A899" i="102"/>
  <c r="A904" i="102"/>
  <c r="A919" i="102"/>
  <c r="A924" i="102"/>
  <c r="A928" i="102"/>
  <c r="A935" i="102"/>
  <c r="A940" i="102"/>
  <c r="A873" i="102"/>
  <c r="A879" i="102"/>
  <c r="A889" i="102"/>
  <c r="A894" i="102"/>
  <c r="A900" i="102"/>
  <c r="A905" i="102"/>
  <c r="A909" i="102"/>
  <c r="A915" i="102"/>
  <c r="A925" i="102"/>
  <c r="A930" i="102"/>
  <c r="A936" i="102"/>
  <c r="A941" i="102"/>
  <c r="C873" i="102"/>
  <c r="C909" i="102"/>
  <c r="A558" i="102"/>
  <c r="A560" i="102"/>
  <c r="A530" i="102"/>
  <c r="A335" i="102"/>
  <c r="A345" i="102"/>
  <c r="A512" i="102"/>
  <c r="A566" i="102"/>
  <c r="A510" i="102"/>
  <c r="A522" i="102"/>
  <c r="A511" i="102"/>
  <c r="A514" i="102"/>
  <c r="A526" i="102"/>
  <c r="A550" i="102"/>
  <c r="A516" i="102"/>
  <c r="A551" i="102"/>
  <c r="A521" i="102"/>
  <c r="A790" i="102"/>
  <c r="A546" i="102"/>
  <c r="A552" i="102"/>
  <c r="A562" i="102"/>
  <c r="A547" i="102"/>
  <c r="A554" i="102"/>
  <c r="A557" i="102"/>
  <c r="A563" i="102"/>
  <c r="A346" i="102"/>
  <c r="A518" i="102"/>
  <c r="A527" i="102"/>
  <c r="A548" i="102"/>
  <c r="A541" i="102"/>
  <c r="A577" i="102"/>
  <c r="A515" i="102"/>
  <c r="A536" i="102"/>
  <c r="A542" i="102"/>
  <c r="A572" i="102"/>
  <c r="A578" i="102"/>
  <c r="A537" i="102"/>
  <c r="A419" i="102"/>
  <c r="A517" i="102"/>
  <c r="C531" i="102"/>
  <c r="A538" i="102"/>
  <c r="A553" i="102"/>
  <c r="C567" i="102"/>
  <c r="A574" i="102"/>
  <c r="A523" i="102"/>
  <c r="A528" i="102"/>
  <c r="A532" i="102"/>
  <c r="A539" i="102"/>
  <c r="A544" i="102"/>
  <c r="A559" i="102"/>
  <c r="A564" i="102"/>
  <c r="A568" i="102"/>
  <c r="A575" i="102"/>
  <c r="A580" i="102"/>
  <c r="A567" i="102"/>
  <c r="A524" i="102"/>
  <c r="A533" i="102"/>
  <c r="A569" i="102"/>
  <c r="A573" i="102"/>
  <c r="A513" i="102"/>
  <c r="A519" i="102"/>
  <c r="A525" i="102"/>
  <c r="A529" i="102"/>
  <c r="A534" i="102"/>
  <c r="A540" i="102"/>
  <c r="A545" i="102"/>
  <c r="A549" i="102"/>
  <c r="A555" i="102"/>
  <c r="A561" i="102"/>
  <c r="A565" i="102"/>
  <c r="A570" i="102"/>
  <c r="A576" i="102"/>
  <c r="A581" i="102"/>
  <c r="A531" i="102"/>
  <c r="A543" i="102"/>
  <c r="A579" i="102"/>
  <c r="A808" i="102"/>
  <c r="C513" i="102"/>
  <c r="A807" i="102"/>
  <c r="A812" i="102"/>
  <c r="A799" i="102"/>
  <c r="A412" i="102"/>
  <c r="A815" i="102"/>
  <c r="A410" i="102"/>
  <c r="A291" i="102"/>
  <c r="A340" i="102"/>
  <c r="A283" i="102"/>
  <c r="A433" i="102"/>
  <c r="A280" i="102"/>
  <c r="A289" i="102"/>
  <c r="A423" i="102"/>
  <c r="A344" i="102"/>
  <c r="A745" i="102"/>
  <c r="A723" i="102"/>
  <c r="A760" i="102"/>
  <c r="A722" i="102"/>
  <c r="A264" i="102"/>
  <c r="A759" i="102"/>
  <c r="A430" i="102"/>
  <c r="A339" i="102"/>
  <c r="A796" i="102"/>
  <c r="A632" i="102"/>
  <c r="A470" i="102"/>
  <c r="A338" i="102"/>
  <c r="A285" i="102"/>
  <c r="A825" i="102"/>
  <c r="A415" i="102"/>
  <c r="A284" i="102"/>
  <c r="A753" i="102"/>
  <c r="A309" i="102"/>
  <c r="A792" i="102"/>
  <c r="A633" i="102"/>
  <c r="A434" i="102"/>
  <c r="A427" i="102"/>
  <c r="A404" i="102"/>
  <c r="A343" i="102"/>
  <c r="A334" i="102"/>
  <c r="A962" i="102"/>
  <c r="A826" i="102"/>
  <c r="A320" i="102"/>
  <c r="A842" i="102"/>
  <c r="A831" i="102"/>
  <c r="A628" i="102"/>
  <c r="A481" i="102"/>
  <c r="A431" i="102"/>
  <c r="A302" i="102"/>
  <c r="A830" i="102"/>
  <c r="A829" i="102"/>
  <c r="A739" i="102"/>
  <c r="A687" i="102"/>
  <c r="A621" i="102"/>
  <c r="A436" i="102"/>
  <c r="A429" i="102"/>
  <c r="A290" i="102"/>
  <c r="A281" i="102"/>
  <c r="A949" i="102"/>
  <c r="A686" i="102"/>
  <c r="A490" i="102"/>
  <c r="A445" i="102"/>
  <c r="A350" i="102"/>
  <c r="A349" i="102"/>
  <c r="A365" i="102"/>
  <c r="A296" i="102"/>
  <c r="A303" i="102"/>
  <c r="A310" i="102"/>
  <c r="A304" i="102"/>
  <c r="A298" i="102"/>
  <c r="A299" i="102"/>
  <c r="A307" i="102"/>
  <c r="A699" i="102"/>
  <c r="A476" i="102"/>
  <c r="A484" i="102"/>
  <c r="A485" i="102"/>
  <c r="A477" i="102"/>
  <c r="A487" i="102"/>
  <c r="A443" i="102"/>
  <c r="A392" i="102"/>
  <c r="A384" i="102"/>
  <c r="A398" i="102"/>
  <c r="A452" i="102"/>
  <c r="A862" i="102"/>
  <c r="A867" i="102"/>
  <c r="A308" i="102"/>
  <c r="A645" i="102"/>
  <c r="A637" i="102"/>
  <c r="A488" i="102"/>
  <c r="A663" i="102"/>
  <c r="A259" i="102"/>
  <c r="A266" i="102"/>
  <c r="A271" i="102"/>
  <c r="A260" i="102"/>
  <c r="A272" i="102"/>
  <c r="A440" i="102"/>
  <c r="A446" i="102"/>
  <c r="A453" i="102"/>
  <c r="A447" i="102"/>
  <c r="A448" i="102"/>
  <c r="A454" i="102"/>
  <c r="A441" i="102"/>
  <c r="A449" i="102"/>
  <c r="A442" i="102"/>
  <c r="A954" i="102"/>
  <c r="A845" i="102"/>
  <c r="A824" i="102"/>
  <c r="A789" i="102"/>
  <c r="A721" i="102"/>
  <c r="A685" i="102"/>
  <c r="A631" i="102"/>
  <c r="A469" i="102"/>
  <c r="A287" i="102"/>
  <c r="A279" i="102"/>
  <c r="A408" i="102"/>
  <c r="A337" i="102"/>
  <c r="A292" i="102"/>
  <c r="A286" i="102"/>
  <c r="A819" i="102"/>
  <c r="A957" i="102"/>
  <c r="A711" i="102"/>
  <c r="A675" i="102"/>
  <c r="A462" i="102"/>
  <c r="A602" i="102"/>
  <c r="A609" i="102"/>
  <c r="A610" i="102"/>
  <c r="A616" i="102"/>
  <c r="A603" i="102"/>
  <c r="A611" i="102"/>
  <c r="A604" i="102"/>
  <c r="A605" i="102"/>
  <c r="A607" i="102"/>
  <c r="A613" i="102"/>
  <c r="A608" i="102"/>
  <c r="A600" i="102"/>
  <c r="A614" i="102"/>
  <c r="A615" i="102"/>
  <c r="A242" i="102"/>
  <c r="A249" i="102"/>
  <c r="A250" i="102"/>
  <c r="A256" i="102"/>
  <c r="A243" i="102"/>
  <c r="A251" i="102"/>
  <c r="A244" i="102"/>
  <c r="A245" i="102"/>
  <c r="A247" i="102"/>
  <c r="A253" i="102"/>
  <c r="A248" i="102"/>
  <c r="A240" i="102"/>
  <c r="A254" i="102"/>
  <c r="A255" i="102"/>
  <c r="A762" i="102"/>
  <c r="A770" i="102"/>
  <c r="A771" i="102"/>
  <c r="A772" i="102"/>
  <c r="A775" i="102"/>
  <c r="A776" i="102"/>
  <c r="A777" i="102"/>
  <c r="A765" i="102"/>
  <c r="A836" i="102"/>
  <c r="A843" i="102"/>
  <c r="A849" i="102"/>
  <c r="A837" i="102"/>
  <c r="A844" i="102"/>
  <c r="A839" i="102"/>
  <c r="A834" i="102"/>
  <c r="A840" i="102"/>
  <c r="A846" i="102"/>
  <c r="A851" i="102"/>
  <c r="A782" i="102"/>
  <c r="A783" i="102"/>
  <c r="A791" i="102"/>
  <c r="A784" i="102"/>
  <c r="A797" i="102"/>
  <c r="A780" i="102"/>
  <c r="A786" i="102"/>
  <c r="A787" i="102"/>
  <c r="A793" i="102"/>
  <c r="A651" i="102"/>
  <c r="A386" i="102"/>
  <c r="A393" i="102"/>
  <c r="A394" i="102"/>
  <c r="A400" i="102"/>
  <c r="A387" i="102"/>
  <c r="A395" i="102"/>
  <c r="A388" i="102"/>
  <c r="A389" i="102"/>
  <c r="A391" i="102"/>
  <c r="A397" i="102"/>
  <c r="A841" i="102"/>
  <c r="A785" i="102"/>
  <c r="A692" i="102"/>
  <c r="A700" i="102"/>
  <c r="A706" i="102"/>
  <c r="A693" i="102"/>
  <c r="A701" i="102"/>
  <c r="A694" i="102"/>
  <c r="A707" i="102"/>
  <c r="A695" i="102"/>
  <c r="A702" i="102"/>
  <c r="A690" i="102"/>
  <c r="A696" i="102"/>
  <c r="A697" i="102"/>
  <c r="A703" i="102"/>
  <c r="A505" i="102"/>
  <c r="A493" i="102"/>
  <c r="A223" i="102"/>
  <c r="A235" i="102"/>
  <c r="A224" i="102"/>
  <c r="A852" i="102"/>
  <c r="A865" i="102"/>
  <c r="A855" i="102"/>
  <c r="A866" i="102"/>
  <c r="A860" i="102"/>
  <c r="A861" i="102"/>
  <c r="A848" i="102"/>
  <c r="A838" i="102"/>
  <c r="A800" i="102"/>
  <c r="A801" i="102"/>
  <c r="A809" i="102"/>
  <c r="A814" i="102"/>
  <c r="A802" i="102"/>
  <c r="A798" i="102"/>
  <c r="A804" i="102"/>
  <c r="A805" i="102"/>
  <c r="A811" i="102"/>
  <c r="A795" i="102"/>
  <c r="A726" i="102"/>
  <c r="A734" i="102"/>
  <c r="A735" i="102"/>
  <c r="A736" i="102"/>
  <c r="A656" i="102"/>
  <c r="A664" i="102"/>
  <c r="A670" i="102"/>
  <c r="A657" i="102"/>
  <c r="A665" i="102"/>
  <c r="A658" i="102"/>
  <c r="A671" i="102"/>
  <c r="A659" i="102"/>
  <c r="A666" i="102"/>
  <c r="A654" i="102"/>
  <c r="A660" i="102"/>
  <c r="A661" i="102"/>
  <c r="A667" i="102"/>
  <c r="A313" i="102"/>
  <c r="A324" i="102"/>
  <c r="A314" i="102"/>
  <c r="A325" i="102"/>
  <c r="A318" i="102"/>
  <c r="A326" i="102"/>
  <c r="A319" i="102"/>
  <c r="A228" i="102"/>
  <c r="A847" i="102"/>
  <c r="A813" i="102"/>
  <c r="A803" i="102"/>
  <c r="A729" i="102"/>
  <c r="A399" i="102"/>
  <c r="A372" i="102"/>
  <c r="A638" i="102"/>
  <c r="A646" i="102"/>
  <c r="A652" i="102"/>
  <c r="A639" i="102"/>
  <c r="A647" i="102"/>
  <c r="A640" i="102"/>
  <c r="A653" i="102"/>
  <c r="A641" i="102"/>
  <c r="A648" i="102"/>
  <c r="A636" i="102"/>
  <c r="A642" i="102"/>
  <c r="A643" i="102"/>
  <c r="A649" i="102"/>
  <c r="A835" i="102"/>
  <c r="A746" i="102"/>
  <c r="A747" i="102"/>
  <c r="A755" i="102"/>
  <c r="A748" i="102"/>
  <c r="A761" i="102"/>
  <c r="A749" i="102"/>
  <c r="A756" i="102"/>
  <c r="A744" i="102"/>
  <c r="A750" i="102"/>
  <c r="A751" i="102"/>
  <c r="A757" i="102"/>
  <c r="A741" i="102"/>
  <c r="A705" i="102"/>
  <c r="A655" i="102"/>
  <c r="A958" i="102"/>
  <c r="A953" i="102"/>
  <c r="A489" i="102"/>
  <c r="A482" i="102"/>
  <c r="A458" i="102"/>
  <c r="A438" i="102"/>
  <c r="A435" i="102"/>
  <c r="A428" i="102"/>
  <c r="A356" i="102"/>
  <c r="A341" i="102"/>
  <c r="A333" i="102"/>
  <c r="A305" i="102"/>
  <c r="A297" i="102"/>
  <c r="A276" i="102"/>
  <c r="A270" i="102"/>
  <c r="A945" i="102"/>
  <c r="A474" i="102"/>
  <c r="A468" i="102"/>
  <c r="A420" i="102"/>
  <c r="A718" i="102"/>
  <c r="A682" i="102"/>
  <c r="A717" i="102"/>
  <c r="A681" i="102"/>
  <c r="A627" i="102"/>
  <c r="A479" i="102"/>
  <c r="A473" i="102"/>
  <c r="A466" i="102"/>
  <c r="A425" i="102"/>
  <c r="A961" i="102"/>
  <c r="A950" i="102"/>
  <c r="A716" i="102"/>
  <c r="A680" i="102"/>
  <c r="A626" i="102"/>
  <c r="A478" i="102"/>
  <c r="A424" i="102"/>
  <c r="A330" i="102"/>
  <c r="A294" i="102"/>
  <c r="A265" i="102"/>
  <c r="C729" i="102"/>
  <c r="C783" i="102"/>
  <c r="C945" i="102"/>
  <c r="C819" i="102"/>
  <c r="C801" i="102"/>
  <c r="C711" i="102"/>
  <c r="C675" i="102"/>
  <c r="C603" i="102"/>
  <c r="C621" i="102"/>
  <c r="C855" i="102"/>
  <c r="C747" i="102"/>
  <c r="C837" i="102"/>
  <c r="C765" i="102"/>
  <c r="C243" i="102"/>
  <c r="C459" i="102"/>
  <c r="C405" i="102"/>
  <c r="A582" i="102"/>
  <c r="A586" i="102"/>
  <c r="A593" i="102"/>
  <c r="A598" i="102"/>
  <c r="A585" i="102"/>
  <c r="A591" i="102"/>
  <c r="A597" i="102"/>
  <c r="A594" i="102"/>
  <c r="A587" i="102"/>
  <c r="A588" i="102"/>
  <c r="A595" i="102"/>
  <c r="A589" i="102"/>
  <c r="A596" i="102"/>
  <c r="A590" i="102"/>
  <c r="A592" i="102"/>
  <c r="A583" i="102"/>
  <c r="A584" i="102"/>
  <c r="A599" i="102"/>
  <c r="A492" i="102"/>
  <c r="A496" i="102"/>
  <c r="A503" i="102"/>
  <c r="A508" i="102"/>
  <c r="A495" i="102"/>
  <c r="A501" i="102"/>
  <c r="A507" i="102"/>
  <c r="A500" i="102"/>
  <c r="A494" i="102"/>
  <c r="A502" i="102"/>
  <c r="A509" i="102"/>
  <c r="A504" i="102"/>
  <c r="A497" i="102"/>
  <c r="A499" i="102"/>
  <c r="A506" i="102"/>
  <c r="A498" i="102"/>
  <c r="A366" i="102"/>
  <c r="A370" i="102"/>
  <c r="A377" i="102"/>
  <c r="A382" i="102"/>
  <c r="A371" i="102"/>
  <c r="A369" i="102"/>
  <c r="A375" i="102"/>
  <c r="A381" i="102"/>
  <c r="A367" i="102"/>
  <c r="A374" i="102"/>
  <c r="A376" i="102"/>
  <c r="A383" i="102"/>
  <c r="A368" i="102"/>
  <c r="A378" i="102"/>
  <c r="A373" i="102"/>
  <c r="A380" i="102"/>
  <c r="C182" i="102"/>
  <c r="C225" i="102"/>
  <c r="C261" i="102"/>
  <c r="C315" i="102"/>
  <c r="A944" i="102"/>
  <c r="A854" i="102"/>
  <c r="A818" i="102"/>
  <c r="A764" i="102"/>
  <c r="A728" i="102"/>
  <c r="A710" i="102"/>
  <c r="A674" i="102"/>
  <c r="A620" i="102"/>
  <c r="C477" i="102"/>
  <c r="C423" i="102"/>
  <c r="C369" i="102"/>
  <c r="A348" i="102"/>
  <c r="A352" i="102"/>
  <c r="A359" i="102"/>
  <c r="A364" i="102"/>
  <c r="A353" i="102"/>
  <c r="A351" i="102"/>
  <c r="A357" i="102"/>
  <c r="A363" i="102"/>
  <c r="A964" i="102"/>
  <c r="A960" i="102"/>
  <c r="A956" i="102"/>
  <c r="A952" i="102"/>
  <c r="A948" i="102"/>
  <c r="A859" i="102"/>
  <c r="A823" i="102"/>
  <c r="A769" i="102"/>
  <c r="A733" i="102"/>
  <c r="A715" i="102"/>
  <c r="C693" i="102"/>
  <c r="A679" i="102"/>
  <c r="C657" i="102"/>
  <c r="C639" i="102"/>
  <c r="A625" i="102"/>
  <c r="C495" i="102"/>
  <c r="A456" i="102"/>
  <c r="A460" i="102"/>
  <c r="A467" i="102"/>
  <c r="A472" i="102"/>
  <c r="A459" i="102"/>
  <c r="A465" i="102"/>
  <c r="A471" i="102"/>
  <c r="A457" i="102"/>
  <c r="A402" i="102"/>
  <c r="A406" i="102"/>
  <c r="A413" i="102"/>
  <c r="A418" i="102"/>
  <c r="A405" i="102"/>
  <c r="A411" i="102"/>
  <c r="A417" i="102"/>
  <c r="A403" i="102"/>
  <c r="A362" i="102"/>
  <c r="A355" i="102"/>
  <c r="A234" i="102"/>
  <c r="A943" i="102"/>
  <c r="A869" i="102"/>
  <c r="A864" i="102"/>
  <c r="A858" i="102"/>
  <c r="A853" i="102"/>
  <c r="A833" i="102"/>
  <c r="A828" i="102"/>
  <c r="A822" i="102"/>
  <c r="A817" i="102"/>
  <c r="A779" i="102"/>
  <c r="A774" i="102"/>
  <c r="A768" i="102"/>
  <c r="A763" i="102"/>
  <c r="A743" i="102"/>
  <c r="A738" i="102"/>
  <c r="A732" i="102"/>
  <c r="A727" i="102"/>
  <c r="A725" i="102"/>
  <c r="A720" i="102"/>
  <c r="A714" i="102"/>
  <c r="A709" i="102"/>
  <c r="A689" i="102"/>
  <c r="A684" i="102"/>
  <c r="A678" i="102"/>
  <c r="A673" i="102"/>
  <c r="A635" i="102"/>
  <c r="A630" i="102"/>
  <c r="A624" i="102"/>
  <c r="A619" i="102"/>
  <c r="A463" i="102"/>
  <c r="A416" i="102"/>
  <c r="A409" i="102"/>
  <c r="A361" i="102"/>
  <c r="A354" i="102"/>
  <c r="C333" i="102"/>
  <c r="A322" i="102"/>
  <c r="A312" i="102"/>
  <c r="A316" i="102"/>
  <c r="A323" i="102"/>
  <c r="A328" i="102"/>
  <c r="A317" i="102"/>
  <c r="A315" i="102"/>
  <c r="A321" i="102"/>
  <c r="A327" i="102"/>
  <c r="A963" i="102"/>
  <c r="A959" i="102"/>
  <c r="A955" i="102"/>
  <c r="A951" i="102"/>
  <c r="A947" i="102"/>
  <c r="A857" i="102"/>
  <c r="A821" i="102"/>
  <c r="A806" i="102"/>
  <c r="A794" i="102"/>
  <c r="A788" i="102"/>
  <c r="A767" i="102"/>
  <c r="A758" i="102"/>
  <c r="A752" i="102"/>
  <c r="A731" i="102"/>
  <c r="A713" i="102"/>
  <c r="A704" i="102"/>
  <c r="A698" i="102"/>
  <c r="A677" i="102"/>
  <c r="A668" i="102"/>
  <c r="A662" i="102"/>
  <c r="A650" i="102"/>
  <c r="A644" i="102"/>
  <c r="A623" i="102"/>
  <c r="C585" i="102"/>
  <c r="C351" i="102"/>
  <c r="C297" i="102"/>
  <c r="A232" i="102"/>
  <c r="A222" i="102"/>
  <c r="A226" i="102"/>
  <c r="A233" i="102"/>
  <c r="A238" i="102"/>
  <c r="A227" i="102"/>
  <c r="A230" i="102"/>
  <c r="A236" i="102"/>
  <c r="A225" i="102"/>
  <c r="A231" i="102"/>
  <c r="A237" i="102"/>
  <c r="A946" i="102"/>
  <c r="A868" i="102"/>
  <c r="A863" i="102"/>
  <c r="A856" i="102"/>
  <c r="A832" i="102"/>
  <c r="A827" i="102"/>
  <c r="A820" i="102"/>
  <c r="A778" i="102"/>
  <c r="A773" i="102"/>
  <c r="A766" i="102"/>
  <c r="A742" i="102"/>
  <c r="A737" i="102"/>
  <c r="A730" i="102"/>
  <c r="A724" i="102"/>
  <c r="A719" i="102"/>
  <c r="A712" i="102"/>
  <c r="A688" i="102"/>
  <c r="A683" i="102"/>
  <c r="A676" i="102"/>
  <c r="A634" i="102"/>
  <c r="A629" i="102"/>
  <c r="A622" i="102"/>
  <c r="A461" i="102"/>
  <c r="C441" i="102"/>
  <c r="A407" i="102"/>
  <c r="C387" i="102"/>
  <c r="A360" i="102"/>
  <c r="C279" i="102"/>
  <c r="A268" i="102"/>
  <c r="A258" i="102"/>
  <c r="A262" i="102"/>
  <c r="A269" i="102"/>
  <c r="A274" i="102"/>
  <c r="A263" i="102"/>
  <c r="A261" i="102"/>
  <c r="A267" i="102"/>
  <c r="A273" i="102"/>
  <c r="A239" i="102"/>
  <c r="A229" i="102"/>
  <c r="A617" i="102"/>
  <c r="A612" i="102"/>
  <c r="A606" i="102"/>
  <c r="A601" i="102"/>
  <c r="A491" i="102"/>
  <c r="A486" i="102"/>
  <c r="A480" i="102"/>
  <c r="A475" i="102"/>
  <c r="A455" i="102"/>
  <c r="A450" i="102"/>
  <c r="A444" i="102"/>
  <c r="A439" i="102"/>
  <c r="A437" i="102"/>
  <c r="A432" i="102"/>
  <c r="A426" i="102"/>
  <c r="A421" i="102"/>
  <c r="A401" i="102"/>
  <c r="A396" i="102"/>
  <c r="A390" i="102"/>
  <c r="A385" i="102"/>
  <c r="A347" i="102"/>
  <c r="A342" i="102"/>
  <c r="A336" i="102"/>
  <c r="A331" i="102"/>
  <c r="A311" i="102"/>
  <c r="A306" i="102"/>
  <c r="A300" i="102"/>
  <c r="A295" i="102"/>
  <c r="A293" i="102"/>
  <c r="A288" i="102"/>
  <c r="A282" i="102"/>
  <c r="A277" i="102"/>
  <c r="A257" i="102"/>
  <c r="A252" i="102"/>
  <c r="A246" i="102"/>
  <c r="A241" i="102"/>
  <c r="L105" i="87" l="1"/>
  <c r="L104" i="87"/>
  <c r="L103" i="87"/>
  <c r="L102" i="87"/>
  <c r="L98" i="87"/>
  <c r="L97" i="87"/>
  <c r="L96" i="87"/>
  <c r="L95" i="87"/>
  <c r="L91" i="87"/>
  <c r="L90" i="87"/>
  <c r="L89" i="87"/>
  <c r="L88" i="87"/>
  <c r="L84" i="87"/>
  <c r="L83" i="87"/>
  <c r="L82" i="87"/>
  <c r="L81" i="87"/>
  <c r="L77" i="87"/>
  <c r="L76" i="87"/>
  <c r="L75" i="87"/>
  <c r="L74" i="87"/>
  <c r="L200" i="79"/>
  <c r="L199" i="79"/>
  <c r="L198" i="79"/>
  <c r="L197" i="79"/>
  <c r="L193" i="79"/>
  <c r="L192" i="79"/>
  <c r="L191" i="79"/>
  <c r="L190" i="79"/>
  <c r="L186" i="79"/>
  <c r="L185" i="79"/>
  <c r="L184" i="79"/>
  <c r="L183" i="79"/>
  <c r="L179" i="79"/>
  <c r="L178" i="79"/>
  <c r="L177" i="79"/>
  <c r="L176" i="79"/>
  <c r="L172" i="79"/>
  <c r="L171" i="79"/>
  <c r="L170" i="79"/>
  <c r="L169" i="79"/>
  <c r="C21" i="15" l="1"/>
  <c r="G31" i="82"/>
  <c r="F31" i="82"/>
  <c r="E31" i="82"/>
  <c r="D31" i="82"/>
  <c r="C31" i="82"/>
  <c r="B31" i="82"/>
  <c r="G30" i="82"/>
  <c r="F30" i="82"/>
  <c r="E30" i="82"/>
  <c r="D30" i="82"/>
  <c r="C30" i="82"/>
  <c r="B30" i="82"/>
  <c r="G29" i="82"/>
  <c r="F29" i="82"/>
  <c r="E29" i="82"/>
  <c r="D29" i="82"/>
  <c r="C29" i="82"/>
  <c r="B29" i="82"/>
  <c r="G28" i="82"/>
  <c r="F28" i="82"/>
  <c r="E28" i="82"/>
  <c r="D28" i="82"/>
  <c r="C28" i="82"/>
  <c r="B28" i="82"/>
  <c r="L31" i="82"/>
  <c r="L30" i="82"/>
  <c r="L29" i="82"/>
  <c r="L28" i="82"/>
  <c r="L27" i="82"/>
  <c r="H19" i="59"/>
  <c r="G19" i="59"/>
  <c r="F19" i="59"/>
  <c r="E19" i="59"/>
  <c r="D19" i="59"/>
  <c r="C19" i="59"/>
  <c r="B19" i="59"/>
  <c r="D15" i="59"/>
  <c r="C15" i="59"/>
  <c r="B15" i="59"/>
  <c r="H15" i="59"/>
  <c r="G15" i="59"/>
  <c r="F15" i="59"/>
  <c r="H11" i="59"/>
  <c r="G11" i="59"/>
  <c r="F11" i="59"/>
  <c r="E15" i="59"/>
  <c r="D11" i="59"/>
  <c r="C11" i="59"/>
  <c r="B11" i="59"/>
  <c r="E11" i="59"/>
  <c r="C7" i="59"/>
  <c r="P105" i="87"/>
  <c r="K31" i="82" s="1"/>
  <c r="O105" i="87"/>
  <c r="J31" i="82" s="1"/>
  <c r="M105" i="87"/>
  <c r="I31" i="82" s="1"/>
  <c r="H31" i="82"/>
  <c r="P104" i="87"/>
  <c r="K30" i="82" s="1"/>
  <c r="O104" i="87"/>
  <c r="J30" i="82" s="1"/>
  <c r="M104" i="87"/>
  <c r="I30" i="82" s="1"/>
  <c r="H30" i="82"/>
  <c r="P103" i="87"/>
  <c r="K29" i="82" s="1"/>
  <c r="O103" i="87"/>
  <c r="J29" i="82" s="1"/>
  <c r="M103" i="87"/>
  <c r="I29" i="82" s="1"/>
  <c r="H29" i="82"/>
  <c r="M102" i="87"/>
  <c r="P102" i="87" s="1"/>
  <c r="K28" i="82" s="1"/>
  <c r="H28" i="82"/>
  <c r="F40" i="87"/>
  <c r="G4" i="55"/>
  <c r="K27" i="82" l="1"/>
  <c r="I28" i="82"/>
  <c r="I27" i="82" s="1"/>
  <c r="O102" i="87"/>
  <c r="J28" i="82" s="1"/>
  <c r="J27" i="82" s="1"/>
  <c r="P98" i="87" l="1"/>
  <c r="P97" i="87"/>
  <c r="P96" i="87"/>
  <c r="P91" i="87"/>
  <c r="P90" i="87"/>
  <c r="P84" i="87"/>
  <c r="P83" i="87"/>
  <c r="P200" i="79"/>
  <c r="K31" i="53" s="1"/>
  <c r="P199" i="79"/>
  <c r="K30" i="53" s="1"/>
  <c r="P198" i="79"/>
  <c r="P197" i="79"/>
  <c r="P193" i="79"/>
  <c r="P192" i="79"/>
  <c r="P191" i="79"/>
  <c r="P186" i="79"/>
  <c r="P185" i="79"/>
  <c r="P184" i="79"/>
  <c r="P183" i="79"/>
  <c r="K28" i="53"/>
  <c r="P177" i="79"/>
  <c r="C328" i="102" s="1"/>
  <c r="P178" i="79"/>
  <c r="P179" i="79"/>
  <c r="P171" i="79"/>
  <c r="C274" i="102" s="1"/>
  <c r="P172" i="79"/>
  <c r="I130" i="79"/>
  <c r="C141" i="102" s="1"/>
  <c r="F130" i="79"/>
  <c r="C140" i="102" s="1"/>
  <c r="L22" i="53"/>
  <c r="L27" i="53"/>
  <c r="B29" i="53"/>
  <c r="C29" i="53"/>
  <c r="D29" i="53"/>
  <c r="E29" i="53"/>
  <c r="F29" i="53"/>
  <c r="G29" i="53"/>
  <c r="K29" i="53"/>
  <c r="B30" i="53"/>
  <c r="C30" i="53"/>
  <c r="D30" i="53"/>
  <c r="E30" i="53"/>
  <c r="F30" i="53"/>
  <c r="G30" i="53"/>
  <c r="B31" i="53"/>
  <c r="C31" i="53"/>
  <c r="D31" i="53"/>
  <c r="E31" i="53"/>
  <c r="F31" i="53"/>
  <c r="G31" i="53"/>
  <c r="I28" i="53"/>
  <c r="G28" i="53"/>
  <c r="F28" i="53"/>
  <c r="E28" i="53"/>
  <c r="D28" i="53"/>
  <c r="C28" i="53"/>
  <c r="B28" i="53"/>
  <c r="L31" i="53"/>
  <c r="L30" i="53"/>
  <c r="L29" i="53"/>
  <c r="L28" i="53"/>
  <c r="O200" i="79"/>
  <c r="J31" i="53" s="1"/>
  <c r="M200" i="79"/>
  <c r="I31" i="53" s="1"/>
  <c r="H31" i="53"/>
  <c r="O199" i="79"/>
  <c r="J30" i="53" s="1"/>
  <c r="M199" i="79"/>
  <c r="I30" i="53" s="1"/>
  <c r="H30" i="53"/>
  <c r="O198" i="79"/>
  <c r="J29" i="53" s="1"/>
  <c r="M198" i="79"/>
  <c r="I29" i="53" s="1"/>
  <c r="H29" i="53"/>
  <c r="M197" i="79"/>
  <c r="O197" i="79" s="1"/>
  <c r="J28" i="53" s="1"/>
  <c r="H28" i="53"/>
  <c r="I27" i="53" l="1"/>
  <c r="J27" i="53"/>
  <c r="K27" i="53"/>
  <c r="C22" i="15"/>
  <c r="H22" i="15"/>
  <c r="G22" i="15"/>
  <c r="F22" i="15"/>
  <c r="E22" i="15"/>
  <c r="D22" i="15"/>
  <c r="A16" i="76" l="1"/>
  <c r="N40" i="75"/>
  <c r="B24" i="82" l="1"/>
  <c r="C24" i="82"/>
  <c r="D24" i="82"/>
  <c r="E24" i="82"/>
  <c r="F24" i="82"/>
  <c r="G24" i="82"/>
  <c r="B25" i="82"/>
  <c r="C25" i="82"/>
  <c r="D25" i="82"/>
  <c r="E25" i="82"/>
  <c r="F25" i="82"/>
  <c r="G25" i="82"/>
  <c r="B26" i="82"/>
  <c r="C26" i="82"/>
  <c r="D26" i="82"/>
  <c r="E26" i="82"/>
  <c r="F26" i="82"/>
  <c r="G26" i="82"/>
  <c r="G23" i="82"/>
  <c r="F23" i="82"/>
  <c r="E23" i="82"/>
  <c r="D23" i="82"/>
  <c r="C23" i="82"/>
  <c r="B23" i="82"/>
  <c r="B19" i="82"/>
  <c r="C19" i="82"/>
  <c r="D19" i="82"/>
  <c r="E19" i="82"/>
  <c r="F19" i="82"/>
  <c r="G19" i="82"/>
  <c r="B20" i="82"/>
  <c r="C20" i="82"/>
  <c r="D20" i="82"/>
  <c r="E20" i="82"/>
  <c r="F20" i="82"/>
  <c r="G20" i="82"/>
  <c r="B21" i="82"/>
  <c r="C21" i="82"/>
  <c r="D21" i="82"/>
  <c r="E21" i="82"/>
  <c r="F21" i="82"/>
  <c r="G21" i="82"/>
  <c r="G18" i="82"/>
  <c r="F18" i="82"/>
  <c r="E18" i="82"/>
  <c r="D18" i="82"/>
  <c r="C18" i="82"/>
  <c r="B18" i="82"/>
  <c r="L26" i="82"/>
  <c r="L25" i="82"/>
  <c r="L24" i="82"/>
  <c r="L23" i="82"/>
  <c r="L22" i="82"/>
  <c r="A26" i="55"/>
  <c r="A24" i="55"/>
  <c r="C5" i="55"/>
  <c r="C6" i="55"/>
  <c r="B24" i="53" l="1"/>
  <c r="B25" i="53"/>
  <c r="B26" i="53"/>
  <c r="B23" i="53"/>
  <c r="B19" i="53"/>
  <c r="B20" i="53"/>
  <c r="B21" i="53"/>
  <c r="B18" i="53"/>
  <c r="K24" i="53"/>
  <c r="K25" i="53"/>
  <c r="K26" i="53"/>
  <c r="G26" i="53"/>
  <c r="F26" i="53"/>
  <c r="E26" i="53"/>
  <c r="D26" i="53"/>
  <c r="C26" i="53"/>
  <c r="G25" i="53"/>
  <c r="F25" i="53"/>
  <c r="E25" i="53"/>
  <c r="D25" i="53"/>
  <c r="C25" i="53"/>
  <c r="G24" i="53"/>
  <c r="F24" i="53"/>
  <c r="E24" i="53"/>
  <c r="D24" i="53"/>
  <c r="C24" i="53"/>
  <c r="G23" i="53"/>
  <c r="F23" i="53"/>
  <c r="E23" i="53"/>
  <c r="D23" i="53"/>
  <c r="C23" i="53"/>
  <c r="L26" i="53"/>
  <c r="L25" i="53"/>
  <c r="L24" i="53"/>
  <c r="L23" i="53"/>
  <c r="C25" i="15" l="1"/>
  <c r="D25" i="15"/>
  <c r="E25" i="15"/>
  <c r="F25" i="15"/>
  <c r="G25" i="15"/>
  <c r="H25" i="15"/>
  <c r="C26" i="15"/>
  <c r="D26" i="15"/>
  <c r="E26" i="15"/>
  <c r="F26" i="15"/>
  <c r="G26" i="15"/>
  <c r="H26" i="15"/>
  <c r="C27" i="15"/>
  <c r="D27" i="15"/>
  <c r="E27" i="15"/>
  <c r="F27" i="15"/>
  <c r="G27" i="15"/>
  <c r="H27" i="15"/>
  <c r="C28" i="15"/>
  <c r="D28" i="15"/>
  <c r="E28" i="15"/>
  <c r="F28" i="15"/>
  <c r="G28" i="15"/>
  <c r="H28" i="15"/>
  <c r="C29" i="15"/>
  <c r="D29" i="15"/>
  <c r="E29" i="15"/>
  <c r="F29" i="15"/>
  <c r="G29" i="15"/>
  <c r="H29" i="15"/>
  <c r="C30" i="15"/>
  <c r="D30" i="15"/>
  <c r="E30" i="15"/>
  <c r="F30" i="15"/>
  <c r="G30" i="15"/>
  <c r="H30" i="15"/>
  <c r="C31" i="15"/>
  <c r="D31" i="15"/>
  <c r="E31" i="15"/>
  <c r="F31" i="15"/>
  <c r="G31" i="15"/>
  <c r="H31" i="15"/>
  <c r="C32" i="15"/>
  <c r="D32" i="15"/>
  <c r="E32" i="15"/>
  <c r="F32" i="15"/>
  <c r="G32" i="15"/>
  <c r="H32" i="15"/>
  <c r="C33" i="15"/>
  <c r="D33" i="15"/>
  <c r="E33" i="15"/>
  <c r="F33" i="15"/>
  <c r="G33" i="15"/>
  <c r="H33" i="15"/>
  <c r="H24" i="15"/>
  <c r="G24" i="15"/>
  <c r="F24" i="15"/>
  <c r="E24" i="15"/>
  <c r="D24" i="15"/>
  <c r="C24" i="15"/>
  <c r="B25" i="15"/>
  <c r="B26" i="15"/>
  <c r="B27" i="15"/>
  <c r="B28" i="15"/>
  <c r="B29" i="15"/>
  <c r="B30" i="15"/>
  <c r="B31" i="15"/>
  <c r="B32" i="15"/>
  <c r="B33" i="15"/>
  <c r="B24" i="15"/>
  <c r="C12" i="15" l="1"/>
  <c r="K21" i="82" l="1"/>
  <c r="O91" i="87"/>
  <c r="J21" i="82" s="1"/>
  <c r="M91" i="87"/>
  <c r="I21" i="82" s="1"/>
  <c r="H21" i="82"/>
  <c r="K20" i="82"/>
  <c r="O90" i="87"/>
  <c r="J20" i="82" s="1"/>
  <c r="M90" i="87"/>
  <c r="I20" i="82" s="1"/>
  <c r="H20" i="82"/>
  <c r="M89" i="87"/>
  <c r="H19" i="82"/>
  <c r="M88" i="87"/>
  <c r="H18" i="82"/>
  <c r="I18" i="82" l="1"/>
  <c r="P88" i="87"/>
  <c r="K18" i="82" s="1"/>
  <c r="I19" i="82"/>
  <c r="P89" i="87"/>
  <c r="K19" i="82" s="1"/>
  <c r="O89" i="87"/>
  <c r="J19" i="82" s="1"/>
  <c r="O88" i="87"/>
  <c r="J18" i="82" s="1"/>
  <c r="O193" i="79" l="1"/>
  <c r="J26" i="53" s="1"/>
  <c r="M193" i="79"/>
  <c r="I26" i="53" s="1"/>
  <c r="H26" i="53"/>
  <c r="O192" i="79"/>
  <c r="J25" i="53" s="1"/>
  <c r="M192" i="79"/>
  <c r="I25" i="53" s="1"/>
  <c r="H25" i="53"/>
  <c r="O191" i="79"/>
  <c r="J24" i="53" s="1"/>
  <c r="M191" i="79"/>
  <c r="I24" i="53" s="1"/>
  <c r="H24" i="53"/>
  <c r="M190" i="79"/>
  <c r="H23" i="53"/>
  <c r="P190" i="79" l="1"/>
  <c r="I23" i="53"/>
  <c r="I22" i="53" s="1"/>
  <c r="O190" i="79"/>
  <c r="A15" i="94"/>
  <c r="J23" i="53" l="1"/>
  <c r="J22" i="53" s="1"/>
  <c r="C453" i="102"/>
  <c r="K23" i="53"/>
  <c r="K22" i="53" s="1"/>
  <c r="C454" i="102"/>
  <c r="W118" i="79"/>
  <c r="V118" i="79"/>
  <c r="U118" i="79"/>
  <c r="T118" i="79"/>
  <c r="S118" i="79"/>
  <c r="W116" i="79"/>
  <c r="V116" i="79"/>
  <c r="U116" i="79"/>
  <c r="T116" i="79"/>
  <c r="S116" i="79"/>
  <c r="W114" i="79"/>
  <c r="V114" i="79"/>
  <c r="U114" i="79"/>
  <c r="T114" i="79"/>
  <c r="S114" i="79"/>
  <c r="W112" i="79"/>
  <c r="V112" i="79"/>
  <c r="U112" i="79"/>
  <c r="T112" i="79"/>
  <c r="S112" i="79"/>
  <c r="W110" i="79"/>
  <c r="V110" i="79"/>
  <c r="U110" i="79"/>
  <c r="T110" i="79"/>
  <c r="S110" i="79"/>
  <c r="W108" i="79"/>
  <c r="V108" i="79"/>
  <c r="U108" i="79"/>
  <c r="T108" i="79"/>
  <c r="S108" i="79"/>
  <c r="W106" i="79"/>
  <c r="V106" i="79"/>
  <c r="U106" i="79"/>
  <c r="T106" i="79"/>
  <c r="S106" i="79"/>
  <c r="W104" i="79"/>
  <c r="V104" i="79"/>
  <c r="U104" i="79"/>
  <c r="T104" i="79"/>
  <c r="S104" i="79"/>
  <c r="W102" i="79"/>
  <c r="V102" i="79"/>
  <c r="U102" i="79"/>
  <c r="T102" i="79"/>
  <c r="S102" i="79"/>
  <c r="W100" i="79"/>
  <c r="V100" i="79"/>
  <c r="U100" i="79"/>
  <c r="T100" i="79"/>
  <c r="S100" i="79"/>
  <c r="W98" i="79"/>
  <c r="V98" i="79"/>
  <c r="U98" i="79"/>
  <c r="T98" i="79"/>
  <c r="S98" i="79"/>
  <c r="W96" i="79"/>
  <c r="V96" i="79"/>
  <c r="U96" i="79"/>
  <c r="T96" i="79"/>
  <c r="S96" i="79"/>
  <c r="R119" i="79"/>
  <c r="R118" i="79"/>
  <c r="R117" i="79"/>
  <c r="R116" i="79"/>
  <c r="R115" i="79"/>
  <c r="R114" i="79"/>
  <c r="R113" i="79"/>
  <c r="R112" i="79"/>
  <c r="R111" i="79"/>
  <c r="R110" i="79"/>
  <c r="R109" i="79"/>
  <c r="R108" i="79"/>
  <c r="R107" i="79"/>
  <c r="R106" i="79"/>
  <c r="R105" i="79"/>
  <c r="R104" i="79"/>
  <c r="R103" i="79"/>
  <c r="R102" i="79"/>
  <c r="R101" i="79"/>
  <c r="R100" i="79"/>
  <c r="R99" i="79"/>
  <c r="R98" i="79"/>
  <c r="R97" i="79"/>
  <c r="R96" i="79"/>
  <c r="R94" i="79"/>
  <c r="C62" i="102" s="1"/>
  <c r="R93" i="79"/>
  <c r="C61" i="102" s="1"/>
  <c r="R92" i="79"/>
  <c r="C60" i="102" s="1"/>
  <c r="R91" i="79"/>
  <c r="C59" i="102" s="1"/>
  <c r="R90" i="79"/>
  <c r="C58" i="102" s="1"/>
  <c r="R89" i="79"/>
  <c r="C57" i="102" s="1"/>
  <c r="R88" i="79"/>
  <c r="C56" i="102" s="1"/>
  <c r="R87" i="79"/>
  <c r="C55" i="102" s="1"/>
  <c r="R86" i="79"/>
  <c r="C50" i="102" s="1"/>
  <c r="V77" i="79"/>
  <c r="C32" i="102" s="1"/>
  <c r="U77" i="79"/>
  <c r="U76" i="79"/>
  <c r="C27" i="102" s="1"/>
  <c r="U75" i="79"/>
  <c r="C25" i="102" s="1"/>
  <c r="R83" i="79"/>
  <c r="R82" i="79"/>
  <c r="R81" i="79"/>
  <c r="R80" i="79"/>
  <c r="R79" i="79"/>
  <c r="C34" i="102" s="1"/>
  <c r="R78" i="79"/>
  <c r="C33" i="102" s="1"/>
  <c r="R77" i="79"/>
  <c r="C30" i="102" s="1"/>
  <c r="R76" i="79"/>
  <c r="C26" i="102" s="1"/>
  <c r="R75" i="79"/>
  <c r="R73" i="79"/>
  <c r="R70" i="79"/>
  <c r="C54" i="102" s="1"/>
  <c r="R69" i="79"/>
  <c r="C53" i="102" s="1"/>
  <c r="R68" i="79"/>
  <c r="C52" i="102" s="1"/>
  <c r="R67" i="79"/>
  <c r="C51" i="102" s="1"/>
  <c r="R65" i="79"/>
  <c r="C83" i="102" s="1"/>
  <c r="R64" i="79"/>
  <c r="C82" i="102" s="1"/>
  <c r="R63" i="79"/>
  <c r="C81" i="102" s="1"/>
  <c r="R62" i="79"/>
  <c r="C76" i="102" s="1"/>
  <c r="R61" i="79"/>
  <c r="C75" i="102" s="1"/>
  <c r="R60" i="79"/>
  <c r="C74" i="102" s="1"/>
  <c r="R59" i="79"/>
  <c r="C69" i="102" s="1"/>
  <c r="R58" i="79"/>
  <c r="C68" i="102" s="1"/>
  <c r="R57" i="79"/>
  <c r="C67" i="102" s="1"/>
  <c r="T54" i="79"/>
  <c r="T52" i="79"/>
  <c r="T50" i="79"/>
  <c r="R55" i="79"/>
  <c r="C80" i="102" s="1"/>
  <c r="R54" i="79"/>
  <c r="R53" i="79"/>
  <c r="C73" i="102" s="1"/>
  <c r="R52" i="79"/>
  <c r="R51" i="79"/>
  <c r="C66" i="102" s="1"/>
  <c r="R50" i="79"/>
  <c r="U39" i="79"/>
  <c r="C122" i="102" s="1"/>
  <c r="U38" i="79"/>
  <c r="C120" i="102" s="1"/>
  <c r="U36" i="79"/>
  <c r="C114" i="102" s="1"/>
  <c r="U35" i="79"/>
  <c r="C112" i="102" s="1"/>
  <c r="U33" i="79"/>
  <c r="C106" i="102" s="1"/>
  <c r="U32" i="79"/>
  <c r="C104" i="102" s="1"/>
  <c r="U30" i="79"/>
  <c r="C98" i="102" s="1"/>
  <c r="U29" i="79"/>
  <c r="C96" i="102" s="1"/>
  <c r="U27" i="79"/>
  <c r="C90" i="102" s="1"/>
  <c r="U26" i="79"/>
  <c r="C88" i="102" s="1"/>
  <c r="R48" i="79"/>
  <c r="C49" i="102" s="1"/>
  <c r="R47" i="79"/>
  <c r="C47" i="102" s="1"/>
  <c r="R46" i="79"/>
  <c r="C45" i="102" s="1"/>
  <c r="R45" i="79"/>
  <c r="C41" i="102" s="1"/>
  <c r="R44" i="79"/>
  <c r="C40" i="102" s="1"/>
  <c r="R43" i="79"/>
  <c r="C39" i="102" s="1"/>
  <c r="R42" i="79"/>
  <c r="C38" i="102" s="1"/>
  <c r="R41" i="79"/>
  <c r="C37" i="102" s="1"/>
  <c r="R40" i="79"/>
  <c r="C123" i="102" s="1"/>
  <c r="R39" i="79"/>
  <c r="C121" i="102" s="1"/>
  <c r="R38" i="79"/>
  <c r="C119" i="102" s="1"/>
  <c r="R37" i="79"/>
  <c r="C115" i="102" s="1"/>
  <c r="R36" i="79"/>
  <c r="C113" i="102" s="1"/>
  <c r="R35" i="79"/>
  <c r="C111" i="102" s="1"/>
  <c r="R34" i="79"/>
  <c r="C107" i="102" s="1"/>
  <c r="R33" i="79"/>
  <c r="C105" i="102" s="1"/>
  <c r="R32" i="79"/>
  <c r="C103" i="102" s="1"/>
  <c r="R31" i="79"/>
  <c r="C99" i="102" s="1"/>
  <c r="R30" i="79"/>
  <c r="C97" i="102" s="1"/>
  <c r="R29" i="79"/>
  <c r="C95" i="102" s="1"/>
  <c r="R28" i="79"/>
  <c r="C91" i="102" s="1"/>
  <c r="R27" i="79"/>
  <c r="C89" i="102" s="1"/>
  <c r="R26" i="79"/>
  <c r="C87" i="102" s="1"/>
  <c r="U23" i="79"/>
  <c r="C22" i="102" s="1"/>
  <c r="R24" i="79"/>
  <c r="C23" i="102" s="1"/>
  <c r="R23" i="79"/>
  <c r="C21" i="102" s="1"/>
  <c r="T17" i="79"/>
  <c r="T14" i="79"/>
  <c r="C14" i="102" s="1"/>
  <c r="R20" i="79"/>
  <c r="C20" i="102" s="1"/>
  <c r="R19" i="79"/>
  <c r="C19" i="102" s="1"/>
  <c r="R18" i="79"/>
  <c r="C18" i="102" s="1"/>
  <c r="R17" i="79"/>
  <c r="C17" i="102" s="1"/>
  <c r="R16" i="79"/>
  <c r="C16" i="102" s="1"/>
  <c r="R15" i="79"/>
  <c r="C15" i="102" s="1"/>
  <c r="R14" i="79"/>
  <c r="C13" i="102" s="1"/>
  <c r="R13" i="79"/>
  <c r="C12" i="102" s="1"/>
  <c r="R12" i="79"/>
  <c r="R11" i="79"/>
  <c r="C11" i="102" s="1"/>
  <c r="R10" i="79"/>
  <c r="C10" i="102" s="1"/>
  <c r="R9" i="79"/>
  <c r="C9" i="102" s="1"/>
  <c r="R8" i="79"/>
  <c r="C7" i="102" s="1"/>
  <c r="R7" i="79"/>
  <c r="C6" i="102" s="1"/>
  <c r="R6" i="79"/>
  <c r="C5" i="102" s="1"/>
  <c r="R5" i="79"/>
  <c r="C4" i="102" s="1"/>
  <c r="R4" i="79"/>
  <c r="C3" i="102" s="1"/>
  <c r="C924" i="102" l="1"/>
  <c r="C35" i="102"/>
  <c r="C92" i="102"/>
  <c r="C258" i="102"/>
  <c r="C402" i="102"/>
  <c r="C492" i="102"/>
  <c r="C708" i="102"/>
  <c r="C84" i="102"/>
  <c r="C618" i="102"/>
  <c r="C762" i="102"/>
  <c r="C294" i="102"/>
  <c r="C438" i="102"/>
  <c r="C942" i="102"/>
  <c r="C870" i="102"/>
  <c r="C1" i="102"/>
  <c r="C312" i="102"/>
  <c r="C108" i="102"/>
  <c r="C744" i="102"/>
  <c r="C654" i="102"/>
  <c r="C528" i="102"/>
  <c r="C77" i="102"/>
  <c r="C222" i="102"/>
  <c r="C366" i="102"/>
  <c r="C456" i="102"/>
  <c r="C672" i="102"/>
  <c r="C636" i="102"/>
  <c r="C780" i="102"/>
  <c r="C906" i="102"/>
  <c r="C70" i="102"/>
  <c r="C276" i="102"/>
  <c r="C420" i="102"/>
  <c r="C582" i="102"/>
  <c r="C726" i="102"/>
  <c r="C816" i="102"/>
  <c r="C852" i="102"/>
  <c r="C124" i="102"/>
  <c r="C330" i="102"/>
  <c r="C600" i="102"/>
  <c r="C798" i="102"/>
  <c r="C564" i="102"/>
  <c r="C63" i="102"/>
  <c r="C179" i="102"/>
  <c r="C834" i="102"/>
  <c r="C510" i="102"/>
  <c r="C116" i="102"/>
  <c r="C240" i="102"/>
  <c r="C384" i="102"/>
  <c r="C474" i="102"/>
  <c r="C690" i="102"/>
  <c r="C888" i="102"/>
  <c r="C348" i="102"/>
  <c r="C546" i="102"/>
  <c r="C42" i="102"/>
  <c r="C100" i="102"/>
  <c r="A112" i="102"/>
  <c r="A113" i="102"/>
  <c r="A110" i="102"/>
  <c r="A111" i="102"/>
  <c r="A108" i="102"/>
  <c r="A109" i="102"/>
  <c r="A114" i="102"/>
  <c r="A115" i="102"/>
  <c r="F28" i="95"/>
  <c r="C72" i="102"/>
  <c r="G33" i="76"/>
  <c r="C31" i="102"/>
  <c r="A95" i="102"/>
  <c r="A93" i="102"/>
  <c r="A99" i="102"/>
  <c r="A92" i="102"/>
  <c r="A97" i="102"/>
  <c r="A98" i="102"/>
  <c r="A96" i="102"/>
  <c r="A94" i="102"/>
  <c r="F29" i="95"/>
  <c r="C79" i="102"/>
  <c r="A116" i="102"/>
  <c r="A120" i="102"/>
  <c r="A117" i="102"/>
  <c r="A123" i="102"/>
  <c r="A121" i="102"/>
  <c r="A119" i="102"/>
  <c r="A122" i="102"/>
  <c r="A118" i="102"/>
  <c r="A86" i="102"/>
  <c r="A88" i="102"/>
  <c r="A84" i="102"/>
  <c r="A89" i="102"/>
  <c r="A85" i="102"/>
  <c r="A90" i="102"/>
  <c r="A91" i="102"/>
  <c r="A87" i="102"/>
  <c r="A104" i="102"/>
  <c r="A107" i="102"/>
  <c r="A106" i="102"/>
  <c r="A105" i="102"/>
  <c r="A102" i="102"/>
  <c r="A101" i="102"/>
  <c r="A103" i="102"/>
  <c r="A100" i="102"/>
  <c r="G31" i="76"/>
  <c r="C24" i="102"/>
  <c r="F27" i="95"/>
  <c r="C65" i="102"/>
  <c r="B17" i="98"/>
  <c r="B25" i="98"/>
  <c r="C33" i="94"/>
  <c r="F10" i="74"/>
  <c r="F11" i="74" s="1"/>
  <c r="F10" i="73"/>
  <c r="F11" i="73" s="1"/>
  <c r="F10" i="94"/>
  <c r="F11" i="94" s="1"/>
  <c r="I10" i="75"/>
  <c r="I11" i="75" s="1"/>
  <c r="G9" i="76"/>
  <c r="G10" i="76" s="1"/>
  <c r="B16" i="98"/>
  <c r="B20" i="98"/>
  <c r="B24" i="98"/>
  <c r="B14" i="98"/>
  <c r="B18" i="98"/>
  <c r="B22" i="98"/>
  <c r="B15" i="98"/>
  <c r="B19" i="98"/>
  <c r="B23" i="98"/>
  <c r="F12" i="94"/>
  <c r="G11" i="76"/>
  <c r="I12" i="75"/>
  <c r="B21" i="98"/>
  <c r="C4" i="96"/>
  <c r="D7" i="95"/>
  <c r="F3" i="96"/>
  <c r="E17" i="95"/>
  <c r="E20" i="95"/>
  <c r="E23" i="95"/>
  <c r="E26" i="95"/>
  <c r="K30" i="95"/>
  <c r="K27" i="95"/>
  <c r="K29" i="95"/>
  <c r="E31" i="95"/>
  <c r="E32" i="95"/>
  <c r="E33" i="95"/>
  <c r="C40" i="95"/>
  <c r="F14" i="96"/>
  <c r="C17" i="96"/>
  <c r="C8" i="98"/>
  <c r="C11" i="98"/>
  <c r="D14" i="98"/>
  <c r="D15" i="98"/>
  <c r="D16" i="98"/>
  <c r="D18" i="98"/>
  <c r="D19" i="98"/>
  <c r="D21" i="98"/>
  <c r="D22" i="98"/>
  <c r="D23" i="98"/>
  <c r="D24" i="98"/>
  <c r="D10" i="95"/>
  <c r="C16" i="96"/>
  <c r="E24" i="97"/>
  <c r="F8" i="74"/>
  <c r="F9" i="74" s="1"/>
  <c r="F12" i="73"/>
  <c r="F8" i="73"/>
  <c r="F9" i="73" s="1"/>
  <c r="G34" i="76"/>
  <c r="G35" i="76"/>
  <c r="G32" i="76"/>
  <c r="G7" i="76"/>
  <c r="G8" i="76" s="1"/>
  <c r="J4" i="82"/>
  <c r="G3" i="59"/>
  <c r="I8" i="75"/>
  <c r="I9" i="75" s="1"/>
  <c r="J4" i="53"/>
  <c r="G4" i="15"/>
  <c r="D25" i="98"/>
  <c r="D20" i="98"/>
  <c r="D17" i="98"/>
  <c r="A12" i="98"/>
  <c r="A9" i="98"/>
  <c r="F6" i="98"/>
  <c r="C6" i="98"/>
  <c r="F4" i="98"/>
  <c r="E22" i="97"/>
  <c r="E20" i="97"/>
  <c r="E18" i="97"/>
  <c r="D8" i="97"/>
  <c r="D6" i="97"/>
  <c r="D7" i="97" s="1"/>
  <c r="D2" i="97"/>
  <c r="E27" i="96"/>
  <c r="E28" i="96" s="1"/>
  <c r="F25" i="96"/>
  <c r="C18" i="96"/>
  <c r="F16" i="96"/>
  <c r="F15" i="96"/>
  <c r="C15" i="96"/>
  <c r="C14" i="96"/>
  <c r="C13" i="96"/>
  <c r="G10" i="96"/>
  <c r="C10" i="96"/>
  <c r="C9" i="96"/>
  <c r="C8" i="96"/>
  <c r="C5" i="96"/>
  <c r="C3" i="96"/>
  <c r="C41" i="95"/>
  <c r="E39" i="95"/>
  <c r="E38" i="95"/>
  <c r="E37" i="95"/>
  <c r="E36" i="95"/>
  <c r="E35" i="95"/>
  <c r="E34" i="95"/>
  <c r="H30" i="95"/>
  <c r="D30" i="95"/>
  <c r="K28" i="95"/>
  <c r="E25" i="95"/>
  <c r="E24" i="95"/>
  <c r="E22" i="95"/>
  <c r="E21" i="95"/>
  <c r="E19" i="95"/>
  <c r="E18" i="95"/>
  <c r="J16" i="95"/>
  <c r="D16" i="95"/>
  <c r="J15" i="95"/>
  <c r="D15" i="95"/>
  <c r="E14" i="95"/>
  <c r="E13" i="95"/>
  <c r="D12" i="95"/>
  <c r="D11" i="95"/>
  <c r="I10" i="95"/>
  <c r="I9" i="95"/>
  <c r="D9" i="95"/>
  <c r="J8" i="95"/>
  <c r="D8" i="95"/>
  <c r="J7" i="95"/>
  <c r="F6" i="95"/>
  <c r="D6" i="95"/>
  <c r="I5" i="95"/>
  <c r="D5" i="95"/>
  <c r="D4" i="95"/>
  <c r="C35" i="94"/>
  <c r="F8" i="94"/>
  <c r="F9" i="94" s="1"/>
  <c r="A2" i="94"/>
  <c r="D63" i="79"/>
  <c r="C37" i="95" s="1"/>
  <c r="D60" i="79"/>
  <c r="C34" i="95" s="1"/>
  <c r="D57" i="79"/>
  <c r="C31" i="95" s="1"/>
  <c r="A66" i="102" l="1"/>
  <c r="A68" i="102"/>
  <c r="A64" i="102"/>
  <c r="A67" i="102"/>
  <c r="A63" i="102"/>
  <c r="A69" i="102"/>
  <c r="A65" i="102"/>
  <c r="A76" i="102"/>
  <c r="A71" i="102"/>
  <c r="A74" i="102"/>
  <c r="A73" i="102"/>
  <c r="A75" i="102"/>
  <c r="A70" i="102"/>
  <c r="A72" i="102"/>
  <c r="A80" i="102"/>
  <c r="A78" i="102"/>
  <c r="A79" i="102"/>
  <c r="A82" i="102"/>
  <c r="A83" i="102"/>
  <c r="A77" i="102"/>
  <c r="A81" i="102"/>
  <c r="C34" i="94"/>
  <c r="E29" i="96"/>
  <c r="F12" i="74"/>
  <c r="A14" i="76"/>
  <c r="B15" i="75" l="1"/>
  <c r="C112" i="87"/>
  <c r="D10" i="55" l="1"/>
  <c r="K25" i="82" l="1"/>
  <c r="K26" i="82"/>
  <c r="O98" i="87" l="1"/>
  <c r="J26" i="82" s="1"/>
  <c r="O97" i="87"/>
  <c r="J25" i="82" s="1"/>
  <c r="O84" i="87"/>
  <c r="O83" i="87"/>
  <c r="E15" i="55"/>
  <c r="F113" i="87" l="1"/>
  <c r="J113" i="87"/>
  <c r="C6" i="15"/>
  <c r="I13" i="87"/>
  <c r="C17" i="55" l="1"/>
  <c r="F5" i="87" l="1"/>
  <c r="O179" i="79"/>
  <c r="O178" i="79"/>
  <c r="F4" i="87"/>
  <c r="C185" i="102" s="1"/>
  <c r="C33" i="55" l="1"/>
  <c r="C30" i="55"/>
  <c r="A22" i="55"/>
  <c r="C8" i="55"/>
  <c r="C4" i="55"/>
  <c r="F30" i="75"/>
  <c r="C23" i="75"/>
  <c r="C22" i="75"/>
  <c r="B35" i="15" l="1"/>
  <c r="C13" i="15"/>
  <c r="C11" i="15"/>
  <c r="G6" i="15"/>
  <c r="C10" i="15"/>
  <c r="C8" i="15"/>
  <c r="D20" i="15"/>
  <c r="D19" i="15"/>
  <c r="D18" i="15"/>
  <c r="D17" i="15"/>
  <c r="D16" i="15"/>
  <c r="C20" i="15"/>
  <c r="C19" i="15"/>
  <c r="C18" i="15"/>
  <c r="C17" i="15"/>
  <c r="C16" i="15"/>
  <c r="B20" i="15"/>
  <c r="B19" i="15"/>
  <c r="B18" i="15"/>
  <c r="B17" i="15"/>
  <c r="B16" i="15"/>
  <c r="D15" i="15"/>
  <c r="C15" i="15"/>
  <c r="B15" i="15"/>
  <c r="I33" i="87" l="1"/>
  <c r="I29" i="87"/>
  <c r="I25" i="87"/>
  <c r="I21" i="87"/>
  <c r="I17" i="87"/>
  <c r="B16" i="82" l="1"/>
  <c r="B15" i="82"/>
  <c r="B14" i="82"/>
  <c r="B13" i="82"/>
  <c r="B11" i="82"/>
  <c r="B16" i="53"/>
  <c r="B15" i="53"/>
  <c r="B14" i="53"/>
  <c r="B13" i="53"/>
  <c r="B11" i="53"/>
  <c r="F16" i="82"/>
  <c r="F15" i="82"/>
  <c r="F14" i="82"/>
  <c r="F13" i="82"/>
  <c r="F11" i="82"/>
  <c r="F10" i="82"/>
  <c r="F9" i="82"/>
  <c r="F8" i="82"/>
  <c r="G5" i="59"/>
  <c r="H5" i="59"/>
  <c r="F21" i="53"/>
  <c r="F20" i="53"/>
  <c r="F19" i="53"/>
  <c r="F18" i="53"/>
  <c r="F16" i="53"/>
  <c r="F15" i="53"/>
  <c r="F14" i="53"/>
  <c r="F13" i="53"/>
  <c r="F11" i="53"/>
  <c r="F10" i="53"/>
  <c r="F9" i="53"/>
  <c r="F8" i="53"/>
  <c r="K24" i="82"/>
  <c r="M183" i="79"/>
  <c r="O183" i="79" s="1"/>
  <c r="H26" i="82"/>
  <c r="H25" i="82"/>
  <c r="H24" i="82"/>
  <c r="H23" i="82"/>
  <c r="M98" i="87"/>
  <c r="I26" i="82" s="1"/>
  <c r="M97" i="87"/>
  <c r="I25" i="82" s="1"/>
  <c r="M96" i="87"/>
  <c r="M95" i="87"/>
  <c r="P95" i="87" s="1"/>
  <c r="M84" i="87"/>
  <c r="M83" i="87"/>
  <c r="M82" i="87"/>
  <c r="P82" i="87" s="1"/>
  <c r="M81" i="87"/>
  <c r="P81" i="87" s="1"/>
  <c r="C670" i="102" s="1"/>
  <c r="M77" i="87"/>
  <c r="M76" i="87"/>
  <c r="P76" i="87" s="1"/>
  <c r="C634" i="102" s="1"/>
  <c r="M75" i="87"/>
  <c r="P75" i="87" s="1"/>
  <c r="C616" i="102" s="1"/>
  <c r="M74" i="87"/>
  <c r="P74" i="87" s="1"/>
  <c r="C598" i="102" s="1"/>
  <c r="M186" i="79"/>
  <c r="O186" i="79" s="1"/>
  <c r="M185" i="79"/>
  <c r="O185" i="79" s="1"/>
  <c r="M184" i="79"/>
  <c r="O184" i="79" s="1"/>
  <c r="M179" i="79"/>
  <c r="M178" i="79"/>
  <c r="M177" i="79"/>
  <c r="M176" i="79"/>
  <c r="P176" i="79" s="1"/>
  <c r="C310" i="102" s="1"/>
  <c r="M172" i="79"/>
  <c r="M171" i="79"/>
  <c r="M170" i="79"/>
  <c r="P170" i="79" s="1"/>
  <c r="C256" i="102" s="1"/>
  <c r="M169" i="79"/>
  <c r="P169" i="79" s="1"/>
  <c r="C238" i="102" s="1"/>
  <c r="C814" i="102" l="1"/>
  <c r="P108" i="87"/>
  <c r="C214" i="102" s="1"/>
  <c r="P77" i="87"/>
  <c r="O77" i="87"/>
  <c r="O82" i="87"/>
  <c r="O81" i="87"/>
  <c r="C669" i="102" s="1"/>
  <c r="O75" i="87"/>
  <c r="C615" i="102" s="1"/>
  <c r="K23" i="82"/>
  <c r="K22" i="82" s="1"/>
  <c r="O95" i="87"/>
  <c r="I23" i="82"/>
  <c r="O96" i="87"/>
  <c r="J24" i="82" s="1"/>
  <c r="I24" i="82"/>
  <c r="O176" i="79"/>
  <c r="C309" i="102" s="1"/>
  <c r="O177" i="79"/>
  <c r="C327" i="102" s="1"/>
  <c r="O172" i="79"/>
  <c r="O170" i="79"/>
  <c r="C255" i="102" s="1"/>
  <c r="O169" i="79"/>
  <c r="C237" i="102" s="1"/>
  <c r="O171" i="79"/>
  <c r="C273" i="102" s="1"/>
  <c r="O74" i="87"/>
  <c r="C597" i="102" s="1"/>
  <c r="O76" i="87"/>
  <c r="C633" i="102" s="1"/>
  <c r="C18" i="55"/>
  <c r="C20" i="55" s="1"/>
  <c r="J23" i="82" l="1"/>
  <c r="C813" i="102"/>
  <c r="P107" i="87"/>
  <c r="C213" i="102" s="1"/>
  <c r="P109" i="87"/>
  <c r="C215" i="102" s="1"/>
  <c r="I39" i="82"/>
  <c r="F14" i="61" s="1"/>
  <c r="P203" i="79"/>
  <c r="I22" i="82"/>
  <c r="J22" i="82"/>
  <c r="P202" i="79"/>
  <c r="J8" i="53"/>
  <c r="E26" i="94"/>
  <c r="F33" i="87"/>
  <c r="F29" i="87"/>
  <c r="F25" i="87"/>
  <c r="F21" i="87"/>
  <c r="F17" i="87"/>
  <c r="F13" i="87"/>
  <c r="I39" i="53" l="1"/>
  <c r="C173" i="102"/>
  <c r="P204" i="79"/>
  <c r="C175" i="102" s="1"/>
  <c r="C174" i="102"/>
  <c r="I40" i="82"/>
  <c r="I41" i="82"/>
  <c r="I40" i="53"/>
  <c r="H25" i="76"/>
  <c r="E25" i="76"/>
  <c r="C21" i="76"/>
  <c r="A2" i="76"/>
  <c r="I42" i="82"/>
  <c r="B7" i="61" s="1"/>
  <c r="L17" i="82"/>
  <c r="L12" i="82"/>
  <c r="L7" i="82"/>
  <c r="G16" i="82"/>
  <c r="E16" i="82"/>
  <c r="D16" i="82"/>
  <c r="C16" i="82"/>
  <c r="G15" i="82"/>
  <c r="E15" i="82"/>
  <c r="D15" i="82"/>
  <c r="C15" i="82"/>
  <c r="G14" i="82"/>
  <c r="E14" i="82"/>
  <c r="D14" i="82"/>
  <c r="C14" i="82"/>
  <c r="G13" i="82"/>
  <c r="E13" i="82"/>
  <c r="D13" i="82"/>
  <c r="C13" i="82"/>
  <c r="G11" i="82"/>
  <c r="E11" i="82"/>
  <c r="D11" i="82"/>
  <c r="C11" i="82"/>
  <c r="G10" i="82"/>
  <c r="E10" i="82"/>
  <c r="D10" i="82"/>
  <c r="C10" i="82"/>
  <c r="B10" i="82"/>
  <c r="G9" i="82"/>
  <c r="E9" i="82"/>
  <c r="D9" i="82"/>
  <c r="C9" i="82"/>
  <c r="B9" i="82"/>
  <c r="G8" i="82"/>
  <c r="E8" i="82"/>
  <c r="D8" i="82"/>
  <c r="C8" i="82"/>
  <c r="B8" i="82"/>
  <c r="C32" i="55"/>
  <c r="C29" i="55"/>
  <c r="C28" i="55"/>
  <c r="G15" i="55"/>
  <c r="G14" i="55"/>
  <c r="G13" i="55"/>
  <c r="G12" i="55"/>
  <c r="G11" i="55"/>
  <c r="G10" i="55"/>
  <c r="E14" i="55"/>
  <c r="E13" i="55"/>
  <c r="E12" i="55"/>
  <c r="E11" i="55"/>
  <c r="E10" i="55"/>
  <c r="D15" i="55"/>
  <c r="D14" i="55"/>
  <c r="D13" i="55"/>
  <c r="D12" i="55"/>
  <c r="D11" i="55"/>
  <c r="C7" i="55"/>
  <c r="B2" i="75"/>
  <c r="J16" i="82"/>
  <c r="K15" i="82"/>
  <c r="J14" i="82"/>
  <c r="K13" i="82"/>
  <c r="K11" i="82"/>
  <c r="K10" i="82"/>
  <c r="I9" i="82"/>
  <c r="K8" i="82"/>
  <c r="I41" i="53" l="1"/>
  <c r="B7" i="47" s="1"/>
  <c r="J114" i="87"/>
  <c r="C216" i="102" s="1"/>
  <c r="H14" i="82"/>
  <c r="I8" i="82"/>
  <c r="I7" i="82" s="1"/>
  <c r="I13" i="82"/>
  <c r="I12" i="82" s="1"/>
  <c r="H10" i="82"/>
  <c r="H11" i="82"/>
  <c r="H15" i="82"/>
  <c r="I10" i="82"/>
  <c r="H8" i="82"/>
  <c r="H16" i="82"/>
  <c r="I11" i="82"/>
  <c r="I15" i="82"/>
  <c r="H9" i="82"/>
  <c r="H13" i="82"/>
  <c r="J15" i="82"/>
  <c r="J13" i="82"/>
  <c r="J11" i="82"/>
  <c r="K9" i="82"/>
  <c r="K7" i="82" s="1"/>
  <c r="J9" i="82"/>
  <c r="J8" i="82"/>
  <c r="J7" i="82" s="1"/>
  <c r="J10" i="82"/>
  <c r="L21" i="82"/>
  <c r="L20" i="82"/>
  <c r="L19" i="82"/>
  <c r="L18" i="82"/>
  <c r="L16" i="82"/>
  <c r="L15" i="82"/>
  <c r="L14" i="82"/>
  <c r="L13" i="82"/>
  <c r="J42" i="82"/>
  <c r="J43" i="82"/>
  <c r="L11" i="82"/>
  <c r="L10" i="82"/>
  <c r="L9" i="82"/>
  <c r="L8" i="82"/>
  <c r="L21" i="53"/>
  <c r="L20" i="53"/>
  <c r="L19" i="53"/>
  <c r="L18" i="53"/>
  <c r="L17" i="53"/>
  <c r="L16" i="53"/>
  <c r="L15" i="53"/>
  <c r="L14" i="53"/>
  <c r="L13" i="53"/>
  <c r="L12" i="53"/>
  <c r="G21" i="53"/>
  <c r="E21" i="53"/>
  <c r="D21" i="53"/>
  <c r="C21" i="53"/>
  <c r="G20" i="53"/>
  <c r="E20" i="53"/>
  <c r="D20" i="53"/>
  <c r="C20" i="53"/>
  <c r="G19" i="53"/>
  <c r="E19" i="53"/>
  <c r="D19" i="53"/>
  <c r="C19" i="53"/>
  <c r="G18" i="53"/>
  <c r="E18" i="53"/>
  <c r="D18" i="53"/>
  <c r="C18" i="53"/>
  <c r="G16" i="53"/>
  <c r="E16" i="53"/>
  <c r="D16" i="53"/>
  <c r="C16" i="53"/>
  <c r="G15" i="53"/>
  <c r="E15" i="53"/>
  <c r="D15" i="53"/>
  <c r="C15" i="53"/>
  <c r="G14" i="53"/>
  <c r="E14" i="53"/>
  <c r="D14" i="53"/>
  <c r="C14" i="53"/>
  <c r="G13" i="53"/>
  <c r="E13" i="53"/>
  <c r="D13" i="53"/>
  <c r="C13" i="53"/>
  <c r="E8" i="53"/>
  <c r="G11" i="53"/>
  <c r="E11" i="53"/>
  <c r="D11" i="53"/>
  <c r="C11" i="53"/>
  <c r="G10" i="53"/>
  <c r="E10" i="53"/>
  <c r="D10" i="53"/>
  <c r="C10" i="53"/>
  <c r="B10" i="53"/>
  <c r="G9" i="53"/>
  <c r="E9" i="53"/>
  <c r="D9" i="53"/>
  <c r="C9" i="53"/>
  <c r="B9" i="53"/>
  <c r="H19" i="53"/>
  <c r="L7" i="53"/>
  <c r="L11" i="53"/>
  <c r="L10" i="53"/>
  <c r="L9" i="53"/>
  <c r="L8" i="53"/>
  <c r="G8" i="53"/>
  <c r="D8" i="53"/>
  <c r="C8" i="53"/>
  <c r="B8" i="53"/>
  <c r="I32" i="82" l="1"/>
  <c r="I43" i="82"/>
  <c r="J30" i="75"/>
  <c r="H30" i="75"/>
  <c r="K14" i="82"/>
  <c r="I14" i="82"/>
  <c r="K16" i="82"/>
  <c r="I16" i="82"/>
  <c r="J21" i="53"/>
  <c r="H13" i="53"/>
  <c r="H14" i="53"/>
  <c r="K13" i="53"/>
  <c r="J14" i="53"/>
  <c r="K15" i="53"/>
  <c r="H21" i="53"/>
  <c r="J15" i="53"/>
  <c r="I21" i="53"/>
  <c r="J16" i="53"/>
  <c r="H18" i="53"/>
  <c r="H15" i="53"/>
  <c r="H16" i="53"/>
  <c r="H20" i="53"/>
  <c r="I14" i="53"/>
  <c r="I15" i="53" l="1"/>
  <c r="I13" i="53"/>
  <c r="J13" i="53"/>
  <c r="I18" i="53"/>
  <c r="J20" i="53"/>
  <c r="I19" i="53"/>
  <c r="J19" i="53"/>
  <c r="K14" i="53"/>
  <c r="I20" i="53"/>
  <c r="J18" i="53"/>
  <c r="I16" i="53"/>
  <c r="K21" i="53"/>
  <c r="I17" i="53" l="1"/>
  <c r="J17" i="53"/>
  <c r="J12" i="82"/>
  <c r="K19" i="53"/>
  <c r="I17" i="82"/>
  <c r="K20" i="53"/>
  <c r="K18" i="53"/>
  <c r="K12" i="82"/>
  <c r="K16" i="53"/>
  <c r="J17" i="82"/>
  <c r="K17" i="53" l="1"/>
  <c r="K17" i="82"/>
  <c r="H10" i="53" l="1"/>
  <c r="H9" i="53"/>
  <c r="H11" i="53"/>
  <c r="H8" i="53"/>
  <c r="C15" i="55"/>
  <c r="C14" i="55"/>
  <c r="C13" i="55"/>
  <c r="C12" i="55"/>
  <c r="C11" i="55"/>
  <c r="C10" i="55"/>
  <c r="J10" i="53" l="1"/>
  <c r="K10" i="53"/>
  <c r="I8" i="53"/>
  <c r="I9" i="53"/>
  <c r="J11" i="53"/>
  <c r="J9" i="53"/>
  <c r="I11" i="53"/>
  <c r="I10" i="53"/>
  <c r="C19" i="55"/>
  <c r="C9" i="15"/>
  <c r="C7" i="15"/>
  <c r="B34" i="15"/>
  <c r="I7" i="53" l="1"/>
  <c r="J7" i="53"/>
  <c r="K9" i="53"/>
  <c r="K8" i="53"/>
  <c r="K11" i="53"/>
  <c r="J32" i="82"/>
  <c r="K7" i="53" l="1"/>
  <c r="L39" i="82"/>
  <c r="K32" i="82"/>
  <c r="L41" i="82" l="1"/>
  <c r="F7" i="61"/>
  <c r="H21" i="47" l="1"/>
  <c r="H22" i="47" s="1"/>
  <c r="F21" i="47"/>
  <c r="F22" i="47" s="1"/>
  <c r="I12" i="53" l="1"/>
  <c r="I32" i="53" s="1"/>
  <c r="K12" i="53" l="1"/>
  <c r="K32" i="53" s="1"/>
  <c r="J12" i="53"/>
  <c r="J32" i="53" s="1"/>
  <c r="F21" i="61" l="1"/>
  <c r="F22" i="61" s="1"/>
  <c r="L41" i="53" l="1"/>
  <c r="B21" i="47"/>
  <c r="B22" i="47" s="1"/>
  <c r="L39" i="53"/>
  <c r="B14" i="47"/>
  <c r="B14" i="61" s="1"/>
  <c r="F9" i="61"/>
  <c r="H21" i="61"/>
  <c r="H22" i="61" s="1"/>
  <c r="D21" i="47" l="1"/>
  <c r="D22" i="47" s="1"/>
  <c r="D21" i="61"/>
  <c r="D22" i="61" s="1"/>
  <c r="B21" i="61"/>
  <c r="B22" i="61" s="1"/>
  <c r="B9" i="47"/>
  <c r="B9" i="61" l="1"/>
</calcChain>
</file>

<file path=xl/comments1.xml><?xml version="1.0" encoding="utf-8"?>
<comments xmlns="http://schemas.openxmlformats.org/spreadsheetml/2006/main">
  <authors>
    <author>作成者</author>
  </authors>
  <commentList>
    <comment ref="K7" authorId="0" shapeId="0">
      <text>
        <r>
          <rPr>
            <sz val="12"/>
            <color indexed="81"/>
            <rFont val="ＭＳ Ｐゴシック"/>
            <family val="3"/>
            <charset val="128"/>
          </rPr>
          <t>申請書提出期限が間に合っているか確認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4" authorId="0" shapeId="0">
      <text>
        <r>
          <rPr>
            <sz val="12"/>
            <color indexed="81"/>
            <rFont val="ＭＳ Ｐゴシック"/>
            <family val="3"/>
            <charset val="128"/>
          </rPr>
          <t>報告書提出日が間に合っているか確認</t>
        </r>
      </text>
    </comment>
    <comment ref="K27" authorId="0" shapeId="0">
      <text>
        <r>
          <rPr>
            <sz val="12"/>
            <color indexed="81"/>
            <rFont val="ＭＳ Ｐゴシック"/>
            <family val="3"/>
            <charset val="128"/>
          </rPr>
          <t>報告書提出日が間に合っているか確認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<sst xmlns="http://schemas.openxmlformats.org/spreadsheetml/2006/main" count="3020" uniqueCount="1253">
  <si>
    <t>必要書類一覧表</t>
    <rPh sb="0" eb="2">
      <t>ヒツヨウ</t>
    </rPh>
    <rPh sb="2" eb="4">
      <t>ショルイ</t>
    </rPh>
    <rPh sb="4" eb="7">
      <t>イチランヒョウ</t>
    </rPh>
    <phoneticPr fontId="7"/>
  </si>
  <si>
    <t>※申請者は、申請時に提出書類と本紙のチェック欄を確認し（✔記入）、申請書類と一緒に公社に提出すること。</t>
    <rPh sb="1" eb="4">
      <t>シンセイシャ</t>
    </rPh>
    <rPh sb="6" eb="9">
      <t>シンセイジ</t>
    </rPh>
    <rPh sb="10" eb="12">
      <t>テイシュツ</t>
    </rPh>
    <rPh sb="12" eb="14">
      <t>ショルイ</t>
    </rPh>
    <rPh sb="15" eb="17">
      <t>ホンシ</t>
    </rPh>
    <rPh sb="22" eb="23">
      <t>ラン</t>
    </rPh>
    <rPh sb="24" eb="26">
      <t>カクニン</t>
    </rPh>
    <rPh sb="29" eb="31">
      <t>キニュウ</t>
    </rPh>
    <rPh sb="33" eb="35">
      <t>シンセイ</t>
    </rPh>
    <rPh sb="35" eb="37">
      <t>ショルイ</t>
    </rPh>
    <rPh sb="38" eb="40">
      <t>イッショ</t>
    </rPh>
    <rPh sb="41" eb="43">
      <t>コウシャ</t>
    </rPh>
    <rPh sb="44" eb="46">
      <t>テイシュツ</t>
    </rPh>
    <phoneticPr fontId="7"/>
  </si>
  <si>
    <t>※申請者は表下部の赤字太枠内（申請企業名、支援メニューの番号（①～⑦））を記入すること。</t>
    <rPh sb="1" eb="4">
      <t>シンセイシャ</t>
    </rPh>
    <rPh sb="5" eb="6">
      <t>ヒョウ</t>
    </rPh>
    <rPh sb="6" eb="8">
      <t>カブ</t>
    </rPh>
    <rPh sb="9" eb="11">
      <t>アカジ</t>
    </rPh>
    <rPh sb="11" eb="13">
      <t>フトワク</t>
    </rPh>
    <rPh sb="13" eb="14">
      <t>ナイ</t>
    </rPh>
    <rPh sb="15" eb="17">
      <t>シンセイ</t>
    </rPh>
    <rPh sb="17" eb="19">
      <t>キギョウ</t>
    </rPh>
    <rPh sb="19" eb="20">
      <t>メイ</t>
    </rPh>
    <rPh sb="21" eb="23">
      <t>シエン</t>
    </rPh>
    <rPh sb="28" eb="30">
      <t>バンゴウ</t>
    </rPh>
    <rPh sb="37" eb="39">
      <t>キニュウ</t>
    </rPh>
    <phoneticPr fontId="7"/>
  </si>
  <si>
    <t>支援メニュー</t>
    <rPh sb="0" eb="2">
      <t>シエン</t>
    </rPh>
    <phoneticPr fontId="7"/>
  </si>
  <si>
    <t>海外渡航支援</t>
    <rPh sb="0" eb="2">
      <t>カイガイ</t>
    </rPh>
    <rPh sb="2" eb="4">
      <t>トコウ</t>
    </rPh>
    <rPh sb="4" eb="6">
      <t>シエン</t>
    </rPh>
    <phoneticPr fontId="7"/>
  </si>
  <si>
    <t>③海外流通事業者招聘支援</t>
    <rPh sb="1" eb="3">
      <t>カイガイ</t>
    </rPh>
    <rPh sb="3" eb="5">
      <t>リュウツウ</t>
    </rPh>
    <rPh sb="5" eb="8">
      <t>ジギョウシャ</t>
    </rPh>
    <rPh sb="8" eb="10">
      <t>ショウヘイ</t>
    </rPh>
    <rPh sb="10" eb="12">
      <t>シエン</t>
    </rPh>
    <phoneticPr fontId="7"/>
  </si>
  <si>
    <t>④海外販売
促進支援</t>
    <rPh sb="1" eb="3">
      <t>カイガイ</t>
    </rPh>
    <rPh sb="3" eb="5">
      <t>ハンバイ</t>
    </rPh>
    <rPh sb="6" eb="8">
      <t>ソクシン</t>
    </rPh>
    <rPh sb="8" eb="10">
      <t>シエン</t>
    </rPh>
    <phoneticPr fontId="7"/>
  </si>
  <si>
    <t>⑤
ブランド構築
商品開発
ECサイト構築支援</t>
    <rPh sb="6" eb="8">
      <t>コウチク</t>
    </rPh>
    <rPh sb="9" eb="11">
      <t>ショウヒン</t>
    </rPh>
    <rPh sb="11" eb="13">
      <t>カイハツ</t>
    </rPh>
    <rPh sb="19" eb="21">
      <t>コウチク</t>
    </rPh>
    <rPh sb="21" eb="23">
      <t>シエン</t>
    </rPh>
    <phoneticPr fontId="7"/>
  </si>
  <si>
    <t>⑥商品改良
支援</t>
    <rPh sb="1" eb="3">
      <t>ショウヒン</t>
    </rPh>
    <rPh sb="3" eb="5">
      <t>カイリョウ</t>
    </rPh>
    <rPh sb="6" eb="8">
      <t>シエン</t>
    </rPh>
    <phoneticPr fontId="7"/>
  </si>
  <si>
    <t>⑦人材育成
支援</t>
    <rPh sb="1" eb="3">
      <t>ジンザイ</t>
    </rPh>
    <rPh sb="3" eb="5">
      <t>イクセイ</t>
    </rPh>
    <rPh sb="6" eb="8">
      <t>シエン</t>
    </rPh>
    <phoneticPr fontId="7"/>
  </si>
  <si>
    <t>チェック欄</t>
    <rPh sb="4" eb="5">
      <t>ラン</t>
    </rPh>
    <phoneticPr fontId="7"/>
  </si>
  <si>
    <t>①渡航</t>
    <rPh sb="1" eb="3">
      <t>トコウ</t>
    </rPh>
    <phoneticPr fontId="7"/>
  </si>
  <si>
    <t>②渡航一括</t>
    <rPh sb="1" eb="3">
      <t>トコウ</t>
    </rPh>
    <rPh sb="3" eb="5">
      <t>イッカツ</t>
    </rPh>
    <phoneticPr fontId="7"/>
  </si>
  <si>
    <t>申請者</t>
    <rPh sb="0" eb="3">
      <t>シンセイシャ</t>
    </rPh>
    <phoneticPr fontId="7"/>
  </si>
  <si>
    <t>公社</t>
    <rPh sb="0" eb="2">
      <t>コウシャ</t>
    </rPh>
    <phoneticPr fontId="7"/>
  </si>
  <si>
    <t>No.</t>
    <phoneticPr fontId="7"/>
  </si>
  <si>
    <t>申請時（要綱に定める期限までに提出）</t>
    <rPh sb="0" eb="3">
      <t>シンセイジ</t>
    </rPh>
    <rPh sb="4" eb="6">
      <t>ヨウコウ</t>
    </rPh>
    <rPh sb="7" eb="8">
      <t>サダ</t>
    </rPh>
    <rPh sb="10" eb="12">
      <t>キゲン</t>
    </rPh>
    <rPh sb="15" eb="17">
      <t>テイシュツ</t>
    </rPh>
    <phoneticPr fontId="7"/>
  </si>
  <si>
    <t>14日前（土日・祝日含む）までに</t>
    <rPh sb="2" eb="4">
      <t>ニチマエ</t>
    </rPh>
    <rPh sb="5" eb="7">
      <t>ドニチ</t>
    </rPh>
    <rPh sb="8" eb="10">
      <t>シュクジツ</t>
    </rPh>
    <rPh sb="10" eb="11">
      <t>フク</t>
    </rPh>
    <phoneticPr fontId="7"/>
  </si>
  <si>
    <t>30日前（土日・祝日含む）
までに</t>
    <rPh sb="2" eb="4">
      <t>ニチマエ</t>
    </rPh>
    <rPh sb="5" eb="7">
      <t>ドニチ</t>
    </rPh>
    <rPh sb="8" eb="10">
      <t>シュクジツ</t>
    </rPh>
    <rPh sb="10" eb="11">
      <t>フク</t>
    </rPh>
    <phoneticPr fontId="7"/>
  </si>
  <si>
    <t>知事が定める日（公募）</t>
    <rPh sb="0" eb="2">
      <t>チジ</t>
    </rPh>
    <rPh sb="3" eb="4">
      <t>サダ</t>
    </rPh>
    <rPh sb="6" eb="7">
      <t>ヒ</t>
    </rPh>
    <rPh sb="8" eb="10">
      <t>コウボ</t>
    </rPh>
    <phoneticPr fontId="7"/>
  </si>
  <si>
    <t>見積書取得して30日（土日・祝日含む）以内</t>
    <rPh sb="0" eb="3">
      <t>ミツモリショ</t>
    </rPh>
    <rPh sb="3" eb="5">
      <t>シュトク</t>
    </rPh>
    <rPh sb="9" eb="10">
      <t>ニチ</t>
    </rPh>
    <rPh sb="19" eb="21">
      <t>イナイ</t>
    </rPh>
    <phoneticPr fontId="7"/>
  </si>
  <si>
    <t>14日前（土日・祝日含む）まで</t>
    <rPh sb="2" eb="3">
      <t>ニチ</t>
    </rPh>
    <rPh sb="3" eb="4">
      <t>マエ</t>
    </rPh>
    <phoneticPr fontId="7"/>
  </si>
  <si>
    <t>債権者登録申請書、銀行口座の写し　
※過年度に提出済みの場合は不要。銀行口座や住所、代表者等に変更があった場合には再度申請書を提出すること。</t>
    <rPh sb="0" eb="3">
      <t>サイケンシャ</t>
    </rPh>
    <rPh sb="3" eb="5">
      <t>トウロク</t>
    </rPh>
    <rPh sb="5" eb="8">
      <t>シンセイショ</t>
    </rPh>
    <rPh sb="9" eb="11">
      <t>ギンコウ</t>
    </rPh>
    <rPh sb="11" eb="13">
      <t>コウザ</t>
    </rPh>
    <rPh sb="14" eb="15">
      <t>ウツ</t>
    </rPh>
    <rPh sb="19" eb="22">
      <t>カネンド</t>
    </rPh>
    <rPh sb="23" eb="25">
      <t>テイシュツ</t>
    </rPh>
    <rPh sb="25" eb="26">
      <t>ズ</t>
    </rPh>
    <rPh sb="28" eb="30">
      <t>バアイ</t>
    </rPh>
    <rPh sb="31" eb="33">
      <t>フヨウ</t>
    </rPh>
    <rPh sb="34" eb="36">
      <t>ギンコウ</t>
    </rPh>
    <rPh sb="36" eb="38">
      <t>コウザ</t>
    </rPh>
    <rPh sb="39" eb="41">
      <t>ジュウショ</t>
    </rPh>
    <rPh sb="42" eb="45">
      <t>ダイヒョウシャ</t>
    </rPh>
    <rPh sb="45" eb="46">
      <t>トウ</t>
    </rPh>
    <rPh sb="47" eb="49">
      <t>ヘンコウ</t>
    </rPh>
    <rPh sb="53" eb="55">
      <t>バアイ</t>
    </rPh>
    <rPh sb="57" eb="59">
      <t>サイド</t>
    </rPh>
    <rPh sb="59" eb="61">
      <t>シンセイ</t>
    </rPh>
    <rPh sb="61" eb="62">
      <t>ショ</t>
    </rPh>
    <rPh sb="63" eb="65">
      <t>テイシュツ</t>
    </rPh>
    <phoneticPr fontId="7"/>
  </si>
  <si>
    <t>決算書3期分（貸借対照表、損益計算書）、過去3年間の輸出実績</t>
    <rPh sb="0" eb="3">
      <t>ケッサンショ</t>
    </rPh>
    <rPh sb="4" eb="5">
      <t>キ</t>
    </rPh>
    <rPh sb="5" eb="6">
      <t>ブン</t>
    </rPh>
    <rPh sb="7" eb="12">
      <t>タイシャクタイショウヒョウ</t>
    </rPh>
    <rPh sb="13" eb="15">
      <t>ソンエキ</t>
    </rPh>
    <rPh sb="15" eb="17">
      <t>ケイサン</t>
    </rPh>
    <rPh sb="17" eb="18">
      <t>ショ</t>
    </rPh>
    <rPh sb="20" eb="22">
      <t>カコ</t>
    </rPh>
    <rPh sb="23" eb="25">
      <t>ネンカン</t>
    </rPh>
    <rPh sb="26" eb="28">
      <t>ユシュツ</t>
    </rPh>
    <rPh sb="28" eb="30">
      <t>ジッセキ</t>
    </rPh>
    <phoneticPr fontId="7"/>
  </si>
  <si>
    <t>○</t>
    <phoneticPr fontId="7"/>
  </si>
  <si>
    <t>※渡航日の
7日前まで</t>
    <rPh sb="1" eb="3">
      <t>トコウ</t>
    </rPh>
    <rPh sb="3" eb="4">
      <t>ビ</t>
    </rPh>
    <rPh sb="7" eb="9">
      <t>ニチマエ</t>
    </rPh>
    <phoneticPr fontId="7"/>
  </si>
  <si>
    <t>見積書（収支計算書の内訳の根拠）</t>
    <rPh sb="0" eb="3">
      <t>ミツモリショ</t>
    </rPh>
    <rPh sb="4" eb="6">
      <t>シュウシ</t>
    </rPh>
    <rPh sb="6" eb="9">
      <t>ケイサンショ</t>
    </rPh>
    <rPh sb="10" eb="12">
      <t>ウチワケ</t>
    </rPh>
    <rPh sb="13" eb="15">
      <t>コンキョ</t>
    </rPh>
    <phoneticPr fontId="7"/>
  </si>
  <si>
    <t>講座や検定のパンフレットやHPの写し</t>
    <rPh sb="0" eb="2">
      <t>コウザ</t>
    </rPh>
    <rPh sb="3" eb="5">
      <t>ケンテイ</t>
    </rPh>
    <rPh sb="16" eb="17">
      <t>ウツ</t>
    </rPh>
    <phoneticPr fontId="7"/>
  </si>
  <si>
    <t>実績報告時（要綱に定める期限までに提出）</t>
    <rPh sb="0" eb="2">
      <t>ジッセキ</t>
    </rPh>
    <rPh sb="2" eb="4">
      <t>ホウコク</t>
    </rPh>
    <rPh sb="4" eb="5">
      <t>ジ</t>
    </rPh>
    <rPh sb="6" eb="8">
      <t>ヨウコウ</t>
    </rPh>
    <rPh sb="9" eb="10">
      <t>サダ</t>
    </rPh>
    <rPh sb="12" eb="14">
      <t>キゲン</t>
    </rPh>
    <rPh sb="17" eb="19">
      <t>テイシュツ</t>
    </rPh>
    <phoneticPr fontId="7"/>
  </si>
  <si>
    <t>14日以内（土日・祝日含む）</t>
    <rPh sb="2" eb="3">
      <t>ニチ</t>
    </rPh>
    <rPh sb="3" eb="5">
      <t>イナイ</t>
    </rPh>
    <rPh sb="6" eb="8">
      <t>ドニチ</t>
    </rPh>
    <rPh sb="9" eb="11">
      <t>シュクジツ</t>
    </rPh>
    <rPh sb="11" eb="12">
      <t>フク</t>
    </rPh>
    <phoneticPr fontId="7"/>
  </si>
  <si>
    <t>30日以内（土日・祝日含む）</t>
    <rPh sb="2" eb="3">
      <t>ニチ</t>
    </rPh>
    <rPh sb="3" eb="5">
      <t>イナイ</t>
    </rPh>
    <rPh sb="6" eb="8">
      <t>ドニチ</t>
    </rPh>
    <rPh sb="9" eb="11">
      <t>シュクジツ</t>
    </rPh>
    <rPh sb="11" eb="12">
      <t>フク</t>
    </rPh>
    <phoneticPr fontId="7"/>
  </si>
  <si>
    <t>上記の実施状況の写真及び結果が確認できる資料
※成分分析や検査等をした場合、分析試験成績書や検査報告書等    
   人材育成の場合、講座の修了書、合否通知書等</t>
    <rPh sb="24" eb="26">
      <t>セイブン</t>
    </rPh>
    <rPh sb="26" eb="28">
      <t>ブンセキ</t>
    </rPh>
    <rPh sb="29" eb="31">
      <t>ケンサ</t>
    </rPh>
    <rPh sb="31" eb="32">
      <t>ナド</t>
    </rPh>
    <rPh sb="35" eb="37">
      <t>バアイ</t>
    </rPh>
    <rPh sb="38" eb="40">
      <t>ブンセキ</t>
    </rPh>
    <rPh sb="40" eb="42">
      <t>シケン</t>
    </rPh>
    <rPh sb="42" eb="45">
      <t>セイセキショ</t>
    </rPh>
    <rPh sb="46" eb="48">
      <t>ケンサ</t>
    </rPh>
    <rPh sb="48" eb="51">
      <t>ホウコクショ</t>
    </rPh>
    <rPh sb="51" eb="52">
      <t>ナド</t>
    </rPh>
    <rPh sb="60" eb="61">
      <t>ジン</t>
    </rPh>
    <rPh sb="61" eb="62">
      <t>ザイ</t>
    </rPh>
    <rPh sb="62" eb="64">
      <t>イクセイ</t>
    </rPh>
    <rPh sb="65" eb="67">
      <t>バアイ</t>
    </rPh>
    <rPh sb="68" eb="70">
      <t>コウザ</t>
    </rPh>
    <rPh sb="71" eb="73">
      <t>シュウリョウ</t>
    </rPh>
    <rPh sb="73" eb="74">
      <t>ショ</t>
    </rPh>
    <rPh sb="75" eb="77">
      <t>ゴウヒ</t>
    </rPh>
    <rPh sb="77" eb="80">
      <t>ツウチショ</t>
    </rPh>
    <rPh sb="80" eb="81">
      <t>ナド</t>
    </rPh>
    <phoneticPr fontId="7"/>
  </si>
  <si>
    <t>上記に係る証憑書類</t>
    <rPh sb="0" eb="2">
      <t>ジョウキ</t>
    </rPh>
    <rPh sb="3" eb="4">
      <t>カカ</t>
    </rPh>
    <rPh sb="5" eb="7">
      <t>ショウヒョウ</t>
    </rPh>
    <rPh sb="7" eb="9">
      <t>ショルイ</t>
    </rPh>
    <phoneticPr fontId="7"/>
  </si>
  <si>
    <t>搭乗券の半券　※原本または写し</t>
    <rPh sb="0" eb="2">
      <t>トウジョウ</t>
    </rPh>
    <rPh sb="2" eb="3">
      <t>ケン</t>
    </rPh>
    <rPh sb="4" eb="6">
      <t>ハンケン</t>
    </rPh>
    <rPh sb="8" eb="10">
      <t>ゲンポン</t>
    </rPh>
    <rPh sb="13" eb="14">
      <t>ウツ</t>
    </rPh>
    <phoneticPr fontId="7"/>
  </si>
  <si>
    <t>請求書(又は予約確認書)</t>
    <rPh sb="0" eb="3">
      <t>セイキュウショ</t>
    </rPh>
    <phoneticPr fontId="7"/>
  </si>
  <si>
    <t>振込明細</t>
    <rPh sb="0" eb="2">
      <t>フリコミ</t>
    </rPh>
    <rPh sb="2" eb="4">
      <t>メイサイ</t>
    </rPh>
    <phoneticPr fontId="7"/>
  </si>
  <si>
    <t>○
※どちらかで可</t>
    <rPh sb="8" eb="9">
      <t>カ</t>
    </rPh>
    <phoneticPr fontId="7"/>
  </si>
  <si>
    <t>○
※どちらかで可</t>
    <phoneticPr fontId="7"/>
  </si>
  <si>
    <t>領収書</t>
    <rPh sb="0" eb="3">
      <t>リョウシュウショ</t>
    </rPh>
    <phoneticPr fontId="7"/>
  </si>
  <si>
    <t>海外送金依頼書及び相手方の受領が確認できる書類
※海外送金がある場合</t>
    <rPh sb="0" eb="2">
      <t>カイガイ</t>
    </rPh>
    <rPh sb="2" eb="4">
      <t>ソウキン</t>
    </rPh>
    <rPh sb="4" eb="7">
      <t>イライショ</t>
    </rPh>
    <rPh sb="7" eb="8">
      <t>オヨ</t>
    </rPh>
    <rPh sb="9" eb="11">
      <t>アイテ</t>
    </rPh>
    <rPh sb="11" eb="12">
      <t>カタ</t>
    </rPh>
    <rPh sb="13" eb="15">
      <t>ジュリョウ</t>
    </rPh>
    <rPh sb="16" eb="18">
      <t>カクニン</t>
    </rPh>
    <rPh sb="21" eb="23">
      <t>ショルイ</t>
    </rPh>
    <rPh sb="25" eb="27">
      <t>カイガイ</t>
    </rPh>
    <rPh sb="27" eb="29">
      <t>ソウキン</t>
    </rPh>
    <rPh sb="32" eb="34">
      <t>バアイ</t>
    </rPh>
    <phoneticPr fontId="7"/>
  </si>
  <si>
    <t>納品書※改良商品の納品日を確認するため。</t>
    <rPh sb="0" eb="2">
      <t>ノウヒン</t>
    </rPh>
    <rPh sb="2" eb="3">
      <t>ショ</t>
    </rPh>
    <rPh sb="4" eb="6">
      <t>カイリョウ</t>
    </rPh>
    <rPh sb="6" eb="8">
      <t>ショウヒン</t>
    </rPh>
    <rPh sb="9" eb="11">
      <t>ノウヒン</t>
    </rPh>
    <rPh sb="11" eb="12">
      <t>ビ</t>
    </rPh>
    <rPh sb="13" eb="15">
      <t>カクニン</t>
    </rPh>
    <phoneticPr fontId="7"/>
  </si>
  <si>
    <t>成果物
（補助金を活用して制作した広告物や商品改良後の現物等）</t>
    <rPh sb="0" eb="3">
      <t>セイカブツ</t>
    </rPh>
    <rPh sb="5" eb="8">
      <t>ホジョキン</t>
    </rPh>
    <rPh sb="9" eb="11">
      <t>カツヨウ</t>
    </rPh>
    <rPh sb="13" eb="15">
      <t>セイサク</t>
    </rPh>
    <rPh sb="17" eb="19">
      <t>コウコク</t>
    </rPh>
    <rPh sb="19" eb="20">
      <t>ブツ</t>
    </rPh>
    <rPh sb="21" eb="23">
      <t>ショウヒン</t>
    </rPh>
    <rPh sb="23" eb="25">
      <t>カイリョウ</t>
    </rPh>
    <rPh sb="25" eb="26">
      <t>ゴ</t>
    </rPh>
    <rPh sb="27" eb="29">
      <t>ゲンブツ</t>
    </rPh>
    <rPh sb="29" eb="30">
      <t>ナド</t>
    </rPh>
    <phoneticPr fontId="7"/>
  </si>
  <si>
    <t>その他指示する書類</t>
    <rPh sb="2" eb="3">
      <t>タ</t>
    </rPh>
    <rPh sb="3" eb="5">
      <t>シジ</t>
    </rPh>
    <rPh sb="7" eb="9">
      <t>ショルイ</t>
    </rPh>
    <phoneticPr fontId="7"/>
  </si>
  <si>
    <t>申請企業名</t>
    <rPh sb="0" eb="2">
      <t>シンセイ</t>
    </rPh>
    <rPh sb="2" eb="4">
      <t>キギョウ</t>
    </rPh>
    <rPh sb="4" eb="5">
      <t>メイ</t>
    </rPh>
    <phoneticPr fontId="7"/>
  </si>
  <si>
    <t>④</t>
    <phoneticPr fontId="7"/>
  </si>
  <si>
    <t>受付番号</t>
    <rPh sb="0" eb="2">
      <t>ウケツ</t>
    </rPh>
    <rPh sb="2" eb="4">
      <t>バンゴウ</t>
    </rPh>
    <phoneticPr fontId="7"/>
  </si>
  <si>
    <t>受付日・
受付担当</t>
    <rPh sb="0" eb="2">
      <t>ウケツ</t>
    </rPh>
    <rPh sb="2" eb="3">
      <t>ビ</t>
    </rPh>
    <rPh sb="5" eb="7">
      <t>ウケツ</t>
    </rPh>
    <rPh sb="7" eb="9">
      <t>タントウ</t>
    </rPh>
    <phoneticPr fontId="7"/>
  </si>
  <si>
    <t>印</t>
    <rPh sb="0" eb="1">
      <t>イン</t>
    </rPh>
    <phoneticPr fontId="7"/>
  </si>
  <si>
    <t>指令商番号</t>
    <rPh sb="0" eb="2">
      <t>シレイ</t>
    </rPh>
    <rPh sb="2" eb="3">
      <t>ショウ</t>
    </rPh>
    <rPh sb="3" eb="5">
      <t>バンゴウ</t>
    </rPh>
    <phoneticPr fontId="7"/>
  </si>
  <si>
    <t>報告書
提出期限</t>
    <rPh sb="0" eb="3">
      <t>ホウコクショ</t>
    </rPh>
    <rPh sb="4" eb="6">
      <t>テイシュツ</t>
    </rPh>
    <rPh sb="6" eb="8">
      <t>キゲン</t>
    </rPh>
    <phoneticPr fontId="7"/>
  </si>
  <si>
    <t>備考</t>
    <rPh sb="0" eb="2">
      <t>ビコウ</t>
    </rPh>
    <phoneticPr fontId="7"/>
  </si>
  <si>
    <t>誓約書・確認書</t>
    <rPh sb="0" eb="3">
      <t>セイヤクショ</t>
    </rPh>
    <rPh sb="4" eb="7">
      <t>カクニンショ</t>
    </rPh>
    <phoneticPr fontId="7"/>
  </si>
  <si>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7"/>
  </si>
  <si>
    <t>代表者の氏名</t>
    <rPh sb="0" eb="3">
      <t>ダイヒョウシャ</t>
    </rPh>
    <rPh sb="4" eb="6">
      <t>シメイ</t>
    </rPh>
    <phoneticPr fontId="7"/>
  </si>
  <si>
    <t>１．沖縄県暴力団排除条例に関する誓約</t>
    <rPh sb="2" eb="5">
      <t>オキナワケン</t>
    </rPh>
    <rPh sb="5" eb="8">
      <t>ボウリョクダン</t>
    </rPh>
    <rPh sb="8" eb="10">
      <t>ハイジョ</t>
    </rPh>
    <rPh sb="10" eb="12">
      <t>ジョウレイ</t>
    </rPh>
    <rPh sb="13" eb="14">
      <t>カン</t>
    </rPh>
    <rPh sb="16" eb="18">
      <t>セイヤク</t>
    </rPh>
    <phoneticPr fontId="7"/>
  </si>
  <si>
    <t>　　私は、沖縄国際物流ハブ活用推進事業補助金を申請するにあたり、以下のとおり誓約します。</t>
    <rPh sb="32" eb="34">
      <t>イカ</t>
    </rPh>
    <rPh sb="38" eb="40">
      <t>セイヤク</t>
    </rPh>
    <phoneticPr fontId="7"/>
  </si>
  <si>
    <t>（１）　私は、沖縄県暴力団排除条例第２条第２号に規定する暴力団員又は暴力団員と密接な関係を有する
　　者に該当しません。</t>
    <rPh sb="4" eb="5">
      <t>ワタシ</t>
    </rPh>
    <phoneticPr fontId="7"/>
  </si>
  <si>
    <t>（２）　本申請にかかる補助対象経費について、他の補助金と重複するものはありません。</t>
    <rPh sb="4" eb="5">
      <t>ホン</t>
    </rPh>
    <rPh sb="5" eb="7">
      <t>シンセイ</t>
    </rPh>
    <rPh sb="11" eb="13">
      <t>ホジョ</t>
    </rPh>
    <rPh sb="13" eb="15">
      <t>タイショウ</t>
    </rPh>
    <rPh sb="15" eb="17">
      <t>ケイヒ</t>
    </rPh>
    <rPh sb="22" eb="23">
      <t>ホカ</t>
    </rPh>
    <rPh sb="24" eb="27">
      <t>ホジョキン</t>
    </rPh>
    <rPh sb="28" eb="30">
      <t>ジュウフク</t>
    </rPh>
    <phoneticPr fontId="7"/>
  </si>
  <si>
    <t>（３）　本補助金の成果に関する事後調査に協力します。</t>
    <rPh sb="4" eb="5">
      <t>ホン</t>
    </rPh>
    <rPh sb="5" eb="8">
      <t>ホジョキン</t>
    </rPh>
    <rPh sb="9" eb="11">
      <t>セイカ</t>
    </rPh>
    <rPh sb="12" eb="13">
      <t>カン</t>
    </rPh>
    <rPh sb="15" eb="17">
      <t>ジゴ</t>
    </rPh>
    <rPh sb="17" eb="19">
      <t>チョウサ</t>
    </rPh>
    <rPh sb="20" eb="22">
      <t>キョウリョク</t>
    </rPh>
    <phoneticPr fontId="7"/>
  </si>
  <si>
    <t>２．確認事項</t>
    <rPh sb="2" eb="4">
      <t>カクニン</t>
    </rPh>
    <rPh sb="4" eb="6">
      <t>ジコウ</t>
    </rPh>
    <phoneticPr fontId="7"/>
  </si>
  <si>
    <t>（１）　補助事業の申請、実績報告はそれぞれ交付要綱に定められた期限を遵守します。</t>
    <rPh sb="4" eb="6">
      <t>ホジョ</t>
    </rPh>
    <rPh sb="6" eb="8">
      <t>ジギョウ</t>
    </rPh>
    <rPh sb="9" eb="11">
      <t>シンセイ</t>
    </rPh>
    <rPh sb="12" eb="14">
      <t>ジッセキ</t>
    </rPh>
    <rPh sb="14" eb="16">
      <t>ホウコク</t>
    </rPh>
    <rPh sb="21" eb="23">
      <t>コウフ</t>
    </rPh>
    <rPh sb="23" eb="25">
      <t>ヨウコウ</t>
    </rPh>
    <rPh sb="26" eb="27">
      <t>サダ</t>
    </rPh>
    <rPh sb="31" eb="33">
      <t>キゲン</t>
    </rPh>
    <rPh sb="34" eb="36">
      <t>ジュンシュ</t>
    </rPh>
    <phoneticPr fontId="7"/>
  </si>
  <si>
    <t>（２）　経費の支払は銀行振込を原則とし、現金払や相殺による支払いは行いません。</t>
    <rPh sb="4" eb="6">
      <t>ケイヒ</t>
    </rPh>
    <rPh sb="7" eb="9">
      <t>シハラ</t>
    </rPh>
    <rPh sb="10" eb="12">
      <t>ギンコウ</t>
    </rPh>
    <rPh sb="12" eb="14">
      <t>フリコ</t>
    </rPh>
    <rPh sb="15" eb="17">
      <t>ゲンソク</t>
    </rPh>
    <rPh sb="20" eb="22">
      <t>ゲンキン</t>
    </rPh>
    <rPh sb="22" eb="23">
      <t>ハラ</t>
    </rPh>
    <rPh sb="24" eb="26">
      <t>ソウサイ</t>
    </rPh>
    <rPh sb="29" eb="31">
      <t>シハラ</t>
    </rPh>
    <rPh sb="33" eb="34">
      <t>オコナ</t>
    </rPh>
    <phoneticPr fontId="7"/>
  </si>
  <si>
    <t>（３）　補助事業に係る支払は申請事業毎に行い、他の申請や支払とは混在しません。</t>
    <rPh sb="4" eb="6">
      <t>ホジョ</t>
    </rPh>
    <rPh sb="6" eb="8">
      <t>ジギョウ</t>
    </rPh>
    <rPh sb="9" eb="10">
      <t>カカ</t>
    </rPh>
    <rPh sb="11" eb="13">
      <t>シハラ</t>
    </rPh>
    <rPh sb="14" eb="16">
      <t>シンセイ</t>
    </rPh>
    <rPh sb="16" eb="18">
      <t>ジギョウ</t>
    </rPh>
    <rPh sb="18" eb="19">
      <t>ゴト</t>
    </rPh>
    <rPh sb="20" eb="21">
      <t>オコナ</t>
    </rPh>
    <rPh sb="23" eb="24">
      <t>ホカ</t>
    </rPh>
    <rPh sb="25" eb="27">
      <t>シンセイ</t>
    </rPh>
    <rPh sb="28" eb="30">
      <t>シハラ</t>
    </rPh>
    <rPh sb="32" eb="34">
      <t>コンザイ</t>
    </rPh>
    <phoneticPr fontId="7"/>
  </si>
  <si>
    <t>（４）　本事業やその他海外販路拡大に関する情報等に関するメールマガジン受け取り。</t>
    <rPh sb="4" eb="5">
      <t>ホン</t>
    </rPh>
    <rPh sb="5" eb="7">
      <t>ジギョウ</t>
    </rPh>
    <rPh sb="10" eb="11">
      <t>タ</t>
    </rPh>
    <rPh sb="11" eb="13">
      <t>カイガイ</t>
    </rPh>
    <rPh sb="13" eb="15">
      <t>ハンロ</t>
    </rPh>
    <rPh sb="15" eb="17">
      <t>カクダイ</t>
    </rPh>
    <rPh sb="18" eb="19">
      <t>カン</t>
    </rPh>
    <rPh sb="21" eb="23">
      <t>ジョウホウ</t>
    </rPh>
    <rPh sb="23" eb="24">
      <t>トウ</t>
    </rPh>
    <rPh sb="25" eb="26">
      <t>カン</t>
    </rPh>
    <rPh sb="35" eb="36">
      <t>ウ</t>
    </rPh>
    <rPh sb="37" eb="38">
      <t>ト</t>
    </rPh>
    <phoneticPr fontId="7"/>
  </si>
  <si>
    <t>（参考）</t>
    <rPh sb="1" eb="3">
      <t>サンコウ</t>
    </rPh>
    <phoneticPr fontId="7"/>
  </si>
  <si>
    <t>年間計画書</t>
    <rPh sb="0" eb="2">
      <t>ネンカン</t>
    </rPh>
    <rPh sb="2" eb="5">
      <t>ケイカクショ</t>
    </rPh>
    <phoneticPr fontId="7"/>
  </si>
  <si>
    <t>申請企業名</t>
    <rPh sb="0" eb="2">
      <t>シンセイ</t>
    </rPh>
    <rPh sb="2" eb="5">
      <t>キギョウメイ</t>
    </rPh>
    <phoneticPr fontId="7"/>
  </si>
  <si>
    <t>前年輸出実績</t>
    <rPh sb="0" eb="2">
      <t>ゼンネン</t>
    </rPh>
    <rPh sb="2" eb="4">
      <t>ユシュツ</t>
    </rPh>
    <rPh sb="4" eb="6">
      <t>ジッセキ</t>
    </rPh>
    <phoneticPr fontId="7"/>
  </si>
  <si>
    <t>今期輸出目標</t>
    <rPh sb="0" eb="2">
      <t>コンキ</t>
    </rPh>
    <rPh sb="2" eb="4">
      <t>ユシュツ</t>
    </rPh>
    <rPh sb="4" eb="6">
      <t>モクヒョウ</t>
    </rPh>
    <phoneticPr fontId="7"/>
  </si>
  <si>
    <t>２．昨年度の課題</t>
    <rPh sb="2" eb="5">
      <t>サクネンド</t>
    </rPh>
    <rPh sb="6" eb="8">
      <t>カダイ</t>
    </rPh>
    <phoneticPr fontId="7"/>
  </si>
  <si>
    <t>３．今年度の戦略、展開方法</t>
    <rPh sb="2" eb="5">
      <t>コンネンド</t>
    </rPh>
    <rPh sb="6" eb="8">
      <t>センリャク</t>
    </rPh>
    <rPh sb="9" eb="11">
      <t>テンカイ</t>
    </rPh>
    <rPh sb="11" eb="13">
      <t>ホウホウ</t>
    </rPh>
    <phoneticPr fontId="7"/>
  </si>
  <si>
    <t>４．具体的な計画（展示会、イベント名、商談出張予定、招聘等具体的に）</t>
    <phoneticPr fontId="7"/>
  </si>
  <si>
    <t>４月</t>
    <rPh sb="1" eb="2">
      <t>ガツ</t>
    </rPh>
    <phoneticPr fontId="7"/>
  </si>
  <si>
    <t>５月</t>
    <rPh sb="1" eb="2">
      <t>ガツ</t>
    </rPh>
    <phoneticPr fontId="7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</si>
  <si>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</si>
  <si>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</si>
  <si>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</si>
  <si>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</si>
  <si>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</si>
  <si>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</si>
  <si>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</si>
  <si>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</si>
  <si>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</si>
  <si>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</si>
  <si>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債権者登録（新規・変更）申請書</t>
    <rPh sb="0" eb="3">
      <t>サイケンシャ</t>
    </rPh>
    <rPh sb="3" eb="5">
      <t>トウロク</t>
    </rPh>
    <rPh sb="6" eb="8">
      <t>シンキ</t>
    </rPh>
    <rPh sb="9" eb="11">
      <t>ヘンコウ</t>
    </rPh>
    <rPh sb="12" eb="15">
      <t>シンセイショ</t>
    </rPh>
    <phoneticPr fontId="7"/>
  </si>
  <si>
    <t>■一般　　□公共団体　□特定債権者　□非常勤等　□一時債権者　□職指定の資金前途員</t>
    <rPh sb="1" eb="3">
      <t>イッパン</t>
    </rPh>
    <rPh sb="6" eb="8">
      <t>コウキョウ</t>
    </rPh>
    <rPh sb="8" eb="10">
      <t>ダンタイ</t>
    </rPh>
    <rPh sb="12" eb="14">
      <t>トクテイ</t>
    </rPh>
    <rPh sb="14" eb="17">
      <t>サイケンシャ</t>
    </rPh>
    <rPh sb="19" eb="22">
      <t>ヒジョウキン</t>
    </rPh>
    <rPh sb="22" eb="23">
      <t>トウ</t>
    </rPh>
    <rPh sb="25" eb="27">
      <t>イチジ</t>
    </rPh>
    <rPh sb="27" eb="30">
      <t>サイケンシャ</t>
    </rPh>
    <rPh sb="32" eb="33">
      <t>ショク</t>
    </rPh>
    <rPh sb="33" eb="35">
      <t>シテイ</t>
    </rPh>
    <rPh sb="36" eb="38">
      <t>シキン</t>
    </rPh>
    <rPh sb="38" eb="40">
      <t>ゼント</t>
    </rPh>
    <rPh sb="40" eb="41">
      <t>イン</t>
    </rPh>
    <phoneticPr fontId="7"/>
  </si>
  <si>
    <t>郵便番号</t>
    <rPh sb="0" eb="2">
      <t>ユウビン</t>
    </rPh>
    <rPh sb="2" eb="4">
      <t>バンゴウ</t>
    </rPh>
    <phoneticPr fontId="7"/>
  </si>
  <si>
    <t>電話番号</t>
    <rPh sb="0" eb="2">
      <t>デンワ</t>
    </rPh>
    <rPh sb="2" eb="4">
      <t>バンゴウ</t>
    </rPh>
    <phoneticPr fontId="7"/>
  </si>
  <si>
    <t>（フリガナ）</t>
    <phoneticPr fontId="7"/>
  </si>
  <si>
    <t xml:space="preserve">住所
</t>
    <rPh sb="0" eb="2">
      <t>ジュウショ</t>
    </rPh>
    <phoneticPr fontId="7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</si>
  <si>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7"/>
  </si>
  <si>
    <t>業　　種</t>
    <rPh sb="0" eb="1">
      <t>ギョウ</t>
    </rPh>
    <rPh sb="3" eb="4">
      <t>タネ</t>
    </rPh>
    <phoneticPr fontId="7"/>
  </si>
  <si>
    <t>入札参加資格　</t>
    <rPh sb="0" eb="2">
      <t>ニュウサツ</t>
    </rPh>
    <rPh sb="2" eb="4">
      <t>サンカ</t>
    </rPh>
    <rPh sb="4" eb="6">
      <t>シカク</t>
    </rPh>
    <phoneticPr fontId="7"/>
  </si>
  <si>
    <t>支払方法</t>
    <rPh sb="0" eb="2">
      <t>シハラ</t>
    </rPh>
    <rPh sb="2" eb="4">
      <t>ホウホウ</t>
    </rPh>
    <phoneticPr fontId="7"/>
  </si>
  <si>
    <t>１：支払証　　②：口座振替　　３：隔地払　　４：隔地払（郵便為替）</t>
    <rPh sb="2" eb="4">
      <t>シハラ</t>
    </rPh>
    <rPh sb="4" eb="5">
      <t>ショウ</t>
    </rPh>
    <rPh sb="9" eb="11">
      <t>コウザ</t>
    </rPh>
    <rPh sb="11" eb="13">
      <t>フリカエ</t>
    </rPh>
    <rPh sb="17" eb="19">
      <t>カクチ</t>
    </rPh>
    <rPh sb="19" eb="20">
      <t>バライ</t>
    </rPh>
    <rPh sb="24" eb="26">
      <t>カクチ</t>
    </rPh>
    <rPh sb="26" eb="27">
      <t>バライ</t>
    </rPh>
    <rPh sb="28" eb="30">
      <t>ユウビン</t>
    </rPh>
    <rPh sb="30" eb="32">
      <t>カワセ</t>
    </rPh>
    <phoneticPr fontId="7"/>
  </si>
  <si>
    <t>５：隔地払（郵便電信）　　８：納付書による支払</t>
    <rPh sb="2" eb="4">
      <t>カクチ</t>
    </rPh>
    <rPh sb="4" eb="5">
      <t>バライ</t>
    </rPh>
    <rPh sb="6" eb="8">
      <t>ユウビン</t>
    </rPh>
    <rPh sb="8" eb="10">
      <t>デンシン</t>
    </rPh>
    <rPh sb="15" eb="18">
      <t>ノウフショ</t>
    </rPh>
    <rPh sb="21" eb="23">
      <t>シハライ</t>
    </rPh>
    <phoneticPr fontId="7"/>
  </si>
  <si>
    <t>預金種目</t>
    <rPh sb="0" eb="2">
      <t>ヨキン</t>
    </rPh>
    <rPh sb="2" eb="4">
      <t>シュモク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</si>
  <si>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</si>
  <si>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銀行</t>
    <rPh sb="0" eb="2">
      <t>ギンコウ</t>
    </rPh>
    <phoneticPr fontId="7"/>
  </si>
  <si>
    <t>支店</t>
    <rPh sb="0" eb="2">
      <t>シテン</t>
    </rPh>
    <phoneticPr fontId="7"/>
  </si>
  <si>
    <t>店番</t>
    <rPh sb="0" eb="2">
      <t>ミセバン</t>
    </rPh>
    <phoneticPr fontId="7"/>
  </si>
  <si>
    <t>口座番号</t>
    <rPh sb="0" eb="2">
      <t>コウザ</t>
    </rPh>
    <rPh sb="2" eb="4">
      <t>バンゴウ</t>
    </rPh>
    <phoneticPr fontId="7"/>
  </si>
  <si>
    <t>口座名義人</t>
    <rPh sb="0" eb="2">
      <t>コウザ</t>
    </rPh>
    <rPh sb="2" eb="5">
      <t>メイギニン</t>
    </rPh>
    <phoneticPr fontId="7"/>
  </si>
  <si>
    <t>前払保証を受ける口座を設ける必要がある場合のみ記入</t>
    <rPh sb="0" eb="1">
      <t>マエ</t>
    </rPh>
    <rPh sb="1" eb="2">
      <t>ハラ</t>
    </rPh>
    <rPh sb="2" eb="4">
      <t>ホショウ</t>
    </rPh>
    <rPh sb="5" eb="6">
      <t>ウ</t>
    </rPh>
    <rPh sb="8" eb="10">
      <t>コウザ</t>
    </rPh>
    <rPh sb="11" eb="12">
      <t>モウ</t>
    </rPh>
    <rPh sb="14" eb="16">
      <t>ヒツヨウ</t>
    </rPh>
    <rPh sb="19" eb="21">
      <t>バアイ</t>
    </rPh>
    <rPh sb="23" eb="25">
      <t>キニュウ</t>
    </rPh>
    <phoneticPr fontId="7"/>
  </si>
  <si>
    <t>店　　番</t>
    <rPh sb="0" eb="1">
      <t>ミセ</t>
    </rPh>
    <rPh sb="3" eb="4">
      <t>バン</t>
    </rPh>
    <phoneticPr fontId="7"/>
  </si>
  <si>
    <t>上記のとおり申請します。　　　　　　　　　　　　　　　</t>
    <rPh sb="0" eb="2">
      <t>ジョウキ</t>
    </rPh>
    <rPh sb="6" eb="8">
      <t>シンセイ</t>
    </rPh>
    <phoneticPr fontId="7"/>
  </si>
  <si>
    <t>沖縄県知事　殿</t>
    <rPh sb="0" eb="3">
      <t>オキナワケン</t>
    </rPh>
    <rPh sb="3" eb="5">
      <t>チジ</t>
    </rPh>
    <rPh sb="6" eb="7">
      <t>ドノ</t>
    </rPh>
    <phoneticPr fontId="7"/>
  </si>
  <si>
    <t>住所　</t>
    <rPh sb="0" eb="2">
      <t>ジュウショ</t>
    </rPh>
    <phoneticPr fontId="7"/>
  </si>
  <si>
    <t>氏名　</t>
    <rPh sb="0" eb="2">
      <t>シメイ</t>
    </rPh>
    <phoneticPr fontId="7"/>
  </si>
  <si>
    <r>
      <t>※口座名義人の名前を確認できる</t>
    </r>
    <r>
      <rPr>
        <sz val="11"/>
        <color rgb="FFFF0000"/>
        <rFont val="ＭＳ Ｐ明朝"/>
        <family val="1"/>
        <charset val="128"/>
      </rPr>
      <t>通帳の写しを添付</t>
    </r>
    <r>
      <rPr>
        <sz val="11"/>
        <color theme="1"/>
        <rFont val="ＭＳ Ｐ明朝"/>
        <family val="1"/>
        <charset val="128"/>
      </rPr>
      <t>すること。</t>
    </r>
    <rPh sb="1" eb="3">
      <t>コウザ</t>
    </rPh>
    <rPh sb="3" eb="6">
      <t>メイギニン</t>
    </rPh>
    <rPh sb="7" eb="9">
      <t>ナマエ</t>
    </rPh>
    <rPh sb="10" eb="12">
      <t>カクニン</t>
    </rPh>
    <rPh sb="15" eb="17">
      <t>ツウチョウ</t>
    </rPh>
    <rPh sb="18" eb="19">
      <t>ウツ</t>
    </rPh>
    <rPh sb="21" eb="23">
      <t>テンプ</t>
    </rPh>
    <phoneticPr fontId="7"/>
  </si>
  <si>
    <t>※過年度に本事業にて口座登録済みの場合、提出不要。</t>
    <rPh sb="1" eb="4">
      <t>カネンド</t>
    </rPh>
    <rPh sb="5" eb="6">
      <t>ホン</t>
    </rPh>
    <rPh sb="6" eb="8">
      <t>ジギョウ</t>
    </rPh>
    <rPh sb="10" eb="12">
      <t>コウザ</t>
    </rPh>
    <rPh sb="12" eb="14">
      <t>トウロク</t>
    </rPh>
    <rPh sb="14" eb="15">
      <t>ズ</t>
    </rPh>
    <rPh sb="17" eb="19">
      <t>バアイ</t>
    </rPh>
    <rPh sb="20" eb="22">
      <t>テイシュツ</t>
    </rPh>
    <rPh sb="22" eb="24">
      <t>フヨウ</t>
    </rPh>
    <phoneticPr fontId="7"/>
  </si>
  <si>
    <t>別紙　２</t>
    <rPh sb="0" eb="2">
      <t>ベッシ</t>
    </rPh>
    <phoneticPr fontId="7"/>
  </si>
  <si>
    <t>会社概要</t>
    <rPh sb="0" eb="2">
      <t>カイシャ</t>
    </rPh>
    <rPh sb="2" eb="4">
      <t>ガイヨウ</t>
    </rPh>
    <phoneticPr fontId="7"/>
  </si>
  <si>
    <t>代表の役職及び氏名</t>
    <rPh sb="0" eb="2">
      <t>ダイヒョウ</t>
    </rPh>
    <rPh sb="3" eb="5">
      <t>ヤクショク</t>
    </rPh>
    <rPh sb="5" eb="6">
      <t>オヨ</t>
    </rPh>
    <rPh sb="7" eb="9">
      <t>シメイ</t>
    </rPh>
    <phoneticPr fontId="7"/>
  </si>
  <si>
    <t>本社所在地</t>
    <rPh sb="0" eb="2">
      <t>ホンシャ</t>
    </rPh>
    <rPh sb="2" eb="5">
      <t>ショザイチ</t>
    </rPh>
    <phoneticPr fontId="7"/>
  </si>
  <si>
    <t>会社成立年月日</t>
    <rPh sb="0" eb="2">
      <t>カイシャ</t>
    </rPh>
    <rPh sb="2" eb="4">
      <t>セイリツ</t>
    </rPh>
    <rPh sb="4" eb="7">
      <t>ネンガッピ</t>
    </rPh>
    <phoneticPr fontId="7"/>
  </si>
  <si>
    <t>申請担当者</t>
    <rPh sb="0" eb="2">
      <t>シンセイ</t>
    </rPh>
    <rPh sb="2" eb="5">
      <t>タントウシャ</t>
    </rPh>
    <phoneticPr fontId="7"/>
  </si>
  <si>
    <t>電話番号、ＦＡＸ</t>
    <rPh sb="0" eb="2">
      <t>デンワ</t>
    </rPh>
    <rPh sb="2" eb="4">
      <t>バンゴウ</t>
    </rPh>
    <phoneticPr fontId="7"/>
  </si>
  <si>
    <t>メールアドレス</t>
  </si>
  <si>
    <t>自社ウェブサイト</t>
    <rPh sb="0" eb="2">
      <t>ジシャ</t>
    </rPh>
    <phoneticPr fontId="7"/>
  </si>
  <si>
    <t>事業概要</t>
    <rPh sb="0" eb="2">
      <t>ジギョウ</t>
    </rPh>
    <rPh sb="2" eb="4">
      <t>ガイヨウ</t>
    </rPh>
    <phoneticPr fontId="7"/>
  </si>
  <si>
    <t>前期の売上高（決算期）</t>
    <rPh sb="0" eb="2">
      <t>ゼンキ</t>
    </rPh>
    <rPh sb="3" eb="5">
      <t>ウリア</t>
    </rPh>
    <rPh sb="5" eb="6">
      <t>タカ</t>
    </rPh>
    <rPh sb="7" eb="10">
      <t>ケッサンキ</t>
    </rPh>
    <phoneticPr fontId="7"/>
  </si>
  <si>
    <t>輸出実績（金額）</t>
    <rPh sb="0" eb="2">
      <t>ユシュツ</t>
    </rPh>
    <rPh sb="2" eb="4">
      <t>ジッセキ</t>
    </rPh>
    <rPh sb="5" eb="7">
      <t>キンガク</t>
    </rPh>
    <phoneticPr fontId="7"/>
  </si>
  <si>
    <t>前期</t>
    <rPh sb="0" eb="2">
      <t>ゼンキ</t>
    </rPh>
    <phoneticPr fontId="7"/>
  </si>
  <si>
    <t>主な輸出国</t>
    <rPh sb="0" eb="1">
      <t>オモ</t>
    </rPh>
    <rPh sb="2" eb="4">
      <t>ユシュツ</t>
    </rPh>
    <rPh sb="4" eb="5">
      <t>コク</t>
    </rPh>
    <phoneticPr fontId="7"/>
  </si>
  <si>
    <t>２期前</t>
    <rPh sb="1" eb="2">
      <t>キ</t>
    </rPh>
    <rPh sb="2" eb="3">
      <t>マエ</t>
    </rPh>
    <phoneticPr fontId="7"/>
  </si>
  <si>
    <t>３期前</t>
    <rPh sb="1" eb="3">
      <t>キマエ</t>
    </rPh>
    <phoneticPr fontId="7"/>
  </si>
  <si>
    <t>海外展開のビジョンと実現に向けた具体的方策</t>
    <rPh sb="0" eb="2">
      <t>カイガイ</t>
    </rPh>
    <rPh sb="2" eb="4">
      <t>テンカイ</t>
    </rPh>
    <rPh sb="10" eb="12">
      <t>ジツゲン</t>
    </rPh>
    <rPh sb="13" eb="14">
      <t>ム</t>
    </rPh>
    <rPh sb="16" eb="19">
      <t>グタイテキ</t>
    </rPh>
    <rPh sb="19" eb="21">
      <t>ホウサク</t>
    </rPh>
    <phoneticPr fontId="7"/>
  </si>
  <si>
    <t>別紙　３</t>
    <rPh sb="0" eb="2">
      <t>ベッシ</t>
    </rPh>
    <phoneticPr fontId="7"/>
  </si>
  <si>
    <t>企画名</t>
    <rPh sb="0" eb="2">
      <t>キカク</t>
    </rPh>
    <rPh sb="2" eb="3">
      <t>メイ</t>
    </rPh>
    <phoneticPr fontId="7"/>
  </si>
  <si>
    <t>主要ターゲット層</t>
    <rPh sb="0" eb="2">
      <t>シュヨウ</t>
    </rPh>
    <rPh sb="7" eb="8">
      <t>ソウ</t>
    </rPh>
    <phoneticPr fontId="7"/>
  </si>
  <si>
    <t>活動の目的・概要</t>
    <rPh sb="0" eb="2">
      <t>カツドウ</t>
    </rPh>
    <rPh sb="3" eb="5">
      <t>モクテキ</t>
    </rPh>
    <rPh sb="6" eb="8">
      <t>ガイヨウ</t>
    </rPh>
    <phoneticPr fontId="7"/>
  </si>
  <si>
    <t>実施期間</t>
    <rPh sb="0" eb="2">
      <t>ジッシ</t>
    </rPh>
    <rPh sb="2" eb="4">
      <t>キカン</t>
    </rPh>
    <phoneticPr fontId="7"/>
  </si>
  <si>
    <t>実施項目</t>
    <rPh sb="0" eb="2">
      <t>ジッシ</t>
    </rPh>
    <rPh sb="2" eb="4">
      <t>コウモク</t>
    </rPh>
    <phoneticPr fontId="7"/>
  </si>
  <si>
    <t>項目</t>
    <rPh sb="0" eb="2">
      <t>コウモク</t>
    </rPh>
    <phoneticPr fontId="7"/>
  </si>
  <si>
    <t>期間</t>
    <rPh sb="0" eb="2">
      <t>キカン</t>
    </rPh>
    <phoneticPr fontId="7"/>
  </si>
  <si>
    <t>内容（効果・規模も含む）</t>
    <rPh sb="0" eb="2">
      <t>ナイヨウ</t>
    </rPh>
    <rPh sb="3" eb="5">
      <t>コウカ</t>
    </rPh>
    <rPh sb="6" eb="8">
      <t>キボ</t>
    </rPh>
    <rPh sb="9" eb="10">
      <t>フク</t>
    </rPh>
    <phoneticPr fontId="7"/>
  </si>
  <si>
    <t>商品名</t>
    <rPh sb="0" eb="3">
      <t>ショウヒンメイ</t>
    </rPh>
    <phoneticPr fontId="7"/>
  </si>
  <si>
    <t>商流</t>
    <rPh sb="0" eb="2">
      <t>ショウリュウ</t>
    </rPh>
    <phoneticPr fontId="7"/>
  </si>
  <si>
    <t>実施計画</t>
    <phoneticPr fontId="7"/>
  </si>
  <si>
    <t>今後の展開方針</t>
    <rPh sb="0" eb="2">
      <t>コンゴ</t>
    </rPh>
    <rPh sb="3" eb="5">
      <t>テンカイ</t>
    </rPh>
    <rPh sb="5" eb="7">
      <t>ホウシン</t>
    </rPh>
    <phoneticPr fontId="7"/>
  </si>
  <si>
    <t>収支計算書</t>
    <rPh sb="0" eb="2">
      <t>シュウシ</t>
    </rPh>
    <rPh sb="2" eb="5">
      <t>ケイサンショ</t>
    </rPh>
    <phoneticPr fontId="7"/>
  </si>
  <si>
    <t>１．収入の部</t>
    <rPh sb="2" eb="4">
      <t>シュウニュウ</t>
    </rPh>
    <rPh sb="5" eb="6">
      <t>ブ</t>
    </rPh>
    <phoneticPr fontId="7"/>
  </si>
  <si>
    <t>負担区分</t>
    <rPh sb="0" eb="2">
      <t>フタン</t>
    </rPh>
    <rPh sb="2" eb="4">
      <t>クブン</t>
    </rPh>
    <phoneticPr fontId="7"/>
  </si>
  <si>
    <t>予算額</t>
    <rPh sb="0" eb="3">
      <t>ヨサンガク</t>
    </rPh>
    <phoneticPr fontId="7"/>
  </si>
  <si>
    <t>実績額</t>
    <rPh sb="0" eb="3">
      <t>ジッセキガク</t>
    </rPh>
    <phoneticPr fontId="7"/>
  </si>
  <si>
    <t>１　補助金</t>
    <rPh sb="2" eb="5">
      <t>ホジョキン</t>
    </rPh>
    <phoneticPr fontId="7"/>
  </si>
  <si>
    <t>円</t>
    <rPh sb="0" eb="1">
      <t>エン</t>
    </rPh>
    <phoneticPr fontId="7"/>
  </si>
  <si>
    <t>２　補助事業者負担分</t>
    <rPh sb="2" eb="4">
      <t>ホジョ</t>
    </rPh>
    <rPh sb="4" eb="6">
      <t>ジギョウ</t>
    </rPh>
    <rPh sb="6" eb="7">
      <t>シャ</t>
    </rPh>
    <rPh sb="7" eb="10">
      <t>フタンブン</t>
    </rPh>
    <phoneticPr fontId="7"/>
  </si>
  <si>
    <t>３　その他</t>
    <rPh sb="4" eb="5">
      <t>タ</t>
    </rPh>
    <phoneticPr fontId="7"/>
  </si>
  <si>
    <t>（　　　　　　　　　　　　　）</t>
    <phoneticPr fontId="7"/>
  </si>
  <si>
    <t>事業費合計</t>
    <rPh sb="0" eb="2">
      <t>ジギョウ</t>
    </rPh>
    <rPh sb="2" eb="3">
      <t>ヒ</t>
    </rPh>
    <rPh sb="3" eb="5">
      <t>ゴウケイ</t>
    </rPh>
    <phoneticPr fontId="7"/>
  </si>
  <si>
    <t>２．支出の部</t>
    <rPh sb="2" eb="4">
      <t>シシュツ</t>
    </rPh>
    <rPh sb="5" eb="6">
      <t>ブ</t>
    </rPh>
    <phoneticPr fontId="7"/>
  </si>
  <si>
    <t>補助対象事業</t>
    <rPh sb="0" eb="2">
      <t>ホジョ</t>
    </rPh>
    <rPh sb="2" eb="4">
      <t>タイショウ</t>
    </rPh>
    <rPh sb="4" eb="6">
      <t>ジギョウ</t>
    </rPh>
    <phoneticPr fontId="7"/>
  </si>
  <si>
    <t>申請額</t>
    <rPh sb="0" eb="2">
      <t>シンセイ</t>
    </rPh>
    <rPh sb="2" eb="3">
      <t>ガク</t>
    </rPh>
    <phoneticPr fontId="7"/>
  </si>
  <si>
    <t>補助額</t>
    <rPh sb="0" eb="3">
      <t>ホジョガク</t>
    </rPh>
    <phoneticPr fontId="7"/>
  </si>
  <si>
    <t>事業費合計</t>
    <rPh sb="0" eb="3">
      <t>ジギョウヒ</t>
    </rPh>
    <rPh sb="3" eb="5">
      <t>ゴウケイ</t>
    </rPh>
    <phoneticPr fontId="7"/>
  </si>
  <si>
    <t>・　交付申請時には収入の部の予算額、支出の部の申請額のみ入力し、実績額は空欄とすること。</t>
    <rPh sb="2" eb="4">
      <t>コウフ</t>
    </rPh>
    <rPh sb="4" eb="6">
      <t>シンセイ</t>
    </rPh>
    <rPh sb="6" eb="7">
      <t>ジ</t>
    </rPh>
    <rPh sb="9" eb="11">
      <t>シュウニュウ</t>
    </rPh>
    <rPh sb="12" eb="13">
      <t>ブ</t>
    </rPh>
    <rPh sb="14" eb="16">
      <t>ヨサン</t>
    </rPh>
    <rPh sb="16" eb="17">
      <t>ガク</t>
    </rPh>
    <rPh sb="18" eb="20">
      <t>シシュツ</t>
    </rPh>
    <rPh sb="21" eb="22">
      <t>ブ</t>
    </rPh>
    <rPh sb="23" eb="26">
      <t>シンセイガク</t>
    </rPh>
    <rPh sb="28" eb="30">
      <t>ニュウリョク</t>
    </rPh>
    <rPh sb="32" eb="35">
      <t>ジッセキガク</t>
    </rPh>
    <rPh sb="36" eb="38">
      <t>クウラン</t>
    </rPh>
    <phoneticPr fontId="7"/>
  </si>
  <si>
    <t>・　実績報告時には、上記に加えて収入の部の実績額、支出の部の実績額も入力すること。</t>
    <rPh sb="2" eb="4">
      <t>ジッセキ</t>
    </rPh>
    <rPh sb="4" eb="6">
      <t>ホウコク</t>
    </rPh>
    <rPh sb="6" eb="7">
      <t>ジ</t>
    </rPh>
    <rPh sb="10" eb="12">
      <t>ジョウキ</t>
    </rPh>
    <rPh sb="13" eb="14">
      <t>クワ</t>
    </rPh>
    <rPh sb="16" eb="18">
      <t>シュウニュウ</t>
    </rPh>
    <rPh sb="19" eb="20">
      <t>ブ</t>
    </rPh>
    <rPh sb="21" eb="23">
      <t>ジッセキ</t>
    </rPh>
    <rPh sb="23" eb="24">
      <t>ガク</t>
    </rPh>
    <rPh sb="25" eb="27">
      <t>シシュツ</t>
    </rPh>
    <rPh sb="28" eb="29">
      <t>ブ</t>
    </rPh>
    <rPh sb="30" eb="33">
      <t>ジッセキガク</t>
    </rPh>
    <rPh sb="34" eb="36">
      <t>ニュウリョク</t>
    </rPh>
    <phoneticPr fontId="7"/>
  </si>
  <si>
    <t>・　収入の部の「その他」の括弧内には、具体的な収入経費の名称を記載すること（例：参加企業負担金）</t>
    <rPh sb="2" eb="4">
      <t>シュウニュウ</t>
    </rPh>
    <rPh sb="5" eb="6">
      <t>ブ</t>
    </rPh>
    <rPh sb="10" eb="11">
      <t>タ</t>
    </rPh>
    <rPh sb="13" eb="15">
      <t>カッコ</t>
    </rPh>
    <rPh sb="15" eb="16">
      <t>ナイ</t>
    </rPh>
    <rPh sb="19" eb="22">
      <t>グタイテキ</t>
    </rPh>
    <rPh sb="23" eb="25">
      <t>シュウニュウ</t>
    </rPh>
    <rPh sb="25" eb="27">
      <t>ケイヒ</t>
    </rPh>
    <rPh sb="28" eb="30">
      <t>メイショウ</t>
    </rPh>
    <rPh sb="31" eb="33">
      <t>キサイ</t>
    </rPh>
    <rPh sb="38" eb="39">
      <t>レイ</t>
    </rPh>
    <rPh sb="40" eb="42">
      <t>サンカ</t>
    </rPh>
    <rPh sb="42" eb="44">
      <t>キギョウ</t>
    </rPh>
    <rPh sb="44" eb="47">
      <t>フタンキン</t>
    </rPh>
    <phoneticPr fontId="7"/>
  </si>
  <si>
    <t>・　詳細な内訳は、別添収支計算内訳に入力すること。</t>
    <rPh sb="2" eb="4">
      <t>ショウサイ</t>
    </rPh>
    <rPh sb="5" eb="7">
      <t>ウチワケ</t>
    </rPh>
    <rPh sb="9" eb="11">
      <t>ベッテン</t>
    </rPh>
    <rPh sb="11" eb="13">
      <t>シュウシ</t>
    </rPh>
    <rPh sb="13" eb="15">
      <t>ケイサン</t>
    </rPh>
    <rPh sb="15" eb="17">
      <t>ウチワケ</t>
    </rPh>
    <rPh sb="18" eb="20">
      <t>ニュウリョク</t>
    </rPh>
    <phoneticPr fontId="7"/>
  </si>
  <si>
    <t>科目</t>
    <rPh sb="0" eb="2">
      <t>ｶﾓｸ</t>
    </rPh>
    <phoneticPr fontId="15" type="noConversion"/>
  </si>
  <si>
    <t>帳票
番号</t>
    <rPh sb="0" eb="2">
      <t>チョウヒョウ</t>
    </rPh>
    <rPh sb="3" eb="5">
      <t>バンゴウ</t>
    </rPh>
    <phoneticPr fontId="7"/>
  </si>
  <si>
    <t>A 単価</t>
    <rPh sb="2" eb="4">
      <t>ﾀﾝｶ</t>
    </rPh>
    <phoneticPr fontId="15" type="noConversion"/>
  </si>
  <si>
    <t>B 数量</t>
    <rPh sb="2" eb="4">
      <t>スウリョウ</t>
    </rPh>
    <phoneticPr fontId="16"/>
  </si>
  <si>
    <t>C 小計</t>
    <rPh sb="2" eb="4">
      <t>ｼｮｳｹｲ</t>
    </rPh>
    <phoneticPr fontId="15" type="noConversion"/>
  </si>
  <si>
    <t>通貨</t>
    <rPh sb="0" eb="2">
      <t>ツウカ</t>
    </rPh>
    <phoneticPr fontId="7"/>
  </si>
  <si>
    <t>D レート
(円）</t>
    <rPh sb="7" eb="8">
      <t>ｴﾝ</t>
    </rPh>
    <phoneticPr fontId="15" type="noConversion"/>
  </si>
  <si>
    <t>E 合計
（円・税抜）</t>
    <rPh sb="2" eb="4">
      <t>ゴウケイ</t>
    </rPh>
    <rPh sb="6" eb="7">
      <t>エン</t>
    </rPh>
    <rPh sb="8" eb="10">
      <t>ゼイヌキ</t>
    </rPh>
    <phoneticPr fontId="7"/>
  </si>
  <si>
    <t>F 実費合計
（円・税込）</t>
    <rPh sb="2" eb="4">
      <t>ジッピ</t>
    </rPh>
    <rPh sb="4" eb="6">
      <t>ゴウケイ</t>
    </rPh>
    <rPh sb="8" eb="9">
      <t>エン</t>
    </rPh>
    <rPh sb="10" eb="12">
      <t>ゼイコミ</t>
    </rPh>
    <phoneticPr fontId="7"/>
  </si>
  <si>
    <t>G 補助金基礎額
（円）</t>
    <rPh sb="2" eb="5">
      <t>ホジョキン</t>
    </rPh>
    <rPh sb="5" eb="7">
      <t>キソ</t>
    </rPh>
    <rPh sb="7" eb="8">
      <t>ガク</t>
    </rPh>
    <rPh sb="10" eb="11">
      <t>エン</t>
    </rPh>
    <phoneticPr fontId="7"/>
  </si>
  <si>
    <t>①</t>
    <phoneticPr fontId="7"/>
  </si>
  <si>
    <t>②</t>
    <phoneticPr fontId="7"/>
  </si>
  <si>
    <t>⑥</t>
    <phoneticPr fontId="7"/>
  </si>
  <si>
    <t>⑦</t>
    <phoneticPr fontId="7"/>
  </si>
  <si>
    <t>計</t>
    <rPh sb="0" eb="1">
      <t>ケイ</t>
    </rPh>
    <phoneticPr fontId="7"/>
  </si>
  <si>
    <t>・各費用を確認できるエビデンスを添付して番号を付し、「帳票番号」欄には、その番号を入力すること。</t>
    <rPh sb="1" eb="2">
      <t>カク</t>
    </rPh>
    <rPh sb="2" eb="4">
      <t>ヒヨウ</t>
    </rPh>
    <rPh sb="5" eb="7">
      <t>カクニン</t>
    </rPh>
    <rPh sb="16" eb="18">
      <t>テンプ</t>
    </rPh>
    <rPh sb="20" eb="22">
      <t>バンゴウ</t>
    </rPh>
    <rPh sb="23" eb="24">
      <t>フ</t>
    </rPh>
    <rPh sb="27" eb="29">
      <t>チョウヒョウ</t>
    </rPh>
    <rPh sb="29" eb="31">
      <t>バンゴウ</t>
    </rPh>
    <rPh sb="32" eb="33">
      <t>ラン</t>
    </rPh>
    <rPh sb="38" eb="40">
      <t>バンゴウ</t>
    </rPh>
    <rPh sb="41" eb="43">
      <t>ニュウリョク</t>
    </rPh>
    <phoneticPr fontId="7"/>
  </si>
  <si>
    <t>・Ａ、Ｃは現地通貨で支払った場合、現地通貨にて金額を入力し、D欄にそのレートを入力すること。</t>
    <rPh sb="5" eb="7">
      <t>ゲンチ</t>
    </rPh>
    <rPh sb="7" eb="9">
      <t>ツウカ</t>
    </rPh>
    <rPh sb="10" eb="12">
      <t>シハラ</t>
    </rPh>
    <rPh sb="14" eb="16">
      <t>バアイ</t>
    </rPh>
    <rPh sb="17" eb="19">
      <t>ゲンチ</t>
    </rPh>
    <rPh sb="19" eb="21">
      <t>ツウカ</t>
    </rPh>
    <rPh sb="23" eb="25">
      <t>キンガク</t>
    </rPh>
    <rPh sb="26" eb="28">
      <t>ニュウリョク</t>
    </rPh>
    <rPh sb="31" eb="32">
      <t>ラン</t>
    </rPh>
    <rPh sb="39" eb="41">
      <t>ニュウリョク</t>
    </rPh>
    <phoneticPr fontId="7"/>
  </si>
  <si>
    <t>・Ａ、Ｃを日本円で支払った場合、Ｄのレートは１円と入力すること（この場合、Ｃ＝Ｅとなる）</t>
    <rPh sb="5" eb="8">
      <t>ニホンエン</t>
    </rPh>
    <rPh sb="9" eb="11">
      <t>シハラ</t>
    </rPh>
    <rPh sb="13" eb="15">
      <t>バアイ</t>
    </rPh>
    <rPh sb="23" eb="24">
      <t>エン</t>
    </rPh>
    <rPh sb="25" eb="27">
      <t>ニュウリョク</t>
    </rPh>
    <rPh sb="34" eb="36">
      <t>バアイ</t>
    </rPh>
    <phoneticPr fontId="7"/>
  </si>
  <si>
    <t>・Ｆの実費合計は税込金額を記入する。現地通貨で支払った場合は、E = Fとなる。</t>
    <rPh sb="3" eb="5">
      <t>ジッピ</t>
    </rPh>
    <rPh sb="5" eb="7">
      <t>ゴウケイ</t>
    </rPh>
    <rPh sb="8" eb="10">
      <t>ゼイコミ</t>
    </rPh>
    <rPh sb="10" eb="12">
      <t>キンガク</t>
    </rPh>
    <rPh sb="13" eb="15">
      <t>キニュウ</t>
    </rPh>
    <rPh sb="18" eb="20">
      <t>ゲンチ</t>
    </rPh>
    <rPh sb="20" eb="22">
      <t>ツウカ</t>
    </rPh>
    <rPh sb="23" eb="25">
      <t>シハラ</t>
    </rPh>
    <rPh sb="27" eb="29">
      <t>バアイ</t>
    </rPh>
    <phoneticPr fontId="7"/>
  </si>
  <si>
    <t>F 実費合計</t>
    <rPh sb="2" eb="4">
      <t>ジッピ</t>
    </rPh>
    <rPh sb="4" eb="6">
      <t>ゴウケイ</t>
    </rPh>
    <phoneticPr fontId="7"/>
  </si>
  <si>
    <t>G 補助金基礎額</t>
    <rPh sb="2" eb="5">
      <t>ホジョキン</t>
    </rPh>
    <rPh sb="5" eb="7">
      <t>キソ</t>
    </rPh>
    <rPh sb="7" eb="8">
      <t>ガク</t>
    </rPh>
    <phoneticPr fontId="7"/>
  </si>
  <si>
    <t>交付を受けようとする補助金</t>
    <rPh sb="0" eb="2">
      <t>コウフ</t>
    </rPh>
    <rPh sb="3" eb="4">
      <t>ウ</t>
    </rPh>
    <rPh sb="10" eb="13">
      <t>ホジョキン</t>
    </rPh>
    <phoneticPr fontId="7"/>
  </si>
  <si>
    <t>※補助金合計額は税抜金額から千円未満を切り捨てた額</t>
    <rPh sb="1" eb="4">
      <t>ホジョキン</t>
    </rPh>
    <rPh sb="4" eb="7">
      <t>ゴウケイガク</t>
    </rPh>
    <rPh sb="8" eb="10">
      <t>ゼイヌ</t>
    </rPh>
    <rPh sb="10" eb="12">
      <t>キンガク</t>
    </rPh>
    <rPh sb="14" eb="16">
      <t>センエン</t>
    </rPh>
    <rPh sb="16" eb="18">
      <t>ミマン</t>
    </rPh>
    <rPh sb="19" eb="20">
      <t>キ</t>
    </rPh>
    <rPh sb="21" eb="22">
      <t>ス</t>
    </rPh>
    <rPh sb="24" eb="25">
      <t>ガク</t>
    </rPh>
    <phoneticPr fontId="7"/>
  </si>
  <si>
    <t>別紙　５</t>
    <rPh sb="0" eb="2">
      <t>ベッシ</t>
    </rPh>
    <phoneticPr fontId="7"/>
  </si>
  <si>
    <t>実施結果</t>
    <rPh sb="0" eb="2">
      <t>ジッシ</t>
    </rPh>
    <rPh sb="2" eb="4">
      <t>ケッカ</t>
    </rPh>
    <phoneticPr fontId="7"/>
  </si>
  <si>
    <t>内容（効果・規模も含む　定量的に）</t>
    <rPh sb="0" eb="2">
      <t>ナイヨウ</t>
    </rPh>
    <rPh sb="3" eb="5">
      <t>コウカ</t>
    </rPh>
    <rPh sb="6" eb="8">
      <t>キボ</t>
    </rPh>
    <rPh sb="9" eb="10">
      <t>フク</t>
    </rPh>
    <rPh sb="12" eb="15">
      <t>テイリョウテキ</t>
    </rPh>
    <phoneticPr fontId="7"/>
  </si>
  <si>
    <t>成果・成果物</t>
    <rPh sb="0" eb="2">
      <t>セイカ</t>
    </rPh>
    <rPh sb="3" eb="6">
      <t>セイカブツ</t>
    </rPh>
    <phoneticPr fontId="7"/>
  </si>
  <si>
    <t>実績</t>
    <rPh sb="0" eb="2">
      <t>ジッセキ</t>
    </rPh>
    <phoneticPr fontId="7"/>
  </si>
  <si>
    <t>計画と実績の差異</t>
    <phoneticPr fontId="7"/>
  </si>
  <si>
    <t>計画と実績の差異に関する分析</t>
    <rPh sb="0" eb="2">
      <t>ケイカク</t>
    </rPh>
    <rPh sb="3" eb="5">
      <t>ジッセキ</t>
    </rPh>
    <rPh sb="6" eb="8">
      <t>サイ</t>
    </rPh>
    <rPh sb="9" eb="10">
      <t>カン</t>
    </rPh>
    <rPh sb="12" eb="14">
      <t>ブンセキ</t>
    </rPh>
    <phoneticPr fontId="7"/>
  </si>
  <si>
    <t>課題と今後の展開方針</t>
    <rPh sb="0" eb="2">
      <t>カダイ</t>
    </rPh>
    <rPh sb="3" eb="5">
      <t>コンゴ</t>
    </rPh>
    <rPh sb="6" eb="8">
      <t>テンカイ</t>
    </rPh>
    <rPh sb="8" eb="10">
      <t>ホウシン</t>
    </rPh>
    <phoneticPr fontId="7"/>
  </si>
  <si>
    <t>沖縄県及び支援機関への要望</t>
    <rPh sb="0" eb="3">
      <t>オキナワケン</t>
    </rPh>
    <rPh sb="3" eb="4">
      <t>オヨ</t>
    </rPh>
    <rPh sb="5" eb="7">
      <t>シエン</t>
    </rPh>
    <rPh sb="7" eb="9">
      <t>キカン</t>
    </rPh>
    <rPh sb="11" eb="13">
      <t>ヨウボウ</t>
    </rPh>
    <phoneticPr fontId="7"/>
  </si>
  <si>
    <t>※補助金申請項目の支払に係る証拠書類を添付すること。（必要書類一覧表参照）</t>
    <rPh sb="1" eb="4">
      <t>ホジョキン</t>
    </rPh>
    <rPh sb="4" eb="6">
      <t>シンセイ</t>
    </rPh>
    <rPh sb="6" eb="8">
      <t>コウモク</t>
    </rPh>
    <rPh sb="9" eb="11">
      <t>シハライ</t>
    </rPh>
    <rPh sb="12" eb="13">
      <t>カカ</t>
    </rPh>
    <rPh sb="14" eb="16">
      <t>ショウコ</t>
    </rPh>
    <rPh sb="16" eb="18">
      <t>ショルイ</t>
    </rPh>
    <rPh sb="19" eb="21">
      <t>テンプ</t>
    </rPh>
    <rPh sb="27" eb="29">
      <t>ヒツヨウ</t>
    </rPh>
    <rPh sb="29" eb="31">
      <t>ショルイ</t>
    </rPh>
    <rPh sb="31" eb="33">
      <t>イチラン</t>
    </rPh>
    <rPh sb="33" eb="34">
      <t>ヒョウ</t>
    </rPh>
    <rPh sb="34" eb="36">
      <t>サンショウ</t>
    </rPh>
    <phoneticPr fontId="7"/>
  </si>
  <si>
    <t>※外国に支払する場合、送金依頼書、着金通知書も添付すること。</t>
    <rPh sb="1" eb="3">
      <t>ガイコク</t>
    </rPh>
    <rPh sb="4" eb="6">
      <t>シハライ</t>
    </rPh>
    <rPh sb="8" eb="10">
      <t>バアイ</t>
    </rPh>
    <rPh sb="11" eb="13">
      <t>ソウキン</t>
    </rPh>
    <rPh sb="13" eb="15">
      <t>イライ</t>
    </rPh>
    <rPh sb="15" eb="16">
      <t>ショ</t>
    </rPh>
    <rPh sb="17" eb="18">
      <t>チャク</t>
    </rPh>
    <rPh sb="18" eb="19">
      <t>キン</t>
    </rPh>
    <rPh sb="19" eb="22">
      <t>ツウチショ</t>
    </rPh>
    <rPh sb="23" eb="25">
      <t>テンプ</t>
    </rPh>
    <phoneticPr fontId="7"/>
  </si>
  <si>
    <t>※支払は報告書提出日以前に、銀行振り込みにより支払すること。</t>
    <rPh sb="1" eb="3">
      <t>シハライ</t>
    </rPh>
    <rPh sb="4" eb="6">
      <t>ホウコク</t>
    </rPh>
    <rPh sb="6" eb="7">
      <t>ショ</t>
    </rPh>
    <rPh sb="7" eb="9">
      <t>テイシュツ</t>
    </rPh>
    <rPh sb="9" eb="10">
      <t>ビ</t>
    </rPh>
    <rPh sb="10" eb="12">
      <t>イゼン</t>
    </rPh>
    <rPh sb="14" eb="15">
      <t>ギン</t>
    </rPh>
    <rPh sb="15" eb="16">
      <t>コウ</t>
    </rPh>
    <rPh sb="16" eb="17">
      <t>フ</t>
    </rPh>
    <rPh sb="18" eb="19">
      <t>コ</t>
    </rPh>
    <rPh sb="23" eb="25">
      <t>シハライ</t>
    </rPh>
    <phoneticPr fontId="7"/>
  </si>
  <si>
    <t>※証拠書類がＡ４用紙の場合は、貼り付けずそのまま提出すること。</t>
    <rPh sb="1" eb="3">
      <t>ショウコ</t>
    </rPh>
    <rPh sb="3" eb="5">
      <t>ショルイ</t>
    </rPh>
    <rPh sb="8" eb="10">
      <t>ヨウシ</t>
    </rPh>
    <rPh sb="11" eb="13">
      <t>バアイ</t>
    </rPh>
    <rPh sb="15" eb="16">
      <t>ハ</t>
    </rPh>
    <rPh sb="17" eb="18">
      <t>ツ</t>
    </rPh>
    <rPh sb="24" eb="26">
      <t>テイシュツ</t>
    </rPh>
    <phoneticPr fontId="7"/>
  </si>
  <si>
    <t>売上・成約実績表</t>
    <rPh sb="0" eb="2">
      <t>ウリア</t>
    </rPh>
    <rPh sb="3" eb="5">
      <t>セイヤク</t>
    </rPh>
    <rPh sb="5" eb="7">
      <t>ジッセキ</t>
    </rPh>
    <rPh sb="7" eb="8">
      <t>ヒョウ</t>
    </rPh>
    <phoneticPr fontId="7"/>
  </si>
  <si>
    <t>申請企業名</t>
    <phoneticPr fontId="7"/>
  </si>
  <si>
    <t>為替レート</t>
    <rPh sb="0" eb="2">
      <t>カワセ</t>
    </rPh>
    <phoneticPr fontId="7"/>
  </si>
  <si>
    <t>１．売上</t>
    <rPh sb="2" eb="4">
      <t>ウリア</t>
    </rPh>
    <phoneticPr fontId="7"/>
  </si>
  <si>
    <t>カテゴリ</t>
    <phoneticPr fontId="7"/>
  </si>
  <si>
    <t>メーカー</t>
    <phoneticPr fontId="7"/>
  </si>
  <si>
    <t>売上先の事業者名</t>
    <rPh sb="0" eb="2">
      <t>ｳﾘｱ</t>
    </rPh>
    <rPh sb="2" eb="3">
      <t>ｻｷ</t>
    </rPh>
    <rPh sb="4" eb="7">
      <t>ｼﾞｷﾞｮｳｼｬ</t>
    </rPh>
    <rPh sb="7" eb="8">
      <t>ﾒｲ</t>
    </rPh>
    <phoneticPr fontId="15" type="noConversion"/>
  </si>
  <si>
    <t>売上額（円）　</t>
    <rPh sb="0" eb="2">
      <t>ウリア</t>
    </rPh>
    <rPh sb="2" eb="3">
      <t>ガク</t>
    </rPh>
    <rPh sb="4" eb="5">
      <t>エン</t>
    </rPh>
    <phoneticPr fontId="7"/>
  </si>
  <si>
    <t>数量</t>
    <rPh sb="0" eb="2">
      <t>スウリョウ</t>
    </rPh>
    <phoneticPr fontId="7"/>
  </si>
  <si>
    <t>調味料</t>
  </si>
  <si>
    <t>２．成約</t>
    <rPh sb="2" eb="4">
      <t>セイヤク</t>
    </rPh>
    <phoneticPr fontId="7"/>
  </si>
  <si>
    <t>成約先の事業者名</t>
    <rPh sb="0" eb="2">
      <t>ｾｲﾔｸ</t>
    </rPh>
    <rPh sb="2" eb="3">
      <t>ｻｷ</t>
    </rPh>
    <rPh sb="4" eb="7">
      <t>ｼﾞｷﾞｮｳｼｬ</t>
    </rPh>
    <rPh sb="7" eb="8">
      <t>ﾒｲ</t>
    </rPh>
    <phoneticPr fontId="15" type="noConversion"/>
  </si>
  <si>
    <t>②　金額（円）　
※成約額</t>
    <rPh sb="2" eb="4">
      <t>キンガク</t>
    </rPh>
    <rPh sb="5" eb="6">
      <t>エン</t>
    </rPh>
    <rPh sb="10" eb="12">
      <t>セイヤク</t>
    </rPh>
    <rPh sb="12" eb="13">
      <t>ガク</t>
    </rPh>
    <phoneticPr fontId="7"/>
  </si>
  <si>
    <t>3．成約見込</t>
    <rPh sb="2" eb="4">
      <t>セイヤク</t>
    </rPh>
    <rPh sb="4" eb="6">
      <t>ミコ</t>
    </rPh>
    <phoneticPr fontId="7"/>
  </si>
  <si>
    <t>成約見込先の事業者名</t>
    <rPh sb="0" eb="2">
      <t>ｾｲﾔｸ</t>
    </rPh>
    <rPh sb="2" eb="4">
      <t>ﾐｺ</t>
    </rPh>
    <rPh sb="4" eb="5">
      <t>ｻｷ</t>
    </rPh>
    <rPh sb="6" eb="8">
      <t>ｼﾞｷﾞｮｳ</t>
    </rPh>
    <rPh sb="8" eb="9">
      <t>ｼｬ</t>
    </rPh>
    <rPh sb="9" eb="10">
      <t>ﾒｲ</t>
    </rPh>
    <phoneticPr fontId="15" type="noConversion"/>
  </si>
  <si>
    <t>③　金額（円）
※成約見込額</t>
    <rPh sb="2" eb="4">
      <t>キンガク</t>
    </rPh>
    <rPh sb="5" eb="6">
      <t>エン</t>
    </rPh>
    <rPh sb="9" eb="11">
      <t>セイヤク</t>
    </rPh>
    <rPh sb="11" eb="13">
      <t>ミコ</t>
    </rPh>
    <rPh sb="13" eb="14">
      <t>ガク</t>
    </rPh>
    <phoneticPr fontId="7"/>
  </si>
  <si>
    <t>その他</t>
    <rPh sb="2" eb="3">
      <t>タ</t>
    </rPh>
    <phoneticPr fontId="7"/>
  </si>
  <si>
    <t>交付決定額</t>
    <rPh sb="0" eb="2">
      <t>コウフ</t>
    </rPh>
    <rPh sb="2" eb="4">
      <t>ケッテイ</t>
    </rPh>
    <rPh sb="4" eb="5">
      <t>ガク</t>
    </rPh>
    <phoneticPr fontId="7"/>
  </si>
  <si>
    <t>精算額</t>
    <rPh sb="0" eb="3">
      <t>セイサンガク</t>
    </rPh>
    <phoneticPr fontId="7"/>
  </si>
  <si>
    <t>※精算額は、交付決定額と端数切捨て後のどちらか低い方が上限となる。</t>
    <rPh sb="1" eb="4">
      <t>セイサンガク</t>
    </rPh>
    <rPh sb="6" eb="8">
      <t>コウフ</t>
    </rPh>
    <rPh sb="8" eb="10">
      <t>ケッテイ</t>
    </rPh>
    <rPh sb="10" eb="11">
      <t>ガク</t>
    </rPh>
    <rPh sb="12" eb="14">
      <t>ハスウ</t>
    </rPh>
    <rPh sb="14" eb="16">
      <t>キリス</t>
    </rPh>
    <rPh sb="17" eb="18">
      <t>ゴ</t>
    </rPh>
    <rPh sb="23" eb="24">
      <t>ヒク</t>
    </rPh>
    <rPh sb="25" eb="26">
      <t>ホウ</t>
    </rPh>
    <rPh sb="27" eb="29">
      <t>ジョウゲン</t>
    </rPh>
    <phoneticPr fontId="7"/>
  </si>
  <si>
    <t>３　添付資料</t>
  </si>
  <si>
    <t>４　担当者名及び連絡先</t>
  </si>
  <si>
    <t>　⑵　連　絡　先：</t>
  </si>
  <si>
    <t>　⑶　メールアドレス：</t>
  </si>
  <si>
    <t>　　　　２　履歴事項証明書の写し、企画書、行程表等を添付すること。</t>
  </si>
  <si>
    <t>　　　　３　不要の文字をまっ消して使うこと。</t>
  </si>
  <si>
    <t>別記様式第１号（第６条第１項関係）</t>
    <phoneticPr fontId="7"/>
  </si>
  <si>
    <t>事業者の住所</t>
    <phoneticPr fontId="7"/>
  </si>
  <si>
    <t>事業者名</t>
    <phoneticPr fontId="7"/>
  </si>
  <si>
    <t>２　交付を受けようとする補助金の額　金</t>
    <phoneticPr fontId="7"/>
  </si>
  <si>
    <t>１　補助事業の種類</t>
    <phoneticPr fontId="7"/>
  </si>
  <si>
    <t>　沖縄県知事　殿</t>
    <phoneticPr fontId="7"/>
  </si>
  <si>
    <t>　　別紙のとおり</t>
    <phoneticPr fontId="7"/>
  </si>
  <si>
    <t>記</t>
    <phoneticPr fontId="7"/>
  </si>
  <si>
    <t>代表者</t>
    <phoneticPr fontId="7"/>
  </si>
  <si>
    <t>　⑴　役職・氏名：</t>
    <phoneticPr fontId="7"/>
  </si>
  <si>
    <t>１　変更の内容</t>
    <rPh sb="2" eb="4">
      <t>ヘンコウ</t>
    </rPh>
    <rPh sb="5" eb="7">
      <t>ナイヨウ</t>
    </rPh>
    <phoneticPr fontId="7"/>
  </si>
  <si>
    <t>２　変更の理由</t>
    <rPh sb="2" eb="4">
      <t>ヘンコウ</t>
    </rPh>
    <rPh sb="5" eb="7">
      <t>リユウ</t>
    </rPh>
    <phoneticPr fontId="7"/>
  </si>
  <si>
    <t>別記様式第６号（第９条第４項関係）</t>
    <phoneticPr fontId="7"/>
  </si>
  <si>
    <t>１　中止（廃止）の内容</t>
    <rPh sb="2" eb="4">
      <t>チュウシ</t>
    </rPh>
    <rPh sb="5" eb="7">
      <t>ハイシ</t>
    </rPh>
    <rPh sb="9" eb="11">
      <t>ナイヨウ</t>
    </rPh>
    <phoneticPr fontId="7"/>
  </si>
  <si>
    <t>２　中止の期間（廃止の時期）</t>
    <rPh sb="2" eb="4">
      <t>チュウシ</t>
    </rPh>
    <rPh sb="5" eb="7">
      <t>キカン</t>
    </rPh>
    <rPh sb="8" eb="10">
      <t>ハイシ</t>
    </rPh>
    <rPh sb="11" eb="13">
      <t>ジキ</t>
    </rPh>
    <phoneticPr fontId="7"/>
  </si>
  <si>
    <t>　　　　２　不要の文字をまっ消して使うこと。</t>
    <phoneticPr fontId="7"/>
  </si>
  <si>
    <t>別記様式第９号（第12条関係）</t>
    <phoneticPr fontId="7"/>
  </si>
  <si>
    <t>２　事業の成果　別添事業成果報告書のとおり</t>
    <phoneticPr fontId="7"/>
  </si>
  <si>
    <t>４　添付書類</t>
    <phoneticPr fontId="7"/>
  </si>
  <si>
    <t>（振込口座）</t>
    <phoneticPr fontId="7"/>
  </si>
  <si>
    <t>金融機関名</t>
    <phoneticPr fontId="7"/>
  </si>
  <si>
    <t>支店名</t>
    <phoneticPr fontId="7"/>
  </si>
  <si>
    <t>預金の種類</t>
    <phoneticPr fontId="7"/>
  </si>
  <si>
    <t>口座番号</t>
    <phoneticPr fontId="7"/>
  </si>
  <si>
    <t>口座名義人</t>
    <phoneticPr fontId="7"/>
  </si>
  <si>
    <t>　　令和　年　月　日～令和　年　月　日</t>
  </si>
  <si>
    <t>　　　　２　変更の理由たる事実を明らかにする書類を添付すること。</t>
    <rPh sb="6" eb="8">
      <t>ヘンコウ</t>
    </rPh>
    <rPh sb="9" eb="11">
      <t>リユウ</t>
    </rPh>
    <rPh sb="13" eb="15">
      <t>ジジツ</t>
    </rPh>
    <rPh sb="16" eb="17">
      <t>アキ</t>
    </rPh>
    <rPh sb="22" eb="24">
      <t>ショルイ</t>
    </rPh>
    <rPh sb="25" eb="27">
      <t>テンプ</t>
    </rPh>
    <phoneticPr fontId="7"/>
  </si>
  <si>
    <t>　　　　３　新旧対照表を添付すること。</t>
    <rPh sb="6" eb="8">
      <t>シンキュウ</t>
    </rPh>
    <rPh sb="8" eb="11">
      <t>タイショウヒョウ</t>
    </rPh>
    <rPh sb="12" eb="14">
      <t>テンプ</t>
    </rPh>
    <phoneticPr fontId="7"/>
  </si>
  <si>
    <t>（備考）１　用紙の大きさは、日本工業規格Ａ列４とする。</t>
  </si>
  <si>
    <t>（備考）１　用紙の大きさは、日本工業規格Ａ列４とする。</t>
    <phoneticPr fontId="7"/>
  </si>
  <si>
    <t>３　交付決定の額及びその精算額</t>
    <phoneticPr fontId="7"/>
  </si>
  <si>
    <t>精算額</t>
    <phoneticPr fontId="7"/>
  </si>
  <si>
    <t>差し引き</t>
    <phoneticPr fontId="7"/>
  </si>
  <si>
    <t>別記様式第11号（第14条第２項関係）</t>
    <phoneticPr fontId="7"/>
  </si>
  <si>
    <t>補助対象事業</t>
    <phoneticPr fontId="7"/>
  </si>
  <si>
    <t>額の確定額</t>
    <phoneticPr fontId="7"/>
  </si>
  <si>
    <t>請求額</t>
    <phoneticPr fontId="7"/>
  </si>
  <si>
    <t>１　事業の実施期間</t>
    <rPh sb="5" eb="7">
      <t>ジッシ</t>
    </rPh>
    <rPh sb="7" eb="9">
      <t>キカン</t>
    </rPh>
    <phoneticPr fontId="7"/>
  </si>
  <si>
    <t>沖縄県暴力団排除条例
第２条　この条例において、次の各号に掲げる用語の意義は、それぞれ当該各号に定めるところによる。
  (１)　暴力団　暴力団員による不当な行為の防止等に関する法律（平成３年法律  第77号。以下「法」とい
　　　う。）第２条第２号に規定する暴力団をいう。
  (２)　暴力団員　法第２条第６号に規定する暴力団員をいう。
暴力団員による不当な行為の防止等に関する法律
第二条　この法律において、次の各号に掲げる用語の意義は、それぞれ当該各号に定めるところによる。
　二　暴力団　その団体の構成員（その団体の構成団体の構成員を含む。）が集団的に又は常習的に暴力
　　　的不法行為等を行うことを助長するおそれがある団体をいう。
　（中略）
  六　暴力団員　暴力団の構成員をいう。</t>
    <phoneticPr fontId="7"/>
  </si>
  <si>
    <t>補助金精算払請求書【様式第１１号】
※債権者登録申請書で申請済の銀行口座を使用すること。</t>
    <phoneticPr fontId="7"/>
  </si>
  <si>
    <t>別紙　４</t>
    <rPh sb="0" eb="2">
      <t>ベッシ</t>
    </rPh>
    <phoneticPr fontId="7"/>
  </si>
  <si>
    <t>別記様式第４号（第９条第１項関係）</t>
    <phoneticPr fontId="7"/>
  </si>
  <si>
    <t>　令和　年　月　日付け沖縄県指令商第　　号をもって交付決定の通知を受けた</t>
    <phoneticPr fontId="7"/>
  </si>
  <si>
    <t>申請者の履歴事項全部証明書　※写し可
＜個人事業主＞
・住民票
・収受印が押印された確定申告書の写し</t>
    <rPh sb="0" eb="3">
      <t>シンセイシャ</t>
    </rPh>
    <rPh sb="4" eb="6">
      <t>リレキ</t>
    </rPh>
    <rPh sb="6" eb="8">
      <t>ジコウ</t>
    </rPh>
    <rPh sb="8" eb="10">
      <t>ゼンブ</t>
    </rPh>
    <rPh sb="10" eb="13">
      <t>ショウメイショ</t>
    </rPh>
    <rPh sb="15" eb="16">
      <t>ウツ</t>
    </rPh>
    <rPh sb="17" eb="18">
      <t>カ</t>
    </rPh>
    <rPh sb="20" eb="22">
      <t>コジン</t>
    </rPh>
    <rPh sb="22" eb="25">
      <t>ジギョウヌシ</t>
    </rPh>
    <rPh sb="28" eb="31">
      <t>ジュウミンヒョウ</t>
    </rPh>
    <rPh sb="33" eb="35">
      <t>シュウジュ</t>
    </rPh>
    <rPh sb="35" eb="36">
      <t>ジルシ</t>
    </rPh>
    <rPh sb="37" eb="39">
      <t>オウイン</t>
    </rPh>
    <rPh sb="42" eb="44">
      <t>カクテイ</t>
    </rPh>
    <rPh sb="44" eb="46">
      <t>シンコク</t>
    </rPh>
    <rPh sb="46" eb="47">
      <t>ショ</t>
    </rPh>
    <rPh sb="48" eb="49">
      <t>ウツ</t>
    </rPh>
    <phoneticPr fontId="7"/>
  </si>
  <si>
    <t>法人番号</t>
    <rPh sb="0" eb="2">
      <t>ホウジン</t>
    </rPh>
    <rPh sb="2" eb="4">
      <t>バンゴウ</t>
    </rPh>
    <phoneticPr fontId="7"/>
  </si>
  <si>
    <t>社員数（内、非正規）</t>
    <phoneticPr fontId="7"/>
  </si>
  <si>
    <t>人件費</t>
    <rPh sb="0" eb="3">
      <t>ジンケンヒ</t>
    </rPh>
    <phoneticPr fontId="7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</si>
  <si>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</si>
  <si>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</si>
  <si>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</si>
  <si>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</si>
  <si>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</si>
  <si>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</si>
  <si>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</si>
  <si>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</si>
  <si>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</si>
  <si>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</si>
  <si>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</si>
  <si>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</si>
  <si>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宿泊業・飲食店</t>
  </si>
  <si>
    <t>生活関連サービス業・娯楽業</t>
  </si>
  <si>
    <t>教育学習支援業</t>
  </si>
  <si>
    <t>医療・福祉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</si>
  <si>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</si>
  <si>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</si>
  <si>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</si>
  <si>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</si>
  <si>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③</t>
    <phoneticPr fontId="7"/>
  </si>
  <si>
    <t>現地に有している販路
（国毎に現地取引先企業名を３つ記入）</t>
    <rPh sb="0" eb="2">
      <t>ゲンチ</t>
    </rPh>
    <rPh sb="3" eb="4">
      <t>ユウ</t>
    </rPh>
    <rPh sb="8" eb="10">
      <t>ハンロ</t>
    </rPh>
    <rPh sb="12" eb="13">
      <t>クニ</t>
    </rPh>
    <rPh sb="13" eb="14">
      <t>ゴト</t>
    </rPh>
    <rPh sb="15" eb="17">
      <t>ゲンチ</t>
    </rPh>
    <rPh sb="17" eb="19">
      <t>トリヒキ</t>
    </rPh>
    <rPh sb="19" eb="20">
      <t>サキ</t>
    </rPh>
    <rPh sb="20" eb="22">
      <t>キギョウ</t>
    </rPh>
    <rPh sb="22" eb="23">
      <t>メイ</t>
    </rPh>
    <rPh sb="26" eb="28">
      <t>キニュウ</t>
    </rPh>
    <phoneticPr fontId="7"/>
  </si>
  <si>
    <t>販促活動の強化</t>
  </si>
  <si>
    <t>新規市場の開拓</t>
  </si>
  <si>
    <t>商品改良</t>
  </si>
  <si>
    <t>現地バイヤー・代理店との関係強化</t>
  </si>
  <si>
    <t>展示会・見本市への参加</t>
  </si>
  <si>
    <t>供給体制の強化</t>
  </si>
  <si>
    <t>市場調査</t>
  </si>
  <si>
    <t>人材の確保・育成</t>
  </si>
  <si>
    <t>越境ECへの出品</t>
  </si>
  <si>
    <t>海外百貨店等での物産フェア参加</t>
  </si>
  <si>
    <t>海外小規模のフェアや小売店等でのテスト販売</t>
  </si>
  <si>
    <t>具体的な海外戦略の策定</t>
  </si>
  <si>
    <t>海外事務所と連携した企業マッチング</t>
  </si>
  <si>
    <t>その他</t>
  </si>
  <si>
    <t>業種</t>
    <rPh sb="0" eb="2">
      <t>ギョウシュ</t>
    </rPh>
    <phoneticPr fontId="7"/>
  </si>
  <si>
    <t>品目①</t>
    <rPh sb="0" eb="2">
      <t>ヒンモク</t>
    </rPh>
    <phoneticPr fontId="7"/>
  </si>
  <si>
    <t>品目②</t>
    <rPh sb="0" eb="2">
      <t>ヒンモク</t>
    </rPh>
    <phoneticPr fontId="7"/>
  </si>
  <si>
    <t>品目③</t>
    <rPh sb="0" eb="2">
      <t>ヒンモク</t>
    </rPh>
    <phoneticPr fontId="7"/>
  </si>
  <si>
    <t>品目④</t>
    <rPh sb="0" eb="2">
      <t>ヒンモク</t>
    </rPh>
    <phoneticPr fontId="7"/>
  </si>
  <si>
    <t>品目⑤</t>
    <rPh sb="0" eb="2">
      <t>ヒンモク</t>
    </rPh>
    <phoneticPr fontId="7"/>
  </si>
  <si>
    <t>主な取扱商品
（種類、商品名）</t>
    <rPh sb="0" eb="1">
      <t>オモ</t>
    </rPh>
    <rPh sb="2" eb="4">
      <t>トリアツカ</t>
    </rPh>
    <rPh sb="4" eb="6">
      <t>ショウヒン</t>
    </rPh>
    <rPh sb="9" eb="11">
      <t>シュルイ</t>
    </rPh>
    <rPh sb="12" eb="15">
      <t>ショウヒンメイ</t>
    </rPh>
    <phoneticPr fontId="7"/>
  </si>
  <si>
    <t>詳細</t>
    <rPh sb="0" eb="2">
      <t>ショウサイ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</si>
  <si>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</si>
  <si>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営業利益</t>
    <phoneticPr fontId="7"/>
  </si>
  <si>
    <t>決算期</t>
  </si>
  <si>
    <t>決算期</t>
    <phoneticPr fontId="7"/>
  </si>
  <si>
    <t>香港・マカオ</t>
  </si>
  <si>
    <t>台湾</t>
  </si>
  <si>
    <t>韓国</t>
  </si>
  <si>
    <t>タイ</t>
  </si>
  <si>
    <t>シンガポール</t>
  </si>
  <si>
    <t>マレーシア</t>
  </si>
  <si>
    <t>中国</t>
  </si>
  <si>
    <t>ベトナム</t>
  </si>
  <si>
    <t>インドネシア</t>
  </si>
  <si>
    <t>ニュージーランド</t>
  </si>
  <si>
    <t>オーストラリア</t>
  </si>
  <si>
    <t>上海</t>
  </si>
  <si>
    <t>北京</t>
  </si>
  <si>
    <t>深圳</t>
  </si>
  <si>
    <t>福州</t>
  </si>
  <si>
    <t>成都</t>
  </si>
  <si>
    <t>厦門</t>
  </si>
  <si>
    <t>鄭州</t>
  </si>
  <si>
    <t>杭州</t>
  </si>
  <si>
    <t>済南</t>
  </si>
  <si>
    <t>大連</t>
  </si>
  <si>
    <t>〒</t>
  </si>
  <si>
    <t>ＦＡＸ</t>
    <phoneticPr fontId="7"/>
  </si>
  <si>
    <t>マグロ</t>
  </si>
  <si>
    <t>ミーバイ</t>
  </si>
  <si>
    <t>牛脂</t>
  </si>
  <si>
    <t>かまぼこ</t>
  </si>
  <si>
    <t>ソーセージ</t>
  </si>
  <si>
    <t>ハム</t>
  </si>
  <si>
    <t>ベーコン</t>
  </si>
  <si>
    <t>ドレッシング</t>
  </si>
  <si>
    <t>ビール</t>
  </si>
  <si>
    <t>リキュール</t>
  </si>
  <si>
    <t>コーヒー</t>
  </si>
  <si>
    <t>ウコン</t>
  </si>
  <si>
    <t>アガリクス</t>
  </si>
  <si>
    <t>フコイダン</t>
  </si>
  <si>
    <t>やちむん（焼き物）</t>
  </si>
  <si>
    <t>ガラス製品</t>
  </si>
  <si>
    <t>健康器具</t>
  </si>
  <si>
    <t>機械類</t>
  </si>
  <si>
    <t>化粧品</t>
  </si>
  <si>
    <t>畜産物</t>
  </si>
  <si>
    <t>酒類</t>
  </si>
  <si>
    <t>清涼飲料水</t>
  </si>
  <si>
    <t>菓子類</t>
  </si>
  <si>
    <t>健康食品</t>
  </si>
  <si>
    <t>工業製品</t>
  </si>
  <si>
    <t>大分類</t>
    <rPh sb="0" eb="3">
      <t>ダイブンルイ</t>
    </rPh>
    <phoneticPr fontId="7"/>
  </si>
  <si>
    <t>中分類</t>
    <rPh sb="0" eb="3">
      <t>チュウブンルイ</t>
    </rPh>
    <phoneticPr fontId="7"/>
  </si>
  <si>
    <t>代表者</t>
    <rPh sb="0" eb="2">
      <t>ダイヒョウ</t>
    </rPh>
    <rPh sb="2" eb="3">
      <t>シャ</t>
    </rPh>
    <phoneticPr fontId="7"/>
  </si>
  <si>
    <t>役職</t>
  </si>
  <si>
    <t>氏名</t>
  </si>
  <si>
    <t>海外展開ビジョンと方策</t>
    <rPh sb="0" eb="2">
      <t>カイガイ</t>
    </rPh>
    <rPh sb="2" eb="4">
      <t>テンカイ</t>
    </rPh>
    <rPh sb="9" eb="11">
      <t>ホウサク</t>
    </rPh>
    <phoneticPr fontId="7"/>
  </si>
  <si>
    <t>補助金交付申請日</t>
    <rPh sb="0" eb="3">
      <t>ホジョキン</t>
    </rPh>
    <rPh sb="3" eb="5">
      <t>コウフ</t>
    </rPh>
    <rPh sb="5" eb="7">
      <t>シンセイ</t>
    </rPh>
    <rPh sb="7" eb="8">
      <t>ビ</t>
    </rPh>
    <phoneticPr fontId="7"/>
  </si>
  <si>
    <t>交付を受けようとする補助金の額</t>
    <rPh sb="0" eb="2">
      <t>コウフ</t>
    </rPh>
    <rPh sb="3" eb="4">
      <t>ウ</t>
    </rPh>
    <rPh sb="10" eb="13">
      <t>ホジョキン</t>
    </rPh>
    <rPh sb="14" eb="15">
      <t>ガク</t>
    </rPh>
    <phoneticPr fontId="7"/>
  </si>
  <si>
    <t>入札参加資格</t>
    <rPh sb="0" eb="2">
      <t>ニュウサツ</t>
    </rPh>
    <rPh sb="2" eb="4">
      <t>サンカ</t>
    </rPh>
    <rPh sb="4" eb="6">
      <t>シカク</t>
    </rPh>
    <phoneticPr fontId="7"/>
  </si>
  <si>
    <t>口座名義人</t>
    <rPh sb="0" eb="2">
      <t>コウザ</t>
    </rPh>
    <rPh sb="2" eb="4">
      <t>メイギ</t>
    </rPh>
    <rPh sb="4" eb="5">
      <t>ニン</t>
    </rPh>
    <phoneticPr fontId="7"/>
  </si>
  <si>
    <t>確認事項</t>
    <rPh sb="0" eb="2">
      <t>カクニン</t>
    </rPh>
    <rPh sb="2" eb="4">
      <t>ジコウ</t>
    </rPh>
    <phoneticPr fontId="7"/>
  </si>
  <si>
    <t>商品力</t>
  </si>
  <si>
    <t>■会社情報</t>
    <rPh sb="1" eb="3">
      <t>カイシャ</t>
    </rPh>
    <rPh sb="3" eb="5">
      <t>ジョウホウ</t>
    </rPh>
    <phoneticPr fontId="7"/>
  </si>
  <si>
    <t>■事業概要</t>
    <rPh sb="1" eb="3">
      <t>ジギョウ</t>
    </rPh>
    <rPh sb="3" eb="5">
      <t>ガイヨウ</t>
    </rPh>
    <phoneticPr fontId="7"/>
  </si>
  <si>
    <t>■交付申請書</t>
    <rPh sb="1" eb="3">
      <t>コウフ</t>
    </rPh>
    <rPh sb="3" eb="6">
      <t>シンセイショ</t>
    </rPh>
    <phoneticPr fontId="7"/>
  </si>
  <si>
    <t>今年度輸出目標（輸出額（円）/年）</t>
    <rPh sb="0" eb="3">
      <t>コンネンド</t>
    </rPh>
    <rPh sb="3" eb="5">
      <t>ユシュツ</t>
    </rPh>
    <rPh sb="5" eb="7">
      <t>モクヒョウ</t>
    </rPh>
    <rPh sb="8" eb="10">
      <t>ユシュツ</t>
    </rPh>
    <rPh sb="10" eb="11">
      <t>ガク</t>
    </rPh>
    <rPh sb="12" eb="13">
      <t>エン</t>
    </rPh>
    <rPh sb="15" eb="16">
      <t>ネン</t>
    </rPh>
    <phoneticPr fontId="7"/>
  </si>
  <si>
    <t>昨年度の課題</t>
    <rPh sb="0" eb="3">
      <t>サクネンド</t>
    </rPh>
    <rPh sb="4" eb="6">
      <t>カダイ</t>
    </rPh>
    <phoneticPr fontId="7"/>
  </si>
  <si>
    <t>国名</t>
    <rPh sb="0" eb="2">
      <t>コクメイ</t>
    </rPh>
    <phoneticPr fontId="7"/>
  </si>
  <si>
    <t>中国</t>
    <rPh sb="0" eb="2">
      <t>チュウゴク</t>
    </rPh>
    <phoneticPr fontId="7"/>
  </si>
  <si>
    <t>課題</t>
    <rPh sb="0" eb="2">
      <t>カダイ</t>
    </rPh>
    <phoneticPr fontId="7"/>
  </si>
  <si>
    <t>具体的な年間計画(展示会、イベント名、商談出張予定、招聘等具体的に)</t>
    <phoneticPr fontId="7"/>
  </si>
  <si>
    <t>実施詳細</t>
    <rPh sb="0" eb="2">
      <t>ジッシ</t>
    </rPh>
    <rPh sb="2" eb="4">
      <t>ショウサイ</t>
    </rPh>
    <phoneticPr fontId="7"/>
  </si>
  <si>
    <t>優先度の高い順</t>
    <rPh sb="0" eb="3">
      <t>ユウセンド</t>
    </rPh>
    <rPh sb="4" eb="5">
      <t>タカ</t>
    </rPh>
    <rPh sb="6" eb="7">
      <t>ジュン</t>
    </rPh>
    <phoneticPr fontId="7"/>
  </si>
  <si>
    <t>別紙　２の続き　通帳の写し添付欄</t>
    <rPh sb="0" eb="2">
      <t>ベッシ</t>
    </rPh>
    <rPh sb="5" eb="6">
      <t>ツヅ</t>
    </rPh>
    <rPh sb="8" eb="10">
      <t>ツウチョウ</t>
    </rPh>
    <rPh sb="11" eb="12">
      <t>ウツ</t>
    </rPh>
    <rPh sb="13" eb="15">
      <t>テンプ</t>
    </rPh>
    <rPh sb="15" eb="16">
      <t>ラン</t>
    </rPh>
    <phoneticPr fontId="7"/>
  </si>
  <si>
    <t>通帳の写しを添付してください。</t>
    <rPh sb="0" eb="2">
      <t>ツウチョウ</t>
    </rPh>
    <rPh sb="3" eb="4">
      <t>ウツ</t>
    </rPh>
    <rPh sb="6" eb="8">
      <t>テンプ</t>
    </rPh>
    <phoneticPr fontId="7"/>
  </si>
  <si>
    <t>■企画書</t>
    <rPh sb="1" eb="4">
      <t>キカクショ</t>
    </rPh>
    <phoneticPr fontId="7"/>
  </si>
  <si>
    <t>バイヤー</t>
  </si>
  <si>
    <t>一般客</t>
  </si>
  <si>
    <t>男性</t>
  </si>
  <si>
    <t>女性</t>
  </si>
  <si>
    <t>富裕層</t>
  </si>
  <si>
    <t>現地日本人</t>
  </si>
  <si>
    <t>売上増</t>
  </si>
  <si>
    <t>現地市場の把握</t>
  </si>
  <si>
    <t>新規取引先の獲得</t>
  </si>
  <si>
    <t>新規成約</t>
  </si>
  <si>
    <t>～</t>
    <phoneticPr fontId="7"/>
  </si>
  <si>
    <t>　 　期間</t>
    <rPh sb="3" eb="5">
      <t>キカン</t>
    </rPh>
    <phoneticPr fontId="7"/>
  </si>
  <si>
    <t>メーカー名</t>
    <rPh sb="4" eb="5">
      <t>メイ</t>
    </rPh>
    <phoneticPr fontId="7"/>
  </si>
  <si>
    <t>会社名</t>
    <rPh sb="0" eb="3">
      <t>カイシャメイ</t>
    </rPh>
    <phoneticPr fontId="7"/>
  </si>
  <si>
    <t>口座名カナ</t>
    <rPh sb="0" eb="2">
      <t>コウザ</t>
    </rPh>
    <rPh sb="2" eb="3">
      <t>メイ</t>
    </rPh>
    <phoneticPr fontId="7"/>
  </si>
  <si>
    <t>商流①</t>
    <rPh sb="0" eb="2">
      <t>ショウリュウ</t>
    </rPh>
    <phoneticPr fontId="7"/>
  </si>
  <si>
    <t>商流②</t>
    <rPh sb="0" eb="2">
      <t>ショウリュウ</t>
    </rPh>
    <phoneticPr fontId="7"/>
  </si>
  <si>
    <t>商流③</t>
    <rPh sb="0" eb="2">
      <t>ショウリュウ</t>
    </rPh>
    <phoneticPr fontId="7"/>
  </si>
  <si>
    <t>■年間計画書</t>
    <rPh sb="1" eb="5">
      <t>ネンカンケイカク</t>
    </rPh>
    <rPh sb="5" eb="6">
      <t>ショ</t>
    </rPh>
    <phoneticPr fontId="7"/>
  </si>
  <si>
    <t>■事業成果報告書</t>
    <rPh sb="1" eb="3">
      <t>ジギョウ</t>
    </rPh>
    <rPh sb="3" eb="5">
      <t>セイカ</t>
    </rPh>
    <rPh sb="5" eb="8">
      <t>ホウコクショ</t>
    </rPh>
    <phoneticPr fontId="7"/>
  </si>
  <si>
    <t>企画書から変更</t>
    <rPh sb="0" eb="3">
      <t>キカクショ</t>
    </rPh>
    <rPh sb="5" eb="7">
      <t>ヘンコウ</t>
    </rPh>
    <phoneticPr fontId="7"/>
  </si>
  <si>
    <t>カテゴリー</t>
    <phoneticPr fontId="7"/>
  </si>
  <si>
    <t>輸出実績
（金額）</t>
    <rPh sb="0" eb="2">
      <t>ユシュツ</t>
    </rPh>
    <rPh sb="2" eb="4">
      <t>ジッセキ</t>
    </rPh>
    <rPh sb="6" eb="8">
      <t>キンガク</t>
    </rPh>
    <phoneticPr fontId="7"/>
  </si>
  <si>
    <t>実施計画</t>
    <rPh sb="0" eb="4">
      <t>ジッシケイカク</t>
    </rPh>
    <phoneticPr fontId="7"/>
  </si>
  <si>
    <t>計画と実績の差異</t>
    <rPh sb="0" eb="2">
      <t>ケイカク</t>
    </rPh>
    <rPh sb="3" eb="5">
      <t>ジッセキ</t>
    </rPh>
    <rPh sb="6" eb="8">
      <t>サイ</t>
    </rPh>
    <phoneticPr fontId="7"/>
  </si>
  <si>
    <t>補助金の増額</t>
  </si>
  <si>
    <t>輸送費補助</t>
  </si>
  <si>
    <t>翻訳支援</t>
  </si>
  <si>
    <t>新商品開発の支援</t>
  </si>
  <si>
    <t>EC支援</t>
  </si>
  <si>
    <t>商談セッティング</t>
  </si>
  <si>
    <t>手続の簡素化</t>
  </si>
  <si>
    <t>要望</t>
    <rPh sb="0" eb="2">
      <t>ヨウボウ</t>
    </rPh>
    <phoneticPr fontId="7"/>
  </si>
  <si>
    <t>今後の展開方針</t>
    <phoneticPr fontId="7"/>
  </si>
  <si>
    <t>課題①</t>
    <phoneticPr fontId="7"/>
  </si>
  <si>
    <t>課題②</t>
    <phoneticPr fontId="7"/>
  </si>
  <si>
    <t>課題③</t>
    <phoneticPr fontId="7"/>
  </si>
  <si>
    <t>要望①</t>
    <phoneticPr fontId="7"/>
  </si>
  <si>
    <t>要望②</t>
    <phoneticPr fontId="7"/>
  </si>
  <si>
    <t>要望③</t>
    <phoneticPr fontId="7"/>
  </si>
  <si>
    <t>営業利益（決算期）</t>
    <phoneticPr fontId="7"/>
  </si>
  <si>
    <t>人件費（決算期）</t>
    <rPh sb="0" eb="3">
      <t>ジンケンヒ</t>
    </rPh>
    <phoneticPr fontId="7"/>
  </si>
  <si>
    <t>減価償却費（決算期）</t>
    <rPh sb="0" eb="2">
      <t>ゲンカ</t>
    </rPh>
    <rPh sb="2" eb="4">
      <t>ショウキャク</t>
    </rPh>
    <rPh sb="4" eb="5">
      <t>ヒ</t>
    </rPh>
    <phoneticPr fontId="7"/>
  </si>
  <si>
    <t>前期決算年度</t>
    <rPh sb="0" eb="2">
      <t>ゼンキ</t>
    </rPh>
    <rPh sb="2" eb="4">
      <t>ケッサン</t>
    </rPh>
    <rPh sb="4" eb="6">
      <t>ネンド</t>
    </rPh>
    <phoneticPr fontId="7"/>
  </si>
  <si>
    <t>売上額</t>
    <rPh sb="0" eb="2">
      <t>ウリアゲ</t>
    </rPh>
    <rPh sb="2" eb="3">
      <t>ガク</t>
    </rPh>
    <phoneticPr fontId="7"/>
  </si>
  <si>
    <t>加工食品_その他</t>
  </si>
  <si>
    <t>■実績報告書</t>
    <rPh sb="1" eb="3">
      <t>ジッセキ</t>
    </rPh>
    <rPh sb="3" eb="6">
      <t>ホウコクショ</t>
    </rPh>
    <phoneticPr fontId="7"/>
  </si>
  <si>
    <t>報告書提出日</t>
    <rPh sb="0" eb="3">
      <t>ホウコクショ</t>
    </rPh>
    <rPh sb="3" eb="5">
      <t>テイシュツ</t>
    </rPh>
    <rPh sb="5" eb="6">
      <t>ビ</t>
    </rPh>
    <phoneticPr fontId="7"/>
  </si>
  <si>
    <t>交付決定通知日</t>
    <rPh sb="0" eb="2">
      <t>コウフ</t>
    </rPh>
    <rPh sb="2" eb="4">
      <t>ケッテイ</t>
    </rPh>
    <rPh sb="4" eb="6">
      <t>ツウチ</t>
    </rPh>
    <rPh sb="6" eb="7">
      <t>ビ</t>
    </rPh>
    <phoneticPr fontId="7"/>
  </si>
  <si>
    <t>号</t>
    <rPh sb="0" eb="1">
      <t>ゴウ</t>
    </rPh>
    <phoneticPr fontId="7"/>
  </si>
  <si>
    <t>事業の実施期間</t>
    <rPh sb="0" eb="2">
      <t>ジギョウ</t>
    </rPh>
    <rPh sb="3" eb="5">
      <t>ジッシ</t>
    </rPh>
    <rPh sb="5" eb="7">
      <t>キカン</t>
    </rPh>
    <phoneticPr fontId="7"/>
  </si>
  <si>
    <t>完了</t>
    <rPh sb="0" eb="2">
      <t>カンリョウ</t>
    </rPh>
    <phoneticPr fontId="7"/>
  </si>
  <si>
    <t>着手</t>
    <rPh sb="0" eb="2">
      <t>チャクシュ</t>
    </rPh>
    <phoneticPr fontId="7"/>
  </si>
  <si>
    <t>■精算払請求書</t>
    <rPh sb="1" eb="3">
      <t>セイサン</t>
    </rPh>
    <rPh sb="3" eb="4">
      <t>バライ</t>
    </rPh>
    <rPh sb="4" eb="7">
      <t>セイキュウショ</t>
    </rPh>
    <phoneticPr fontId="7"/>
  </si>
  <si>
    <t>請求書提出日</t>
    <rPh sb="0" eb="3">
      <t>セイキュウショ</t>
    </rPh>
    <rPh sb="3" eb="5">
      <t>テイシュツ</t>
    </rPh>
    <rPh sb="5" eb="6">
      <t>ビ</t>
    </rPh>
    <phoneticPr fontId="7"/>
  </si>
  <si>
    <t>額の確定通知日</t>
    <rPh sb="0" eb="1">
      <t>ガク</t>
    </rPh>
    <rPh sb="2" eb="4">
      <t>カクテイ</t>
    </rPh>
    <rPh sb="4" eb="6">
      <t>ツウチ</t>
    </rPh>
    <rPh sb="6" eb="7">
      <t>ビ</t>
    </rPh>
    <phoneticPr fontId="7"/>
  </si>
  <si>
    <t>■収支計算書（申請時）</t>
    <rPh sb="1" eb="3">
      <t>シュウシ</t>
    </rPh>
    <rPh sb="3" eb="6">
      <t>ケイサンショ</t>
    </rPh>
    <rPh sb="7" eb="10">
      <t>シンセイジ</t>
    </rPh>
    <phoneticPr fontId="7"/>
  </si>
  <si>
    <t>日本円</t>
    <rPh sb="0" eb="3">
      <t>ニホンエン</t>
    </rPh>
    <phoneticPr fontId="7"/>
  </si>
  <si>
    <t>②</t>
  </si>
  <si>
    <t>③</t>
  </si>
  <si>
    <t>④</t>
  </si>
  <si>
    <t>⑤</t>
  </si>
  <si>
    <t>⑤</t>
    <phoneticPr fontId="7"/>
  </si>
  <si>
    <t>⑧</t>
    <phoneticPr fontId="7"/>
  </si>
  <si>
    <t>⑨</t>
    <phoneticPr fontId="7"/>
  </si>
  <si>
    <t>⑩</t>
    <phoneticPr fontId="7"/>
  </si>
  <si>
    <t>⑪</t>
    <phoneticPr fontId="7"/>
  </si>
  <si>
    <t>⑫</t>
    <phoneticPr fontId="7"/>
  </si>
  <si>
    <t>⑬</t>
    <phoneticPr fontId="7"/>
  </si>
  <si>
    <t>⑭</t>
    <phoneticPr fontId="7"/>
  </si>
  <si>
    <t>⑮</t>
    <phoneticPr fontId="7"/>
  </si>
  <si>
    <t>⑯</t>
    <phoneticPr fontId="7"/>
  </si>
  <si>
    <t>⑰</t>
    <phoneticPr fontId="7"/>
  </si>
  <si>
    <t>⑱</t>
    <phoneticPr fontId="7"/>
  </si>
  <si>
    <t>⑲</t>
    <phoneticPr fontId="7"/>
  </si>
  <si>
    <t>⑳</t>
    <phoneticPr fontId="7"/>
  </si>
  <si>
    <t>項目１</t>
    <rPh sb="0" eb="2">
      <t>コウモク</t>
    </rPh>
    <phoneticPr fontId="7"/>
  </si>
  <si>
    <t>項目２</t>
    <rPh sb="0" eb="2">
      <t>コウモク</t>
    </rPh>
    <phoneticPr fontId="7"/>
  </si>
  <si>
    <t>項目３</t>
    <rPh sb="0" eb="2">
      <t>コウモク</t>
    </rPh>
    <phoneticPr fontId="7"/>
  </si>
  <si>
    <t>項目４</t>
    <rPh sb="0" eb="2">
      <t>コウモク</t>
    </rPh>
    <phoneticPr fontId="7"/>
  </si>
  <si>
    <t>■収支計算書（精算時）</t>
    <rPh sb="1" eb="3">
      <t>シュウシ</t>
    </rPh>
    <rPh sb="3" eb="6">
      <t>ケイサンショ</t>
    </rPh>
    <rPh sb="7" eb="9">
      <t>セイサン</t>
    </rPh>
    <rPh sb="9" eb="10">
      <t>ジ</t>
    </rPh>
    <phoneticPr fontId="7"/>
  </si>
  <si>
    <t>大分類</t>
    <rPh sb="0" eb="3">
      <t>ダイブンルイ</t>
    </rPh>
    <phoneticPr fontId="60"/>
  </si>
  <si>
    <t>その他.</t>
    <phoneticPr fontId="60"/>
  </si>
  <si>
    <t>中分類</t>
    <rPh sb="0" eb="3">
      <t>チュウブンルイ</t>
    </rPh>
    <phoneticPr fontId="60"/>
  </si>
  <si>
    <t>野菜</t>
    <phoneticPr fontId="60"/>
  </si>
  <si>
    <t>果実</t>
    <phoneticPr fontId="60"/>
  </si>
  <si>
    <t>きのこ</t>
    <phoneticPr fontId="60"/>
  </si>
  <si>
    <t>魚介類</t>
    <phoneticPr fontId="60"/>
  </si>
  <si>
    <t>海藻</t>
    <phoneticPr fontId="60"/>
  </si>
  <si>
    <t>野菜加工品</t>
    <phoneticPr fontId="60"/>
  </si>
  <si>
    <t>果実加工品</t>
    <phoneticPr fontId="60"/>
  </si>
  <si>
    <t>きのこ加工品</t>
    <phoneticPr fontId="60"/>
  </si>
  <si>
    <t>豆加工品</t>
    <phoneticPr fontId="60"/>
  </si>
  <si>
    <t>その他畜産加工品</t>
    <phoneticPr fontId="60"/>
  </si>
  <si>
    <t>品目</t>
    <rPh sb="0" eb="2">
      <t>ヒンモク</t>
    </rPh>
    <phoneticPr fontId="60"/>
  </si>
  <si>
    <t>インゲン豆</t>
    <phoneticPr fontId="60"/>
  </si>
  <si>
    <t>アンダギーミックス</t>
  </si>
  <si>
    <t>アーサ</t>
  </si>
  <si>
    <t>牛肉</t>
    <rPh sb="0" eb="2">
      <t>ギュウニク</t>
    </rPh>
    <phoneticPr fontId="62"/>
  </si>
  <si>
    <t>うになめ茸</t>
    <rPh sb="4" eb="5">
      <t>タケ</t>
    </rPh>
    <phoneticPr fontId="64"/>
  </si>
  <si>
    <t>乾燥アーサ</t>
    <rPh sb="0" eb="2">
      <t>カンソウ</t>
    </rPh>
    <phoneticPr fontId="62"/>
  </si>
  <si>
    <t>牛乳ソフトミックス</t>
    <rPh sb="0" eb="2">
      <t>ギュウニュウ</t>
    </rPh>
    <phoneticPr fontId="66"/>
  </si>
  <si>
    <t>味付けたまご</t>
    <rPh sb="0" eb="2">
      <t>アジツ</t>
    </rPh>
    <phoneticPr fontId="66"/>
  </si>
  <si>
    <t>青汁</t>
    <rPh sb="0" eb="2">
      <t>アオジル</t>
    </rPh>
    <phoneticPr fontId="63"/>
  </si>
  <si>
    <t>塩</t>
    <rPh sb="0" eb="1">
      <t>シオ</t>
    </rPh>
    <phoneticPr fontId="62"/>
  </si>
  <si>
    <t>ウコン茶</t>
    <rPh sb="3" eb="4">
      <t>チャ</t>
    </rPh>
    <phoneticPr fontId="62"/>
  </si>
  <si>
    <t>アセロラジュース</t>
  </si>
  <si>
    <t>エノキ</t>
  </si>
  <si>
    <t>ウリズン豆</t>
    <rPh sb="4" eb="5">
      <t>マメ</t>
    </rPh>
    <phoneticPr fontId="63"/>
  </si>
  <si>
    <t>海ブドウ</t>
    <rPh sb="0" eb="1">
      <t>ウミ</t>
    </rPh>
    <phoneticPr fontId="62"/>
  </si>
  <si>
    <t>鶏卵</t>
    <rPh sb="0" eb="2">
      <t>ケイラン</t>
    </rPh>
    <phoneticPr fontId="62"/>
  </si>
  <si>
    <t>芋くず</t>
    <rPh sb="0" eb="1">
      <t>イモ</t>
    </rPh>
    <phoneticPr fontId="62"/>
  </si>
  <si>
    <t>梅干し</t>
    <rPh sb="0" eb="2">
      <t>ウメボ</t>
    </rPh>
    <phoneticPr fontId="67"/>
  </si>
  <si>
    <t>かになめ茸</t>
  </si>
  <si>
    <t>厚揚げ</t>
    <rPh sb="0" eb="2">
      <t>アツア</t>
    </rPh>
    <phoneticPr fontId="62"/>
  </si>
  <si>
    <t>カニカマ</t>
  </si>
  <si>
    <t>乾燥もずく</t>
    <rPh sb="0" eb="2">
      <t>カンソウ</t>
    </rPh>
    <phoneticPr fontId="63"/>
  </si>
  <si>
    <t>ウインナー</t>
  </si>
  <si>
    <t>チーズ</t>
  </si>
  <si>
    <t>その他.</t>
    <rPh sb="2" eb="3">
      <t>タ</t>
    </rPh>
    <phoneticPr fontId="65"/>
  </si>
  <si>
    <t>みそ</t>
  </si>
  <si>
    <t>日本酒</t>
    <rPh sb="0" eb="3">
      <t>ニホンシュ</t>
    </rPh>
    <phoneticPr fontId="62"/>
  </si>
  <si>
    <t>エリンギ</t>
    <phoneticPr fontId="60"/>
  </si>
  <si>
    <t>エダマメ</t>
  </si>
  <si>
    <t>片栗粉</t>
    <rPh sb="0" eb="3">
      <t>カタクリコ</t>
    </rPh>
    <phoneticPr fontId="63"/>
  </si>
  <si>
    <t>アカハタ</t>
  </si>
  <si>
    <t>わかめ</t>
    <phoneticPr fontId="62"/>
  </si>
  <si>
    <t>鶏肉</t>
    <rPh sb="0" eb="2">
      <t>トリニク</t>
    </rPh>
    <phoneticPr fontId="66"/>
  </si>
  <si>
    <t>さけなめ茸</t>
  </si>
  <si>
    <t>油揚げ</t>
    <rPh sb="0" eb="2">
      <t>アブラア</t>
    </rPh>
    <phoneticPr fontId="63"/>
  </si>
  <si>
    <t>海苔</t>
    <rPh sb="0" eb="2">
      <t>ノリ</t>
    </rPh>
    <phoneticPr fontId="62"/>
  </si>
  <si>
    <t>バター</t>
  </si>
  <si>
    <t>しょうゆ</t>
  </si>
  <si>
    <t>果実酒</t>
  </si>
  <si>
    <t>カーブチージュース</t>
  </si>
  <si>
    <t>スナップエンドウ</t>
  </si>
  <si>
    <t>クッキー粉</t>
  </si>
  <si>
    <t>アカマチ</t>
  </si>
  <si>
    <t>昆布</t>
    <rPh sb="0" eb="2">
      <t>コンブ</t>
    </rPh>
    <phoneticPr fontId="62"/>
  </si>
  <si>
    <t>豚肉</t>
    <rPh sb="0" eb="2">
      <t>ブタニク</t>
    </rPh>
    <phoneticPr fontId="62"/>
  </si>
  <si>
    <t>明太なめ茸</t>
    <rPh sb="0" eb="2">
      <t>メンタイ</t>
    </rPh>
    <rPh sb="4" eb="5">
      <t>タケ</t>
    </rPh>
    <phoneticPr fontId="64"/>
  </si>
  <si>
    <t>ジーマーミ豆腐</t>
    <rPh sb="5" eb="7">
      <t>ドウフ</t>
    </rPh>
    <phoneticPr fontId="62"/>
  </si>
  <si>
    <t>ひじき</t>
  </si>
  <si>
    <t>ホイップクリーム</t>
  </si>
  <si>
    <t>かりんとう</t>
  </si>
  <si>
    <t>泡盛</t>
    <rPh sb="0" eb="2">
      <t>アワモリ</t>
    </rPh>
    <phoneticPr fontId="62"/>
  </si>
  <si>
    <t>グァバジュース</t>
  </si>
  <si>
    <t>シイタケ</t>
  </si>
  <si>
    <t>サヤインゲン</t>
  </si>
  <si>
    <t>黒糖</t>
    <rPh sb="0" eb="2">
      <t>コクトウ</t>
    </rPh>
    <phoneticPr fontId="62"/>
  </si>
  <si>
    <t>モズク</t>
  </si>
  <si>
    <t>乳</t>
  </si>
  <si>
    <t>豆乳</t>
    <rPh sb="0" eb="2">
      <t>トウニュウ</t>
    </rPh>
    <phoneticPr fontId="61"/>
  </si>
  <si>
    <t>昆布</t>
    <phoneticPr fontId="60"/>
  </si>
  <si>
    <t>コンビーフ</t>
  </si>
  <si>
    <t>ヨーグルト</t>
  </si>
  <si>
    <t>紅芋タルト</t>
    <rPh sb="0" eb="1">
      <t>ベニ</t>
    </rPh>
    <rPh sb="1" eb="2">
      <t>イモ</t>
    </rPh>
    <phoneticPr fontId="62"/>
  </si>
  <si>
    <t>スナック菓子</t>
    <rPh sb="4" eb="6">
      <t>カシ</t>
    </rPh>
    <phoneticPr fontId="62"/>
  </si>
  <si>
    <t>サプリメント</t>
  </si>
  <si>
    <t>ウイスキー</t>
  </si>
  <si>
    <t>紅茶</t>
    <rPh sb="0" eb="2">
      <t>コウチャ</t>
    </rPh>
    <phoneticPr fontId="62"/>
  </si>
  <si>
    <t>シークヮーサージュース</t>
    <phoneticPr fontId="60"/>
  </si>
  <si>
    <t>シメジ</t>
    <phoneticPr fontId="60"/>
  </si>
  <si>
    <t>サヤエンドウ</t>
  </si>
  <si>
    <t>小麦粉</t>
    <rPh sb="0" eb="3">
      <t>コムギコ</t>
    </rPh>
    <phoneticPr fontId="63"/>
  </si>
  <si>
    <t>豆腐</t>
    <rPh sb="0" eb="2">
      <t>トウフ</t>
    </rPh>
    <phoneticPr fontId="62"/>
  </si>
  <si>
    <t>塩昆布</t>
  </si>
  <si>
    <t>鰹節</t>
    <rPh sb="0" eb="2">
      <t>カツオブシ</t>
    </rPh>
    <phoneticPr fontId="62"/>
  </si>
  <si>
    <t>コンビーフハッシュ</t>
  </si>
  <si>
    <t>練乳</t>
    <rPh sb="0" eb="2">
      <t>レンニュウ</t>
    </rPh>
    <phoneticPr fontId="63"/>
  </si>
  <si>
    <t>紅芋チップス</t>
    <rPh sb="0" eb="1">
      <t>ベニ</t>
    </rPh>
    <rPh sb="1" eb="2">
      <t>イモ</t>
    </rPh>
    <phoneticPr fontId="62"/>
  </si>
  <si>
    <t>健康ドリンク</t>
    <rPh sb="0" eb="2">
      <t>ケンコウ</t>
    </rPh>
    <phoneticPr fontId="62"/>
  </si>
  <si>
    <t>焼酎</t>
    <rPh sb="0" eb="2">
      <t>ショウチュウ</t>
    </rPh>
    <phoneticPr fontId="63"/>
  </si>
  <si>
    <t>ゴーヤー茶</t>
    <rPh sb="4" eb="5">
      <t>チャ</t>
    </rPh>
    <phoneticPr fontId="63"/>
  </si>
  <si>
    <t>ソラマメ</t>
  </si>
  <si>
    <t>米粉</t>
    <rPh sb="0" eb="2">
      <t>コメコ</t>
    </rPh>
    <phoneticPr fontId="61"/>
  </si>
  <si>
    <t>イカ</t>
  </si>
  <si>
    <t>はちみつ</t>
  </si>
  <si>
    <t>サラダチキン</t>
  </si>
  <si>
    <t>せんべい</t>
  </si>
  <si>
    <t>ケーキ</t>
  </si>
  <si>
    <t>もろみ酢</t>
    <rPh sb="3" eb="4">
      <t>ス</t>
    </rPh>
    <phoneticPr fontId="63"/>
  </si>
  <si>
    <t>タンカンジュース</t>
  </si>
  <si>
    <t>衛生用品</t>
    <rPh sb="0" eb="2">
      <t>エイセイ</t>
    </rPh>
    <rPh sb="2" eb="4">
      <t>ヨウヒン</t>
    </rPh>
    <phoneticPr fontId="62"/>
  </si>
  <si>
    <t>オクラ</t>
  </si>
  <si>
    <t>カキ</t>
    <phoneticPr fontId="63"/>
  </si>
  <si>
    <t>ナメコ</t>
  </si>
  <si>
    <t>大豆</t>
    <rPh sb="0" eb="2">
      <t>ダイズ</t>
    </rPh>
    <phoneticPr fontId="62"/>
  </si>
  <si>
    <t>豆腐よう</t>
    <rPh sb="0" eb="2">
      <t>トウフ</t>
    </rPh>
    <phoneticPr fontId="62"/>
  </si>
  <si>
    <t>塩もずく</t>
    <rPh sb="0" eb="1">
      <t>シオ</t>
    </rPh>
    <phoneticPr fontId="62"/>
  </si>
  <si>
    <t>三枚肉</t>
    <rPh sb="0" eb="2">
      <t>サンマイ</t>
    </rPh>
    <rPh sb="2" eb="3">
      <t>ニク</t>
    </rPh>
    <phoneticPr fontId="65"/>
  </si>
  <si>
    <t>酵素ドリンク</t>
    <rPh sb="0" eb="2">
      <t>コウソ</t>
    </rPh>
    <phoneticPr fontId="59"/>
  </si>
  <si>
    <t>酎ハイ</t>
    <rPh sb="0" eb="1">
      <t>チュウ</t>
    </rPh>
    <phoneticPr fontId="62"/>
  </si>
  <si>
    <t>さんぴん茶</t>
    <rPh sb="4" eb="5">
      <t>チャ</t>
    </rPh>
    <phoneticPr fontId="62"/>
  </si>
  <si>
    <t>パイナップルジュース</t>
  </si>
  <si>
    <t>フーロー豆</t>
    <rPh sb="4" eb="5">
      <t>マメ</t>
    </rPh>
    <phoneticPr fontId="64"/>
  </si>
  <si>
    <t>さとうきび粉末</t>
    <rPh sb="5" eb="7">
      <t>フンマツ</t>
    </rPh>
    <phoneticPr fontId="62"/>
  </si>
  <si>
    <t>イラブチャー</t>
  </si>
  <si>
    <t>乾燥野菜</t>
    <rPh sb="0" eb="2">
      <t>カンソウ</t>
    </rPh>
    <rPh sb="2" eb="4">
      <t>ヤサイ</t>
    </rPh>
    <phoneticPr fontId="62"/>
  </si>
  <si>
    <t>納豆</t>
    <rPh sb="0" eb="2">
      <t>ナットウ</t>
    </rPh>
    <phoneticPr fontId="62"/>
  </si>
  <si>
    <t>ポン酢</t>
    <rPh sb="2" eb="3">
      <t>ズ</t>
    </rPh>
    <phoneticPr fontId="62"/>
  </si>
  <si>
    <t>ラム酒</t>
    <rPh sb="2" eb="3">
      <t>シュ</t>
    </rPh>
    <phoneticPr fontId="59"/>
  </si>
  <si>
    <t>マンゴージュース</t>
  </si>
  <si>
    <t>落花生</t>
    <rPh sb="0" eb="3">
      <t>ラッカセイ</t>
    </rPh>
    <phoneticPr fontId="61"/>
  </si>
  <si>
    <t>タピオカ粉</t>
    <rPh sb="4" eb="5">
      <t>コナ</t>
    </rPh>
    <phoneticPr fontId="62"/>
  </si>
  <si>
    <t>ジャム</t>
  </si>
  <si>
    <t>島豆腐</t>
    <rPh sb="0" eb="1">
      <t>シマ</t>
    </rPh>
    <rPh sb="1" eb="3">
      <t>トウフ</t>
    </rPh>
    <phoneticPr fontId="62"/>
  </si>
  <si>
    <t>ジャーキー</t>
  </si>
  <si>
    <t>団子</t>
    <rPh sb="0" eb="2">
      <t>ダンゴ</t>
    </rPh>
    <phoneticPr fontId="63"/>
  </si>
  <si>
    <t>甘酒</t>
    <rPh sb="0" eb="2">
      <t>アマザケ</t>
    </rPh>
    <phoneticPr fontId="62"/>
  </si>
  <si>
    <t>小豆</t>
    <rPh sb="0" eb="2">
      <t>アズキ</t>
    </rPh>
    <phoneticPr fontId="64"/>
  </si>
  <si>
    <t>粉末黒糖</t>
    <rPh sb="0" eb="2">
      <t>フンマツ</t>
    </rPh>
    <rPh sb="2" eb="4">
      <t>コクトウ</t>
    </rPh>
    <phoneticPr fontId="66"/>
  </si>
  <si>
    <t>ドライフルーツ</t>
  </si>
  <si>
    <t>塩辛</t>
    <rPh sb="0" eb="2">
      <t>シオカラ</t>
    </rPh>
    <phoneticPr fontId="63"/>
  </si>
  <si>
    <t>ゼリー</t>
  </si>
  <si>
    <t>ラー油</t>
    <rPh sb="2" eb="3">
      <t>ユ</t>
    </rPh>
    <phoneticPr fontId="62"/>
  </si>
  <si>
    <t>発泡酒</t>
    <rPh sb="0" eb="3">
      <t>ハッポウシュ</t>
    </rPh>
    <phoneticPr fontId="62"/>
  </si>
  <si>
    <t>ハイビスカスティー</t>
  </si>
  <si>
    <t>マイタケ</t>
  </si>
  <si>
    <t>黒豆</t>
    <rPh sb="0" eb="2">
      <t>クロマメ</t>
    </rPh>
    <phoneticPr fontId="62"/>
  </si>
  <si>
    <t>エビ</t>
  </si>
  <si>
    <t>スクガラス</t>
  </si>
  <si>
    <t>ソーキ</t>
  </si>
  <si>
    <t>饅頭</t>
    <rPh sb="0" eb="2">
      <t>マンジュウ</t>
    </rPh>
    <phoneticPr fontId="62"/>
  </si>
  <si>
    <t>マー油</t>
    <rPh sb="2" eb="3">
      <t>アブラ</t>
    </rPh>
    <phoneticPr fontId="62"/>
  </si>
  <si>
    <t>ブランデー</t>
    <phoneticPr fontId="62"/>
  </si>
  <si>
    <t>シークヮーサー</t>
  </si>
  <si>
    <t>紅芋粉</t>
    <rPh sb="0" eb="1">
      <t>ベニ</t>
    </rPh>
    <rPh sb="1" eb="2">
      <t>イモ</t>
    </rPh>
    <rPh sb="2" eb="3">
      <t>コナ</t>
    </rPh>
    <phoneticPr fontId="62"/>
  </si>
  <si>
    <t>熟し芋</t>
    <rPh sb="0" eb="1">
      <t>ジュク</t>
    </rPh>
    <rPh sb="2" eb="3">
      <t>イモ</t>
    </rPh>
    <phoneticPr fontId="66"/>
  </si>
  <si>
    <t>サーターアンダギー</t>
  </si>
  <si>
    <t>スピリッツ</t>
    <phoneticPr fontId="62"/>
  </si>
  <si>
    <t>スイカ</t>
  </si>
  <si>
    <t>漬物</t>
    <rPh sb="0" eb="2">
      <t>ツケモノ</t>
    </rPh>
    <phoneticPr fontId="64"/>
  </si>
  <si>
    <t>煮干し</t>
    <rPh sb="0" eb="2">
      <t>ニボ</t>
    </rPh>
    <phoneticPr fontId="62"/>
  </si>
  <si>
    <t>タコスミート</t>
  </si>
  <si>
    <t>マッコリ</t>
  </si>
  <si>
    <t>スターフルーツ</t>
  </si>
  <si>
    <t>ドライトマト</t>
  </si>
  <si>
    <t>チラガー</t>
  </si>
  <si>
    <t>みりん</t>
  </si>
  <si>
    <t>沖縄工芸品</t>
    <rPh sb="0" eb="2">
      <t>オキナワ</t>
    </rPh>
    <rPh sb="2" eb="5">
      <t>コウゲイヒン</t>
    </rPh>
    <phoneticPr fontId="62"/>
  </si>
  <si>
    <t>てびち</t>
  </si>
  <si>
    <t>その他雑酒</t>
    <rPh sb="2" eb="3">
      <t>タ</t>
    </rPh>
    <rPh sb="3" eb="5">
      <t>ザッシュ</t>
    </rPh>
    <phoneticPr fontId="62"/>
  </si>
  <si>
    <t>豚足</t>
    <rPh sb="0" eb="2">
      <t>トンソク</t>
    </rPh>
    <phoneticPr fontId="63"/>
  </si>
  <si>
    <t>めんつゆ</t>
  </si>
  <si>
    <t>緑茶</t>
    <phoneticPr fontId="62"/>
  </si>
  <si>
    <t>キュウリ</t>
  </si>
  <si>
    <t>カンパチ</t>
  </si>
  <si>
    <t>紅芋ペースト</t>
    <rPh sb="0" eb="1">
      <t>ベニ</t>
    </rPh>
    <rPh sb="1" eb="2">
      <t>イモ</t>
    </rPh>
    <phoneticPr fontId="62"/>
  </si>
  <si>
    <t>ちんすこう</t>
  </si>
  <si>
    <t>干し芋</t>
    <rPh sb="0" eb="1">
      <t>ホ</t>
    </rPh>
    <rPh sb="2" eb="3">
      <t>イモ</t>
    </rPh>
    <phoneticPr fontId="62"/>
  </si>
  <si>
    <t>プリン</t>
  </si>
  <si>
    <t>ゴーヤー</t>
  </si>
  <si>
    <t>干し柿</t>
    <rPh sb="0" eb="1">
      <t>ホ</t>
    </rPh>
    <phoneticPr fontId="63"/>
  </si>
  <si>
    <t>パイナップル</t>
  </si>
  <si>
    <t>ハンバーグ</t>
  </si>
  <si>
    <t>パッションフルーツ</t>
  </si>
  <si>
    <t>米</t>
  </si>
  <si>
    <t>グルクン</t>
  </si>
  <si>
    <t>田芋パイ</t>
    <rPh sb="0" eb="1">
      <t>タ</t>
    </rPh>
    <rPh sb="1" eb="2">
      <t>イモ</t>
    </rPh>
    <phoneticPr fontId="63"/>
  </si>
  <si>
    <t>食用油</t>
  </si>
  <si>
    <t>パパイヤ</t>
  </si>
  <si>
    <t>車海老</t>
    <rPh sb="0" eb="3">
      <t>クルマエビ</t>
    </rPh>
    <phoneticPr fontId="62"/>
  </si>
  <si>
    <t>ポークランチョンミート</t>
  </si>
  <si>
    <t>コーレーグース</t>
  </si>
  <si>
    <t>生姜加工品</t>
    <rPh sb="2" eb="5">
      <t>カコウヒン</t>
    </rPh>
    <phoneticPr fontId="63"/>
  </si>
  <si>
    <t>ラフテー</t>
    <phoneticPr fontId="60"/>
  </si>
  <si>
    <t>ブドウ</t>
  </si>
  <si>
    <t>スープ</t>
    <phoneticPr fontId="60"/>
  </si>
  <si>
    <t>島ラッキョウ</t>
    <rPh sb="0" eb="1">
      <t>シマ</t>
    </rPh>
    <phoneticPr fontId="62"/>
  </si>
  <si>
    <t>ふりかけ</t>
    <phoneticPr fontId="60"/>
  </si>
  <si>
    <t>タマン</t>
  </si>
  <si>
    <t>マンゴー</t>
  </si>
  <si>
    <t>ダイコン</t>
    <phoneticPr fontId="62"/>
  </si>
  <si>
    <t>ミカン</t>
  </si>
  <si>
    <t>メロン</t>
  </si>
  <si>
    <t>モモ</t>
  </si>
  <si>
    <t>トウガン</t>
  </si>
  <si>
    <t>リンゴ</t>
  </si>
  <si>
    <t>トマト</t>
  </si>
  <si>
    <t>ナス</t>
  </si>
  <si>
    <t>カキ</t>
  </si>
  <si>
    <t>ツブ貝</t>
    <rPh sb="2" eb="3">
      <t>カイ</t>
    </rPh>
    <phoneticPr fontId="63"/>
  </si>
  <si>
    <t>ホタテ</t>
  </si>
  <si>
    <t>夜光貝</t>
  </si>
  <si>
    <t>ピーマン</t>
  </si>
  <si>
    <t>紅イモ</t>
    <rPh sb="0" eb="1">
      <t>ベニ</t>
    </rPh>
    <phoneticPr fontId="63"/>
  </si>
  <si>
    <t>ホウレンソウ</t>
  </si>
  <si>
    <t>レタス</t>
  </si>
  <si>
    <t>品目</t>
    <rPh sb="0" eb="2">
      <t>ヒンモク</t>
    </rPh>
    <phoneticPr fontId="7"/>
  </si>
  <si>
    <t>豆類</t>
    <phoneticPr fontId="60"/>
  </si>
  <si>
    <t>肉類</t>
    <phoneticPr fontId="60"/>
  </si>
  <si>
    <t>魚介類加工品</t>
    <phoneticPr fontId="60"/>
  </si>
  <si>
    <t>海藻加工品</t>
    <phoneticPr fontId="60"/>
  </si>
  <si>
    <t>肉加工品</t>
    <phoneticPr fontId="60"/>
  </si>
  <si>
    <t>乾燥めん</t>
    <rPh sb="0" eb="2">
      <t>カンソウ</t>
    </rPh>
    <phoneticPr fontId="62"/>
  </si>
  <si>
    <t>干物</t>
    <rPh sb="0" eb="2">
      <t>ヒモノ</t>
    </rPh>
    <phoneticPr fontId="63"/>
  </si>
  <si>
    <t>シークヮーサー加工品</t>
    <phoneticPr fontId="64"/>
  </si>
  <si>
    <t>即席めん</t>
    <rPh sb="0" eb="2">
      <t>ソクセキ</t>
    </rPh>
    <phoneticPr fontId="62"/>
  </si>
  <si>
    <t>パイナップル加工品</t>
    <phoneticPr fontId="60"/>
  </si>
  <si>
    <t>ソース</t>
    <phoneticPr fontId="60"/>
  </si>
  <si>
    <t>マンゴー加工品</t>
    <phoneticPr fontId="60"/>
  </si>
  <si>
    <t>魚缶詰</t>
    <rPh sb="0" eb="1">
      <t>サカナ</t>
    </rPh>
    <rPh sb="1" eb="3">
      <t>カンヅメ</t>
    </rPh>
    <phoneticPr fontId="62"/>
  </si>
  <si>
    <t>冷凍魚</t>
    <rPh sb="0" eb="2">
      <t>レイトウ</t>
    </rPh>
    <rPh sb="2" eb="3">
      <t>サカナ</t>
    </rPh>
    <phoneticPr fontId="66"/>
  </si>
  <si>
    <t>もずく加工品</t>
    <phoneticPr fontId="60"/>
  </si>
  <si>
    <t>タレ</t>
    <phoneticPr fontId="61"/>
  </si>
  <si>
    <t>美容用品</t>
    <rPh sb="0" eb="2">
      <t>ビヨウ</t>
    </rPh>
    <rPh sb="2" eb="4">
      <t>ヨウヒン</t>
    </rPh>
    <phoneticPr fontId="60"/>
  </si>
  <si>
    <t>だし</t>
    <phoneticPr fontId="60"/>
  </si>
  <si>
    <t>チョコレート菓子</t>
    <phoneticPr fontId="60"/>
  </si>
  <si>
    <t>畜産物</t>
    <phoneticPr fontId="7"/>
  </si>
  <si>
    <t>その他畜産物</t>
    <phoneticPr fontId="60"/>
  </si>
  <si>
    <t>その他.</t>
  </si>
  <si>
    <t>調理済食品.</t>
    <rPh sb="0" eb="3">
      <t>チョウリズ</t>
    </rPh>
    <rPh sb="3" eb="5">
      <t>ショクヒン</t>
    </rPh>
    <phoneticPr fontId="60"/>
  </si>
  <si>
    <t>加工食品_畜産物</t>
    <phoneticPr fontId="7"/>
  </si>
  <si>
    <t>品目(手入力欄)</t>
    <rPh sb="0" eb="2">
      <t>ヒンモク</t>
    </rPh>
    <rPh sb="3" eb="4">
      <t>テ</t>
    </rPh>
    <rPh sb="4" eb="6">
      <t>ニュウリョク</t>
    </rPh>
    <rPh sb="6" eb="7">
      <t>ラン</t>
    </rPh>
    <phoneticPr fontId="7"/>
  </si>
  <si>
    <t>　畜産物</t>
    <phoneticPr fontId="7"/>
  </si>
  <si>
    <t>　加工食品_畜産物</t>
    <phoneticPr fontId="7"/>
  </si>
  <si>
    <t>　加工食品_その他</t>
    <phoneticPr fontId="7"/>
  </si>
  <si>
    <t>　調味料</t>
    <phoneticPr fontId="7"/>
  </si>
  <si>
    <t>　酒類</t>
    <phoneticPr fontId="7"/>
  </si>
  <si>
    <t>　清涼飲料水</t>
    <phoneticPr fontId="7"/>
  </si>
  <si>
    <t>　菓子類</t>
    <phoneticPr fontId="7"/>
  </si>
  <si>
    <t>　健康食品</t>
    <phoneticPr fontId="7"/>
  </si>
  <si>
    <t>　工業製品</t>
    <phoneticPr fontId="7"/>
  </si>
  <si>
    <t>　その他</t>
    <phoneticPr fontId="7"/>
  </si>
  <si>
    <t>　その他畜産加工品</t>
    <phoneticPr fontId="7"/>
  </si>
  <si>
    <t>　肉加工品</t>
    <phoneticPr fontId="7"/>
  </si>
  <si>
    <t>　海藻加工品</t>
    <phoneticPr fontId="7"/>
  </si>
  <si>
    <t>　魚介類加工品</t>
    <phoneticPr fontId="7"/>
  </si>
  <si>
    <t>　豆加工品</t>
    <phoneticPr fontId="7"/>
  </si>
  <si>
    <t>　きのこ加工品</t>
    <phoneticPr fontId="7"/>
  </si>
  <si>
    <t>　野菜加工品</t>
    <phoneticPr fontId="7"/>
  </si>
  <si>
    <t>　その他畜産物</t>
    <phoneticPr fontId="7"/>
  </si>
  <si>
    <t>　肉類</t>
    <phoneticPr fontId="7"/>
  </si>
  <si>
    <t>　海藻</t>
    <phoneticPr fontId="7"/>
  </si>
  <si>
    <t>　魚介類</t>
    <phoneticPr fontId="7"/>
  </si>
  <si>
    <t>　果実加工品</t>
    <phoneticPr fontId="7"/>
  </si>
  <si>
    <t>　豆類</t>
    <phoneticPr fontId="7"/>
  </si>
  <si>
    <t>　きのこ</t>
    <phoneticPr fontId="7"/>
  </si>
  <si>
    <t>　果実</t>
    <phoneticPr fontId="7"/>
  </si>
  <si>
    <t>　野菜</t>
    <phoneticPr fontId="7"/>
  </si>
  <si>
    <t>　ゴーヤー、紅イモ、島ラッキョウ等</t>
    <rPh sb="10" eb="11">
      <t>シマ</t>
    </rPh>
    <rPh sb="16" eb="17">
      <t>ナド</t>
    </rPh>
    <phoneticPr fontId="7"/>
  </si>
  <si>
    <t>　パイナップル、シークヮーサー等</t>
    <rPh sb="15" eb="16">
      <t>ナド</t>
    </rPh>
    <phoneticPr fontId="7"/>
  </si>
  <si>
    <t>　シイタケ、エノキ、エリンギ等</t>
    <rPh sb="14" eb="15">
      <t>ナド</t>
    </rPh>
    <phoneticPr fontId="7"/>
  </si>
  <si>
    <t>　インゲン豆、ウリズン豆等</t>
    <rPh sb="11" eb="12">
      <t>マメ</t>
    </rPh>
    <rPh sb="12" eb="13">
      <t>ナド</t>
    </rPh>
    <phoneticPr fontId="60"/>
  </si>
  <si>
    <t>　米、粉末黒糖、紅イモ粉、小麦粉等</t>
    <rPh sb="1" eb="2">
      <t>コメ</t>
    </rPh>
    <rPh sb="3" eb="5">
      <t>フンマツ</t>
    </rPh>
    <rPh sb="5" eb="7">
      <t>コクトウ</t>
    </rPh>
    <rPh sb="8" eb="9">
      <t>ベニ</t>
    </rPh>
    <rPh sb="11" eb="12">
      <t>コナ</t>
    </rPh>
    <rPh sb="13" eb="16">
      <t>コムギコ</t>
    </rPh>
    <rPh sb="16" eb="17">
      <t>ナド</t>
    </rPh>
    <phoneticPr fontId="66"/>
  </si>
  <si>
    <t>　魚、貝、イカ、タコ、エビ等</t>
    <rPh sb="1" eb="2">
      <t>サカナ</t>
    </rPh>
    <rPh sb="3" eb="4">
      <t>カイ</t>
    </rPh>
    <rPh sb="13" eb="14">
      <t>ナド</t>
    </rPh>
    <phoneticPr fontId="7"/>
  </si>
  <si>
    <t>　海ブドウ、モズク、アーサ、昆布等</t>
    <rPh sb="1" eb="2">
      <t>ウミ</t>
    </rPh>
    <rPh sb="14" eb="16">
      <t>コンブ</t>
    </rPh>
    <rPh sb="16" eb="17">
      <t>ナド</t>
    </rPh>
    <phoneticPr fontId="62"/>
  </si>
  <si>
    <t>　牛肉、豚肉、鶏肉</t>
    <rPh sb="1" eb="3">
      <t>ギュウニク</t>
    </rPh>
    <rPh sb="4" eb="6">
      <t>ブタニク</t>
    </rPh>
    <rPh sb="7" eb="9">
      <t>トリニク</t>
    </rPh>
    <phoneticPr fontId="62"/>
  </si>
  <si>
    <t>　鶏卵、牛乳、はちみつ等</t>
    <rPh sb="1" eb="3">
      <t>ケイラン</t>
    </rPh>
    <rPh sb="4" eb="6">
      <t>ギュウニュウ</t>
    </rPh>
    <rPh sb="11" eb="12">
      <t>ナド</t>
    </rPh>
    <phoneticPr fontId="62"/>
  </si>
  <si>
    <t>　乾燥野菜、紅芋ペースト、漬物、干し芋等</t>
    <rPh sb="1" eb="3">
      <t>カンソウ</t>
    </rPh>
    <rPh sb="3" eb="5">
      <t>ヤサイ</t>
    </rPh>
    <rPh sb="6" eb="7">
      <t>ベニ</t>
    </rPh>
    <rPh sb="7" eb="8">
      <t>イモ</t>
    </rPh>
    <rPh sb="13" eb="15">
      <t>ツケモノ</t>
    </rPh>
    <rPh sb="16" eb="17">
      <t>ホ</t>
    </rPh>
    <rPh sb="18" eb="19">
      <t>イモ</t>
    </rPh>
    <rPh sb="19" eb="20">
      <t>ナド</t>
    </rPh>
    <phoneticPr fontId="62"/>
  </si>
  <si>
    <t>　ドライフルーツ、シークヮーサー果汁、パイン缶等</t>
    <rPh sb="16" eb="18">
      <t>カジュウ</t>
    </rPh>
    <rPh sb="22" eb="23">
      <t>カン</t>
    </rPh>
    <rPh sb="23" eb="24">
      <t>ナド</t>
    </rPh>
    <phoneticPr fontId="7"/>
  </si>
  <si>
    <t>　なめ茸等</t>
    <rPh sb="3" eb="4">
      <t>タケ</t>
    </rPh>
    <rPh sb="4" eb="5">
      <t>ナド</t>
    </rPh>
    <phoneticPr fontId="64"/>
  </si>
  <si>
    <t>　島豆腐、ジーマーミ豆腐、納豆等</t>
    <rPh sb="1" eb="2">
      <t>シマ</t>
    </rPh>
    <rPh sb="2" eb="4">
      <t>トウフ</t>
    </rPh>
    <rPh sb="10" eb="12">
      <t>トウフ</t>
    </rPh>
    <rPh sb="13" eb="15">
      <t>ナットウ</t>
    </rPh>
    <rPh sb="15" eb="16">
      <t>ナド</t>
    </rPh>
    <phoneticPr fontId="62"/>
  </si>
  <si>
    <t>　乾燥めん、即席めん等</t>
    <rPh sb="1" eb="3">
      <t>カンソウ</t>
    </rPh>
    <rPh sb="6" eb="8">
      <t>ソクセキ</t>
    </rPh>
    <rPh sb="10" eb="11">
      <t>ナド</t>
    </rPh>
    <phoneticPr fontId="62"/>
  </si>
  <si>
    <t>　干物、カニカマ、かまぼこ、ツナ缶等</t>
    <rPh sb="1" eb="3">
      <t>ヒモノ</t>
    </rPh>
    <rPh sb="16" eb="17">
      <t>カン</t>
    </rPh>
    <rPh sb="17" eb="18">
      <t>ナド</t>
    </rPh>
    <phoneticPr fontId="63"/>
  </si>
  <si>
    <t>　乾燥アーサ、塩昆布、ひじき等</t>
    <rPh sb="1" eb="3">
      <t>カンソウ</t>
    </rPh>
    <rPh sb="7" eb="8">
      <t>シオ</t>
    </rPh>
    <rPh sb="8" eb="10">
      <t>コンブ</t>
    </rPh>
    <rPh sb="14" eb="15">
      <t>ナド</t>
    </rPh>
    <phoneticPr fontId="62"/>
  </si>
  <si>
    <t>　ソーキ、てびち、ポークランチョンミート、ソーセージ等</t>
    <rPh sb="26" eb="27">
      <t>ナド</t>
    </rPh>
    <phoneticPr fontId="7"/>
  </si>
  <si>
    <t>　ヨーグルト、バター、チーズ、味付け玉子等</t>
    <rPh sb="15" eb="17">
      <t>アジツ</t>
    </rPh>
    <rPh sb="18" eb="20">
      <t>タマゴ</t>
    </rPh>
    <rPh sb="20" eb="21">
      <t>ナド</t>
    </rPh>
    <phoneticPr fontId="7"/>
  </si>
  <si>
    <t>　調理済食品（すぐ食事できるもの）、その他加工食品</t>
    <rPh sb="1" eb="4">
      <t>チョウリズ</t>
    </rPh>
    <rPh sb="4" eb="6">
      <t>ショクヒン</t>
    </rPh>
    <rPh sb="9" eb="11">
      <t>ショクジ</t>
    </rPh>
    <rPh sb="20" eb="21">
      <t>タ</t>
    </rPh>
    <rPh sb="21" eb="23">
      <t>カコウ</t>
    </rPh>
    <rPh sb="23" eb="25">
      <t>ショクヒン</t>
    </rPh>
    <phoneticPr fontId="60"/>
  </si>
  <si>
    <t>　コーレーグース、即席調味料（〇〇飯の素等）、スープ、ソース、塩、タレ等</t>
    <rPh sb="9" eb="11">
      <t>ソクセキ</t>
    </rPh>
    <rPh sb="11" eb="14">
      <t>チョウミリョウ</t>
    </rPh>
    <rPh sb="17" eb="18">
      <t>メシ</t>
    </rPh>
    <rPh sb="19" eb="20">
      <t>モト</t>
    </rPh>
    <rPh sb="20" eb="21">
      <t>ナド</t>
    </rPh>
    <rPh sb="31" eb="32">
      <t>シオ</t>
    </rPh>
    <rPh sb="35" eb="36">
      <t>ナド</t>
    </rPh>
    <phoneticPr fontId="7"/>
  </si>
  <si>
    <t>　ビール、泡盛、ワイン、日本酒、ウイスキー等</t>
    <rPh sb="5" eb="7">
      <t>アワモリ</t>
    </rPh>
    <rPh sb="12" eb="15">
      <t>ニホンシュ</t>
    </rPh>
    <rPh sb="21" eb="22">
      <t>ナド</t>
    </rPh>
    <phoneticPr fontId="7"/>
  </si>
  <si>
    <t>　さんぴん茶、ウコン茶、緑茶、コーヒー、ジュース等</t>
    <rPh sb="5" eb="6">
      <t>チャ</t>
    </rPh>
    <rPh sb="10" eb="11">
      <t>チャ</t>
    </rPh>
    <rPh sb="12" eb="14">
      <t>リョクチャ</t>
    </rPh>
    <rPh sb="24" eb="25">
      <t>ナド</t>
    </rPh>
    <phoneticPr fontId="62"/>
  </si>
  <si>
    <t>　ちんすこう、紅芋タルト、田芋パイ等</t>
    <rPh sb="7" eb="9">
      <t>ベニイモ</t>
    </rPh>
    <rPh sb="13" eb="14">
      <t>タ</t>
    </rPh>
    <rPh sb="14" eb="15">
      <t>イモ</t>
    </rPh>
    <rPh sb="17" eb="18">
      <t>ナド</t>
    </rPh>
    <phoneticPr fontId="7"/>
  </si>
  <si>
    <t>　サプリメント、青汁、健康ドリンク等</t>
    <rPh sb="8" eb="10">
      <t>アオジル</t>
    </rPh>
    <rPh sb="11" eb="13">
      <t>ケンコウ</t>
    </rPh>
    <rPh sb="17" eb="18">
      <t>ナド</t>
    </rPh>
    <phoneticPr fontId="7"/>
  </si>
  <si>
    <t>　やちむん、シーサー、琉球ガラス、化粧品、美容用品等</t>
    <rPh sb="11" eb="13">
      <t>リュウキュウ</t>
    </rPh>
    <rPh sb="17" eb="20">
      <t>ケショウヒン</t>
    </rPh>
    <rPh sb="21" eb="23">
      <t>ビヨウ</t>
    </rPh>
    <rPh sb="23" eb="25">
      <t>ヨウヒン</t>
    </rPh>
    <rPh sb="25" eb="26">
      <t>ナド</t>
    </rPh>
    <phoneticPr fontId="7"/>
  </si>
  <si>
    <t>　（上記にあてはまらないもの）</t>
    <phoneticPr fontId="7"/>
  </si>
  <si>
    <t>　大分類</t>
    <rPh sb="1" eb="4">
      <t>ダイブンルイ</t>
    </rPh>
    <phoneticPr fontId="7"/>
  </si>
  <si>
    <t>　中分類</t>
    <rPh sb="1" eb="4">
      <t>チュウブンルイ</t>
    </rPh>
    <phoneticPr fontId="7"/>
  </si>
  <si>
    <t>　品目例</t>
    <rPh sb="1" eb="3">
      <t>ヒンモク</t>
    </rPh>
    <rPh sb="3" eb="4">
      <t>レイ</t>
    </rPh>
    <phoneticPr fontId="7"/>
  </si>
  <si>
    <t>その他.</t>
    <phoneticPr fontId="7"/>
  </si>
  <si>
    <t>申請書用　入力フォーム</t>
    <rPh sb="0" eb="3">
      <t>シンセイショ</t>
    </rPh>
    <rPh sb="3" eb="4">
      <t>ヨウ</t>
    </rPh>
    <rPh sb="5" eb="7">
      <t>ニュウリョク</t>
    </rPh>
    <phoneticPr fontId="7"/>
  </si>
  <si>
    <t>報告書用　入力フォーム</t>
    <rPh sb="0" eb="3">
      <t>ホウコクショ</t>
    </rPh>
    <rPh sb="3" eb="4">
      <t>ヨウ</t>
    </rPh>
    <rPh sb="5" eb="7">
      <t>ニュウリョク</t>
    </rPh>
    <phoneticPr fontId="7"/>
  </si>
  <si>
    <t>農産物</t>
  </si>
  <si>
    <t>その他農産物</t>
  </si>
  <si>
    <t>水産物</t>
  </si>
  <si>
    <t>農産物</t>
    <phoneticPr fontId="7"/>
  </si>
  <si>
    <t>水産物</t>
    <phoneticPr fontId="7"/>
  </si>
  <si>
    <t>加工食品_水産物</t>
    <phoneticPr fontId="60"/>
  </si>
  <si>
    <t>加工食品_農産物</t>
    <phoneticPr fontId="60"/>
  </si>
  <si>
    <t>その他農産加工品</t>
    <phoneticPr fontId="60"/>
  </si>
  <si>
    <t>　農産物</t>
    <rPh sb="1" eb="4">
      <t>ノウサンブツ</t>
    </rPh>
    <phoneticPr fontId="7"/>
  </si>
  <si>
    <t>　その他農産物</t>
    <phoneticPr fontId="7"/>
  </si>
  <si>
    <t>　加工食品_農産物</t>
    <phoneticPr fontId="7"/>
  </si>
  <si>
    <t>　その他農産加工品</t>
    <phoneticPr fontId="7"/>
  </si>
  <si>
    <t>　水産物</t>
    <rPh sb="1" eb="2">
      <t>スイ</t>
    </rPh>
    <phoneticPr fontId="7"/>
  </si>
  <si>
    <t>　加工食品_水産物</t>
    <phoneticPr fontId="7"/>
  </si>
  <si>
    <t>商品①</t>
    <phoneticPr fontId="7"/>
  </si>
  <si>
    <t>商品②</t>
    <phoneticPr fontId="7"/>
  </si>
  <si>
    <t>商品③</t>
    <phoneticPr fontId="7"/>
  </si>
  <si>
    <t>商品④</t>
    <phoneticPr fontId="7"/>
  </si>
  <si>
    <t>商品⑤</t>
    <phoneticPr fontId="7"/>
  </si>
  <si>
    <t>住所</t>
    <rPh sb="0" eb="2">
      <t>ジュウショ</t>
    </rPh>
    <phoneticPr fontId="7"/>
  </si>
  <si>
    <t>現地に有している販路
（国毎に主な現地取引先企業名を３つ記入）</t>
    <rPh sb="0" eb="2">
      <t>ゲンチ</t>
    </rPh>
    <rPh sb="3" eb="4">
      <t>ユウ</t>
    </rPh>
    <rPh sb="8" eb="10">
      <t>ハンロ</t>
    </rPh>
    <rPh sb="12" eb="13">
      <t>クニ</t>
    </rPh>
    <rPh sb="13" eb="14">
      <t>ゴト</t>
    </rPh>
    <rPh sb="15" eb="16">
      <t>オモ</t>
    </rPh>
    <rPh sb="17" eb="19">
      <t>ゲンチ</t>
    </rPh>
    <rPh sb="19" eb="21">
      <t>トリヒキ</t>
    </rPh>
    <rPh sb="21" eb="22">
      <t>サキ</t>
    </rPh>
    <rPh sb="22" eb="24">
      <t>キギョウ</t>
    </rPh>
    <rPh sb="24" eb="25">
      <t>メイ</t>
    </rPh>
    <rPh sb="28" eb="30">
      <t>キニュウ</t>
    </rPh>
    <phoneticPr fontId="7"/>
  </si>
  <si>
    <t>４月　　実施内容</t>
    <rPh sb="4" eb="6">
      <t>ジッシ</t>
    </rPh>
    <rPh sb="6" eb="8">
      <t>ナイヨウ</t>
    </rPh>
    <phoneticPr fontId="7"/>
  </si>
  <si>
    <t>１２月　　実施内容</t>
    <rPh sb="5" eb="7">
      <t>ジッシ</t>
    </rPh>
    <rPh sb="7" eb="9">
      <t>ナイヨウ</t>
    </rPh>
    <phoneticPr fontId="7"/>
  </si>
  <si>
    <t>１１月　　実施内容</t>
    <rPh sb="5" eb="7">
      <t>ジッシ</t>
    </rPh>
    <rPh sb="7" eb="9">
      <t>ナイヨウ</t>
    </rPh>
    <phoneticPr fontId="7"/>
  </si>
  <si>
    <t>１０月　　実施内容</t>
    <rPh sb="5" eb="7">
      <t>ジッシ</t>
    </rPh>
    <rPh sb="7" eb="9">
      <t>ナイヨウ</t>
    </rPh>
    <phoneticPr fontId="7"/>
  </si>
  <si>
    <t>９月　　実施内容</t>
    <rPh sb="4" eb="6">
      <t>ジッシ</t>
    </rPh>
    <rPh sb="6" eb="8">
      <t>ナイヨウ</t>
    </rPh>
    <phoneticPr fontId="7"/>
  </si>
  <si>
    <t>８月　　実施内容</t>
    <rPh sb="4" eb="6">
      <t>ジッシ</t>
    </rPh>
    <rPh sb="6" eb="8">
      <t>ナイヨウ</t>
    </rPh>
    <phoneticPr fontId="7"/>
  </si>
  <si>
    <t>１月　　実施内容</t>
    <rPh sb="4" eb="6">
      <t>ジッシ</t>
    </rPh>
    <rPh sb="6" eb="8">
      <t>ナイヨウ</t>
    </rPh>
    <phoneticPr fontId="7"/>
  </si>
  <si>
    <t>２月　　実施内容</t>
    <rPh sb="4" eb="6">
      <t>ジッシ</t>
    </rPh>
    <rPh sb="6" eb="8">
      <t>ナイヨウ</t>
    </rPh>
    <phoneticPr fontId="7"/>
  </si>
  <si>
    <t>３月　　実施内容</t>
    <rPh sb="4" eb="6">
      <t>ジッシ</t>
    </rPh>
    <rPh sb="6" eb="8">
      <t>ナイヨウ</t>
    </rPh>
    <phoneticPr fontId="7"/>
  </si>
  <si>
    <t>７月　　実施内容</t>
    <rPh sb="4" eb="6">
      <t>ジッシ</t>
    </rPh>
    <rPh sb="6" eb="8">
      <t>ナイヨウ</t>
    </rPh>
    <phoneticPr fontId="7"/>
  </si>
  <si>
    <t>６月　　実施内容</t>
    <rPh sb="4" eb="6">
      <t>ジッシ</t>
    </rPh>
    <rPh sb="6" eb="8">
      <t>ナイヨウ</t>
    </rPh>
    <phoneticPr fontId="7"/>
  </si>
  <si>
    <t>５月　　実施内容</t>
    <rPh sb="4" eb="6">
      <t>ジッシ</t>
    </rPh>
    <rPh sb="6" eb="8">
      <t>ナイヨウ</t>
    </rPh>
    <phoneticPr fontId="7"/>
  </si>
  <si>
    <t>主要ターゲット層　　　①</t>
    <rPh sb="0" eb="2">
      <t>シュヨウ</t>
    </rPh>
    <rPh sb="7" eb="8">
      <t>ソウ</t>
    </rPh>
    <phoneticPr fontId="7"/>
  </si>
  <si>
    <t>①</t>
  </si>
  <si>
    <t>国名（選択）</t>
    <rPh sb="1" eb="2">
      <t>メイ</t>
    </rPh>
    <phoneticPr fontId="7"/>
  </si>
  <si>
    <t>国名（選択）</t>
    <phoneticPr fontId="7"/>
  </si>
  <si>
    <t>内容
（効果・規模
も含む）</t>
    <rPh sb="0" eb="2">
      <t>ナイヨウ</t>
    </rPh>
    <rPh sb="4" eb="6">
      <t>コウカ</t>
    </rPh>
    <rPh sb="7" eb="9">
      <t>キボ</t>
    </rPh>
    <rPh sb="11" eb="12">
      <t>フク</t>
    </rPh>
    <phoneticPr fontId="7"/>
  </si>
  <si>
    <t>⑥</t>
  </si>
  <si>
    <t>変更後期間</t>
    <rPh sb="0" eb="2">
      <t>ヘンコウ</t>
    </rPh>
    <rPh sb="2" eb="3">
      <t>ゴ</t>
    </rPh>
    <rPh sb="3" eb="5">
      <t>キカン</t>
    </rPh>
    <phoneticPr fontId="7"/>
  </si>
  <si>
    <t>企画書からの変更</t>
    <rPh sb="0" eb="3">
      <t>キカクショ</t>
    </rPh>
    <rPh sb="6" eb="8">
      <t>ヘンコウ</t>
    </rPh>
    <phoneticPr fontId="7"/>
  </si>
  <si>
    <t>実施期間</t>
    <phoneticPr fontId="7"/>
  </si>
  <si>
    <t>企画書の期間</t>
    <rPh sb="0" eb="3">
      <t>キカクショ</t>
    </rPh>
    <rPh sb="4" eb="6">
      <t>キカン</t>
    </rPh>
    <phoneticPr fontId="7"/>
  </si>
  <si>
    <t>種別</t>
    <phoneticPr fontId="7"/>
  </si>
  <si>
    <t>成約額</t>
    <rPh sb="0" eb="2">
      <t>セイヤク</t>
    </rPh>
    <rPh sb="2" eb="3">
      <t>ガク</t>
    </rPh>
    <phoneticPr fontId="7"/>
  </si>
  <si>
    <t>交付決定番号　沖縄県指令商第</t>
    <rPh sb="7" eb="10">
      <t>オキナワケン</t>
    </rPh>
    <rPh sb="10" eb="12">
      <t>シレイ</t>
    </rPh>
    <rPh sb="12" eb="13">
      <t>ショウ</t>
    </rPh>
    <rPh sb="13" eb="14">
      <t>ダイ</t>
    </rPh>
    <phoneticPr fontId="7"/>
  </si>
  <si>
    <t>額の確定通知番号　沖縄県達商第</t>
    <rPh sb="9" eb="12">
      <t>オキナワケン</t>
    </rPh>
    <rPh sb="12" eb="13">
      <t>タツ</t>
    </rPh>
    <rPh sb="13" eb="14">
      <t>ショウ</t>
    </rPh>
    <rPh sb="14" eb="15">
      <t>ダイ</t>
    </rPh>
    <phoneticPr fontId="7"/>
  </si>
  <si>
    <t>沖縄県及び支援機関</t>
    <rPh sb="0" eb="3">
      <t>オキナワケン</t>
    </rPh>
    <rPh sb="3" eb="4">
      <t>オヨ</t>
    </rPh>
    <rPh sb="5" eb="9">
      <t>シエンキカン</t>
    </rPh>
    <phoneticPr fontId="7"/>
  </si>
  <si>
    <t>への要望　　　　　　</t>
    <phoneticPr fontId="7"/>
  </si>
  <si>
    <t>フリガナ</t>
  </si>
  <si>
    <t>台湾ドル</t>
    <rPh sb="0" eb="2">
      <t>タイワン</t>
    </rPh>
    <phoneticPr fontId="7"/>
  </si>
  <si>
    <t>即席調味料</t>
    <rPh sb="0" eb="2">
      <t>ソクセキ</t>
    </rPh>
    <rPh sb="2" eb="5">
      <t>チョウミリョウ</t>
    </rPh>
    <phoneticPr fontId="65"/>
  </si>
  <si>
    <r>
      <t>１．目標設定（輸出額　円／年）　　</t>
    </r>
    <r>
      <rPr>
        <b/>
        <sz val="10"/>
        <color theme="1"/>
        <rFont val="ＭＳ Ｐ明朝"/>
        <family val="1"/>
        <charset val="128"/>
      </rPr>
      <t>※決算期の実績を記入してください</t>
    </r>
    <rPh sb="2" eb="4">
      <t>モクヒョウ</t>
    </rPh>
    <rPh sb="4" eb="6">
      <t>セッテイ</t>
    </rPh>
    <rPh sb="7" eb="10">
      <t>ユシュツガク</t>
    </rPh>
    <rPh sb="11" eb="12">
      <t>エン</t>
    </rPh>
    <rPh sb="13" eb="14">
      <t>ネン</t>
    </rPh>
    <rPh sb="18" eb="21">
      <t>ケッサンキ</t>
    </rPh>
    <phoneticPr fontId="7"/>
  </si>
  <si>
    <t>JPY(日本円)</t>
    <phoneticPr fontId="7"/>
  </si>
  <si>
    <t>香港ドル</t>
    <phoneticPr fontId="7"/>
  </si>
  <si>
    <t>HKD(香港ドル)</t>
    <phoneticPr fontId="7"/>
  </si>
  <si>
    <t>TWD(台湾ドル)</t>
    <phoneticPr fontId="7"/>
  </si>
  <si>
    <t>中国・人民元</t>
    <phoneticPr fontId="7"/>
  </si>
  <si>
    <t>CNY(中国・人民元)</t>
    <phoneticPr fontId="7"/>
  </si>
  <si>
    <t>韓国ウォン</t>
    <phoneticPr fontId="7"/>
  </si>
  <si>
    <t>KRW(韓国ウォン)</t>
    <phoneticPr fontId="7"/>
  </si>
  <si>
    <t>タイ・バーツ</t>
    <phoneticPr fontId="7"/>
  </si>
  <si>
    <t>THB(タイ・バーツ)</t>
    <phoneticPr fontId="7"/>
  </si>
  <si>
    <t>シンガポール・ドル</t>
    <phoneticPr fontId="7"/>
  </si>
  <si>
    <t>SGD(シンガポール・ドル)</t>
    <phoneticPr fontId="7"/>
  </si>
  <si>
    <t>マレーシア・リンギット</t>
    <phoneticPr fontId="7"/>
  </si>
  <si>
    <t>MYR(マレーシア・リンギット)</t>
    <phoneticPr fontId="7"/>
  </si>
  <si>
    <t>米ドル</t>
    <phoneticPr fontId="7"/>
  </si>
  <si>
    <t>USD(米ドル)</t>
    <phoneticPr fontId="7"/>
  </si>
  <si>
    <t>ユーロ</t>
    <phoneticPr fontId="7"/>
  </si>
  <si>
    <t>EUR(ユーロ)</t>
    <phoneticPr fontId="7"/>
  </si>
  <si>
    <t>カナダ・ドル</t>
    <phoneticPr fontId="7"/>
  </si>
  <si>
    <t>CAD(カナダ・ドル)</t>
    <phoneticPr fontId="7"/>
  </si>
  <si>
    <t>英ポンド</t>
    <phoneticPr fontId="7"/>
  </si>
  <si>
    <t>GBP(英ポンド)</t>
    <phoneticPr fontId="7"/>
  </si>
  <si>
    <t>スイス･フラン</t>
    <phoneticPr fontId="7"/>
  </si>
  <si>
    <t>CHF(スイス･フラン)</t>
    <phoneticPr fontId="7"/>
  </si>
  <si>
    <t>デンマーク・クローネ</t>
    <phoneticPr fontId="7"/>
  </si>
  <si>
    <t>DKK(デンマーク・クローネ)</t>
    <phoneticPr fontId="7"/>
  </si>
  <si>
    <t>ノルウェー・クローネ</t>
    <phoneticPr fontId="7"/>
  </si>
  <si>
    <t>NOK(ノルウェー・クローネ)</t>
    <phoneticPr fontId="7"/>
  </si>
  <si>
    <t>スウェーデン・クローネ</t>
    <phoneticPr fontId="7"/>
  </si>
  <si>
    <t>SEK(スウェーデン・クローネ)</t>
    <phoneticPr fontId="7"/>
  </si>
  <si>
    <t>オーストラリア・ドル</t>
    <phoneticPr fontId="7"/>
  </si>
  <si>
    <t>AUD(オーストラリア・ドル)</t>
    <phoneticPr fontId="7"/>
  </si>
  <si>
    <t>ニュージーランド・ドル</t>
    <phoneticPr fontId="7"/>
  </si>
  <si>
    <t>NZD(ニュージーランド・ドル)</t>
    <phoneticPr fontId="7"/>
  </si>
  <si>
    <t>サウジ・リアル</t>
    <phoneticPr fontId="7"/>
  </si>
  <si>
    <t>SAR(サウジ・リアル)</t>
    <phoneticPr fontId="7"/>
  </si>
  <si>
    <t>UAEディルハム</t>
    <phoneticPr fontId="7"/>
  </si>
  <si>
    <t>AED(UAEディルハム)</t>
    <phoneticPr fontId="7"/>
  </si>
  <si>
    <t>インド・ルピー</t>
    <phoneticPr fontId="7"/>
  </si>
  <si>
    <t>INR(インド・ルピー)</t>
    <phoneticPr fontId="7"/>
  </si>
  <si>
    <t>パキスタン・ルピー</t>
    <phoneticPr fontId="7"/>
  </si>
  <si>
    <t>PKR(パキスタン・ルピー)</t>
    <phoneticPr fontId="7"/>
  </si>
  <si>
    <t>クウェート・ディナール</t>
    <phoneticPr fontId="7"/>
  </si>
  <si>
    <t>KWD(クウェート・ディナール)</t>
    <phoneticPr fontId="7"/>
  </si>
  <si>
    <t>カタール・リヤル</t>
    <phoneticPr fontId="7"/>
  </si>
  <si>
    <t>QAR(カタール・リヤル)</t>
    <phoneticPr fontId="7"/>
  </si>
  <si>
    <t>インドネシア・ルピア</t>
    <phoneticPr fontId="7"/>
  </si>
  <si>
    <t>IDR(インドネシア・ルピア)</t>
    <phoneticPr fontId="7"/>
  </si>
  <si>
    <t>メキシコ・ペソ</t>
    <phoneticPr fontId="7"/>
  </si>
  <si>
    <t>MXN(メキシコ・ペソ)</t>
    <phoneticPr fontId="7"/>
  </si>
  <si>
    <t>フィリピン・ペソ</t>
    <phoneticPr fontId="7"/>
  </si>
  <si>
    <t>PHP(フィリピン・ペソ)</t>
    <phoneticPr fontId="7"/>
  </si>
  <si>
    <t>南アフリカ･ランド</t>
    <phoneticPr fontId="7"/>
  </si>
  <si>
    <t>ZAR(南アフリカ･ランド)</t>
    <phoneticPr fontId="7"/>
  </si>
  <si>
    <t>チェコ・コルナ</t>
    <phoneticPr fontId="7"/>
  </si>
  <si>
    <t>CZK(チェコ・コルナ)</t>
    <phoneticPr fontId="7"/>
  </si>
  <si>
    <t>ロシア・ルーブル</t>
    <phoneticPr fontId="7"/>
  </si>
  <si>
    <t>RUB(ロシア・ルーブル)</t>
    <phoneticPr fontId="7"/>
  </si>
  <si>
    <t>ハンガリー・フォリント</t>
    <phoneticPr fontId="7"/>
  </si>
  <si>
    <t>HUF(ハンガリー・フォリント)</t>
    <phoneticPr fontId="7"/>
  </si>
  <si>
    <t>ポーランド・ズロチ</t>
    <phoneticPr fontId="7"/>
  </si>
  <si>
    <t>PLN(ポーランド・ズロチ)</t>
    <phoneticPr fontId="7"/>
  </si>
  <si>
    <t>トルコ・リラ</t>
    <phoneticPr fontId="7"/>
  </si>
  <si>
    <t>TRY(トルコ・リラ)</t>
    <phoneticPr fontId="7"/>
  </si>
  <si>
    <t>①　県産品等売上額</t>
    <rPh sb="2" eb="3">
      <t>ケン</t>
    </rPh>
    <rPh sb="3" eb="5">
      <t>サンピン</t>
    </rPh>
    <rPh sb="5" eb="6">
      <t>トウ</t>
    </rPh>
    <rPh sb="6" eb="8">
      <t>ウリアゲ</t>
    </rPh>
    <rPh sb="8" eb="9">
      <t>ガク</t>
    </rPh>
    <phoneticPr fontId="7"/>
  </si>
  <si>
    <t>■売上・成約実績表</t>
    <rPh sb="1" eb="3">
      <t>ウリアゲ</t>
    </rPh>
    <rPh sb="4" eb="6">
      <t>セイヤク</t>
    </rPh>
    <rPh sb="6" eb="8">
      <t>ジッセキ</t>
    </rPh>
    <rPh sb="8" eb="9">
      <t>ヒョウ</t>
    </rPh>
    <phoneticPr fontId="7"/>
  </si>
  <si>
    <t>交付申請時の為替レート</t>
    <rPh sb="0" eb="2">
      <t>コウフ</t>
    </rPh>
    <rPh sb="2" eb="5">
      <t>シンセイジ</t>
    </rPh>
    <rPh sb="6" eb="8">
      <t>カワセ</t>
    </rPh>
    <phoneticPr fontId="7"/>
  </si>
  <si>
    <t>月末日時点</t>
    <rPh sb="0" eb="1">
      <t>ガツ</t>
    </rPh>
    <rPh sb="1" eb="3">
      <t>マツジツ</t>
    </rPh>
    <rPh sb="3" eb="5">
      <t>ジテン</t>
    </rPh>
    <phoneticPr fontId="7"/>
  </si>
  <si>
    <t>担当者メールアドレス</t>
    <rPh sb="0" eb="3">
      <t>タントウシャ</t>
    </rPh>
    <phoneticPr fontId="7"/>
  </si>
  <si>
    <t>　項目別</t>
    <rPh sb="1" eb="3">
      <t>コウモク</t>
    </rPh>
    <rPh sb="3" eb="4">
      <t>ベツ</t>
    </rPh>
    <phoneticPr fontId="7"/>
  </si>
  <si>
    <t>企画種別</t>
    <rPh sb="0" eb="2">
      <t>キカク</t>
    </rPh>
    <rPh sb="2" eb="4">
      <t>シュベツ</t>
    </rPh>
    <phoneticPr fontId="7"/>
  </si>
  <si>
    <t>飲食店</t>
    <phoneticPr fontId="7"/>
  </si>
  <si>
    <t>店舗内販促</t>
    <phoneticPr fontId="7"/>
  </si>
  <si>
    <r>
      <t>主な取扱商品（種類、商品名）</t>
    </r>
    <r>
      <rPr>
        <b/>
        <sz val="10"/>
        <color theme="1"/>
        <rFont val="ＭＳ Ｐゴシック"/>
        <family val="3"/>
        <charset val="128"/>
        <scheme val="minor"/>
      </rPr>
      <t>※カーソルを合わせると分類例が表示されます。</t>
    </r>
    <rPh sb="0" eb="1">
      <t>オモ</t>
    </rPh>
    <rPh sb="2" eb="4">
      <t>トリアツカイ</t>
    </rPh>
    <rPh sb="4" eb="6">
      <t>ショウヒン</t>
    </rPh>
    <rPh sb="7" eb="9">
      <t>シュルイ</t>
    </rPh>
    <rPh sb="10" eb="13">
      <t>ショウヒンメイ</t>
    </rPh>
    <rPh sb="20" eb="21">
      <t>ア</t>
    </rPh>
    <rPh sb="25" eb="27">
      <t>ブンルイ</t>
    </rPh>
    <rPh sb="27" eb="28">
      <t>レイ</t>
    </rPh>
    <rPh sb="29" eb="31">
      <t>ヒョウジ</t>
    </rPh>
    <phoneticPr fontId="7"/>
  </si>
  <si>
    <t>企画書</t>
    <phoneticPr fontId="7"/>
  </si>
  <si>
    <t>税率（％）</t>
    <rPh sb="0" eb="2">
      <t>ゼイリツ</t>
    </rPh>
    <phoneticPr fontId="7"/>
  </si>
  <si>
    <t>物産展・フェア・見本市</t>
    <rPh sb="8" eb="11">
      <t>ミホンイチ</t>
    </rPh>
    <phoneticPr fontId="7"/>
  </si>
  <si>
    <t>EC広告</t>
    <rPh sb="2" eb="4">
      <t>コウコク</t>
    </rPh>
    <phoneticPr fontId="7"/>
  </si>
  <si>
    <t>広告・印刷物</t>
    <rPh sb="0" eb="2">
      <t>コウコク</t>
    </rPh>
    <rPh sb="3" eb="6">
      <t>インサツブツ</t>
    </rPh>
    <phoneticPr fontId="7"/>
  </si>
  <si>
    <t>展示会・商談会</t>
    <rPh sb="0" eb="3">
      <t>テンジカイ</t>
    </rPh>
    <phoneticPr fontId="7"/>
  </si>
  <si>
    <t>認知度</t>
  </si>
  <si>
    <t>海外輸出に係るコスト</t>
  </si>
  <si>
    <t>価格調整</t>
  </si>
  <si>
    <t>輸入障壁</t>
  </si>
  <si>
    <t>供給量</t>
  </si>
  <si>
    <t>現地市場及び現地企業情報の入手</t>
  </si>
  <si>
    <t>人材不足</t>
  </si>
  <si>
    <t>言語の壁</t>
  </si>
  <si>
    <t>海外バイヤー、代理店との連携</t>
  </si>
  <si>
    <t>受入体制</t>
  </si>
  <si>
    <t>貿易実務の知識不足</t>
  </si>
  <si>
    <t>成約見込額</t>
    <rPh sb="0" eb="2">
      <t>セイヤク</t>
    </rPh>
    <rPh sb="2" eb="4">
      <t>ミコミ</t>
    </rPh>
    <rPh sb="4" eb="5">
      <t>ガク</t>
    </rPh>
    <phoneticPr fontId="7"/>
  </si>
  <si>
    <t>①　今回のイベントで取扱う県産品の卸額または仕入額、売上額</t>
    <phoneticPr fontId="7"/>
  </si>
  <si>
    <t>変更申請の有無</t>
    <rPh sb="0" eb="2">
      <t>ヘンコウ</t>
    </rPh>
    <rPh sb="2" eb="4">
      <t>シンセイ</t>
    </rPh>
    <rPh sb="5" eb="7">
      <t>ウム</t>
    </rPh>
    <phoneticPr fontId="7"/>
  </si>
  <si>
    <t>定期的な情報の提供</t>
  </si>
  <si>
    <t>現地販売支援</t>
  </si>
  <si>
    <t>県主催のイベント開催</t>
  </si>
  <si>
    <t>証憑（支払関係）</t>
    <rPh sb="0" eb="2">
      <t>ショウヒョウ</t>
    </rPh>
    <rPh sb="3" eb="5">
      <t>シハライ</t>
    </rPh>
    <rPh sb="5" eb="7">
      <t>カンケイ</t>
    </rPh>
    <phoneticPr fontId="7"/>
  </si>
  <si>
    <t>　※３回以上変更申請がある場合は、実績報告書はWORDファイルで作成をお願いします。</t>
    <rPh sb="3" eb="4">
      <t>カイ</t>
    </rPh>
    <rPh sb="4" eb="6">
      <t>イジョウ</t>
    </rPh>
    <rPh sb="6" eb="8">
      <t>ヘンコウ</t>
    </rPh>
    <rPh sb="8" eb="10">
      <t>シンセイ</t>
    </rPh>
    <rPh sb="13" eb="15">
      <t>バアイ</t>
    </rPh>
    <rPh sb="17" eb="19">
      <t>ジッセキ</t>
    </rPh>
    <rPh sb="19" eb="22">
      <t>ホウコクショ</t>
    </rPh>
    <rPh sb="32" eb="34">
      <t>サクセイ</t>
    </rPh>
    <rPh sb="36" eb="37">
      <t>ネガ</t>
    </rPh>
    <phoneticPr fontId="7"/>
  </si>
  <si>
    <t>補助対象事業者</t>
    <rPh sb="0" eb="2">
      <t>ホジョ</t>
    </rPh>
    <rPh sb="2" eb="4">
      <t>タイショウ</t>
    </rPh>
    <rPh sb="4" eb="7">
      <t>ジギョウシャ</t>
    </rPh>
    <phoneticPr fontId="7"/>
  </si>
  <si>
    <t>県内生産者</t>
    <rPh sb="0" eb="2">
      <t>ケンナイ</t>
    </rPh>
    <rPh sb="2" eb="5">
      <t>セイサンシャ</t>
    </rPh>
    <phoneticPr fontId="7"/>
  </si>
  <si>
    <t>県内輸出事業者</t>
    <rPh sb="0" eb="2">
      <t>ケンナイ</t>
    </rPh>
    <rPh sb="2" eb="4">
      <t>ユシュツ</t>
    </rPh>
    <rPh sb="4" eb="7">
      <t>ジギョウシャ</t>
    </rPh>
    <phoneticPr fontId="7"/>
  </si>
  <si>
    <t>海外流通事業者</t>
    <rPh sb="0" eb="2">
      <t>カイガイ</t>
    </rPh>
    <rPh sb="2" eb="4">
      <t>リュウツウ</t>
    </rPh>
    <rPh sb="4" eb="7">
      <t>ジギョウシャ</t>
    </rPh>
    <phoneticPr fontId="7"/>
  </si>
  <si>
    <t>県内物流事業者</t>
    <rPh sb="0" eb="2">
      <t>ケンナイ</t>
    </rPh>
    <rPh sb="2" eb="4">
      <t>ブツリュウ</t>
    </rPh>
    <rPh sb="4" eb="7">
      <t>ジギョウシャ</t>
    </rPh>
    <phoneticPr fontId="7"/>
  </si>
  <si>
    <t>県内支援機関等</t>
    <rPh sb="0" eb="2">
      <t>ケンナイ</t>
    </rPh>
    <rPh sb="2" eb="4">
      <t>シエン</t>
    </rPh>
    <rPh sb="4" eb="6">
      <t>キカン</t>
    </rPh>
    <rPh sb="6" eb="7">
      <t>ナド</t>
    </rPh>
    <phoneticPr fontId="7"/>
  </si>
  <si>
    <t>生海苔</t>
    <rPh sb="0" eb="1">
      <t>ナマ</t>
    </rPh>
    <rPh sb="1" eb="3">
      <t>ノリ</t>
    </rPh>
    <phoneticPr fontId="62"/>
  </si>
  <si>
    <t>２回目変更承認通知日</t>
    <rPh sb="1" eb="3">
      <t>カイメ</t>
    </rPh>
    <rPh sb="3" eb="5">
      <t>ヘンコウ</t>
    </rPh>
    <rPh sb="5" eb="7">
      <t>ショウニン</t>
    </rPh>
    <rPh sb="7" eb="9">
      <t>ツウチ</t>
    </rPh>
    <rPh sb="9" eb="10">
      <t>ビ</t>
    </rPh>
    <phoneticPr fontId="7"/>
  </si>
  <si>
    <t>■交付申請　　□実績報告</t>
    <rPh sb="1" eb="3">
      <t>コウフ</t>
    </rPh>
    <rPh sb="3" eb="5">
      <t>シンセイ</t>
    </rPh>
    <rPh sb="8" eb="10">
      <t>ジッセキ</t>
    </rPh>
    <rPh sb="10" eb="12">
      <t>ホウコク</t>
    </rPh>
    <phoneticPr fontId="7"/>
  </si>
  <si>
    <t>□交付申請　　■実績報告</t>
    <rPh sb="1" eb="3">
      <t>コウフ</t>
    </rPh>
    <rPh sb="3" eb="5">
      <t>シンセイ</t>
    </rPh>
    <rPh sb="8" eb="10">
      <t>ジッセキ</t>
    </rPh>
    <rPh sb="10" eb="12">
      <t>ホウコク</t>
    </rPh>
    <phoneticPr fontId="7"/>
  </si>
  <si>
    <t>県産品の認知度向上</t>
  </si>
  <si>
    <t>輸出入に係るコスト</t>
  </si>
  <si>
    <t>取引先との関係強化</t>
  </si>
  <si>
    <t>国税納税証明書
法人税（様式その３の３）、又は申告所得税（様式その３の２）</t>
    <rPh sb="12" eb="14">
      <t>ヨウシキ</t>
    </rPh>
    <phoneticPr fontId="7"/>
  </si>
  <si>
    <t>県税納税証明書（法人事業税又は個人事業税）</t>
    <phoneticPr fontId="7"/>
  </si>
  <si>
    <t>交付申請書【様式第１号】</t>
    <rPh sb="8" eb="9">
      <t>ダイ</t>
    </rPh>
    <rPh sb="10" eb="11">
      <t>ゴウ</t>
    </rPh>
    <phoneticPr fontId="7"/>
  </si>
  <si>
    <t>計画変更承認申請書【様式第４号】</t>
    <rPh sb="0" eb="2">
      <t>ケイカク</t>
    </rPh>
    <rPh sb="2" eb="4">
      <t>ヘンコウ</t>
    </rPh>
    <rPh sb="4" eb="6">
      <t>ショウニン</t>
    </rPh>
    <phoneticPr fontId="7"/>
  </si>
  <si>
    <t>中止（廃止）承認申請書【様式第６号】</t>
    <rPh sb="0" eb="2">
      <t>チュウシ</t>
    </rPh>
    <phoneticPr fontId="7"/>
  </si>
  <si>
    <t>実績報告書【様式第９号】</t>
    <phoneticPr fontId="7"/>
  </si>
  <si>
    <t>別紙　１－１</t>
    <rPh sb="0" eb="2">
      <t>ベッシ</t>
    </rPh>
    <phoneticPr fontId="7"/>
  </si>
  <si>
    <t>誓約書・確認書（別紙１－１）</t>
    <rPh sb="8" eb="10">
      <t>ベッシ</t>
    </rPh>
    <phoneticPr fontId="7"/>
  </si>
  <si>
    <t>年間計画書（別紙１－２）</t>
    <rPh sb="6" eb="8">
      <t>ベッシ</t>
    </rPh>
    <phoneticPr fontId="7"/>
  </si>
  <si>
    <t>別紙　１－２</t>
    <rPh sb="0" eb="2">
      <t>ベッシ</t>
    </rPh>
    <phoneticPr fontId="7"/>
  </si>
  <si>
    <t>企画書（別紙３）　※支援メニューによって様式が異なる。</t>
    <rPh sb="0" eb="3">
      <t>キカクショ</t>
    </rPh>
    <rPh sb="4" eb="6">
      <t>ベッシ</t>
    </rPh>
    <rPh sb="10" eb="12">
      <t>シエン</t>
    </rPh>
    <rPh sb="20" eb="22">
      <t>ヨウシキ</t>
    </rPh>
    <rPh sb="23" eb="24">
      <t>コト</t>
    </rPh>
    <phoneticPr fontId="7"/>
  </si>
  <si>
    <t>収支計算書（別紙４）</t>
    <phoneticPr fontId="7"/>
  </si>
  <si>
    <t>収支計算書内訳（別紙４－１）　【交付申請】
※支援メニューによって様式が異なる。</t>
    <phoneticPr fontId="7"/>
  </si>
  <si>
    <t>別紙　４－１</t>
    <rPh sb="0" eb="2">
      <t>ベッシ</t>
    </rPh>
    <phoneticPr fontId="7"/>
  </si>
  <si>
    <t>複数回渡航計画書（別紙１－３）</t>
    <rPh sb="0" eb="2">
      <t>フクスウ</t>
    </rPh>
    <rPh sb="2" eb="3">
      <t>カイ</t>
    </rPh>
    <rPh sb="3" eb="5">
      <t>トコウ</t>
    </rPh>
    <rPh sb="5" eb="8">
      <t>ケイカクショ</t>
    </rPh>
    <rPh sb="9" eb="11">
      <t>ベッシ</t>
    </rPh>
    <phoneticPr fontId="7"/>
  </si>
  <si>
    <t>事業成果報告書（別紙５）
※渡航一括申請の場合でも実績報告は渡航の都度行うこと。</t>
    <rPh sb="8" eb="10">
      <t>ベッシ</t>
    </rPh>
    <phoneticPr fontId="7"/>
  </si>
  <si>
    <t>売上・成約実績表（別紙５－１）</t>
    <rPh sb="9" eb="11">
      <t>ベッシ</t>
    </rPh>
    <phoneticPr fontId="7"/>
  </si>
  <si>
    <t>収支計算書内訳（別紙４－２）　【実績報告】　</t>
    <phoneticPr fontId="7"/>
  </si>
  <si>
    <t>別紙　５－１</t>
    <rPh sb="0" eb="2">
      <t>ベッシ</t>
    </rPh>
    <phoneticPr fontId="7"/>
  </si>
  <si>
    <t>別紙　４－２</t>
    <rPh sb="0" eb="2">
      <t>ベッシ</t>
    </rPh>
    <phoneticPr fontId="7"/>
  </si>
  <si>
    <t>会社概要（別紙２）</t>
    <rPh sb="0" eb="2">
      <t>カイシャ</t>
    </rPh>
    <rPh sb="2" eb="4">
      <t>ガイヨウ</t>
    </rPh>
    <rPh sb="5" eb="7">
      <t>ベッシ</t>
    </rPh>
    <phoneticPr fontId="7"/>
  </si>
  <si>
    <t>↑補助上限を超えています</t>
    <rPh sb="1" eb="3">
      <t>ホジョ</t>
    </rPh>
    <rPh sb="3" eb="5">
      <t>ジョウゲン</t>
    </rPh>
    <rPh sb="6" eb="7">
      <t>コ</t>
    </rPh>
    <phoneticPr fontId="7"/>
  </si>
  <si>
    <t>新旧対照表（別記様式第４号関係）</t>
    <rPh sb="0" eb="2">
      <t>シンキュウ</t>
    </rPh>
    <rPh sb="2" eb="5">
      <t>タイショウヒョウ</t>
    </rPh>
    <rPh sb="6" eb="8">
      <t>ベッキ</t>
    </rPh>
    <rPh sb="8" eb="10">
      <t>ヨウシキ</t>
    </rPh>
    <rPh sb="10" eb="11">
      <t>ダイ</t>
    </rPh>
    <rPh sb="12" eb="13">
      <t>ゴウ</t>
    </rPh>
    <rPh sb="13" eb="15">
      <t>カンケイ</t>
    </rPh>
    <phoneticPr fontId="7"/>
  </si>
  <si>
    <t>新</t>
    <rPh sb="0" eb="1">
      <t>シン</t>
    </rPh>
    <phoneticPr fontId="7"/>
  </si>
  <si>
    <t>旧</t>
    <rPh sb="0" eb="1">
      <t>キュウ</t>
    </rPh>
    <phoneticPr fontId="7"/>
  </si>
  <si>
    <t xml:space="preserve">
</t>
    <phoneticPr fontId="7"/>
  </si>
  <si>
    <t>※変更箇所毎に、変更する様式番号、項目を記載したうえで新旧を表示すること。変更修正後の様式もあわせて提出すること。</t>
    <rPh sb="1" eb="3">
      <t>ヘンコウ</t>
    </rPh>
    <rPh sb="3" eb="5">
      <t>カショ</t>
    </rPh>
    <rPh sb="5" eb="6">
      <t>ゴト</t>
    </rPh>
    <rPh sb="8" eb="10">
      <t>ヘンコウ</t>
    </rPh>
    <rPh sb="12" eb="14">
      <t>ヨウシキ</t>
    </rPh>
    <rPh sb="14" eb="16">
      <t>バンゴウ</t>
    </rPh>
    <rPh sb="17" eb="19">
      <t>コウモク</t>
    </rPh>
    <rPh sb="20" eb="22">
      <t>キサイ</t>
    </rPh>
    <rPh sb="27" eb="29">
      <t>シンキュウ</t>
    </rPh>
    <rPh sb="30" eb="32">
      <t>ヒョウジ</t>
    </rPh>
    <rPh sb="37" eb="39">
      <t>ヘンコウ</t>
    </rPh>
    <rPh sb="39" eb="41">
      <t>シュウセイ</t>
    </rPh>
    <rPh sb="41" eb="42">
      <t>ゴ</t>
    </rPh>
    <rPh sb="43" eb="45">
      <t>ヨウシキ</t>
    </rPh>
    <rPh sb="50" eb="52">
      <t>テイシュツ</t>
    </rPh>
    <phoneticPr fontId="7"/>
  </si>
  <si>
    <t xml:space="preserve">
</t>
    <phoneticPr fontId="7"/>
  </si>
  <si>
    <t>F4からM119まで貼り付け可</t>
    <rPh sb="10" eb="11">
      <t>ハ</t>
    </rPh>
    <rPh sb="12" eb="13">
      <t>ツ</t>
    </rPh>
    <rPh sb="14" eb="15">
      <t>カ</t>
    </rPh>
    <phoneticPr fontId="7"/>
  </si>
  <si>
    <t>社員数　（総数・非正規）</t>
    <phoneticPr fontId="7"/>
  </si>
  <si>
    <t>電話番号と番号種別</t>
    <rPh sb="0" eb="2">
      <t>デンワ</t>
    </rPh>
    <rPh sb="2" eb="4">
      <t>バンゴウ</t>
    </rPh>
    <rPh sb="5" eb="7">
      <t>バンゴウ</t>
    </rPh>
    <rPh sb="7" eb="9">
      <t>シュベツ</t>
    </rPh>
    <phoneticPr fontId="7"/>
  </si>
  <si>
    <t>補助対象事業者種別・業種</t>
    <rPh sb="0" eb="2">
      <t>ホジョ</t>
    </rPh>
    <rPh sb="2" eb="4">
      <t>タイショウ</t>
    </rPh>
    <rPh sb="4" eb="6">
      <t>ジギョウ</t>
    </rPh>
    <rPh sb="7" eb="9">
      <t>シュベツ</t>
    </rPh>
    <rPh sb="10" eb="12">
      <t>ギョウシュ</t>
    </rPh>
    <phoneticPr fontId="7"/>
  </si>
  <si>
    <t>分類</t>
    <phoneticPr fontId="7"/>
  </si>
  <si>
    <t>輸出実績（金額）　　前期</t>
    <rPh sb="0" eb="2">
      <t>ユシュツ</t>
    </rPh>
    <rPh sb="2" eb="4">
      <t>ジッセキ</t>
    </rPh>
    <rPh sb="5" eb="7">
      <t>キンガク</t>
    </rPh>
    <phoneticPr fontId="7"/>
  </si>
  <si>
    <t>重要度が高い順</t>
    <rPh sb="0" eb="3">
      <t>ジュウヨウド</t>
    </rPh>
    <rPh sb="4" eb="5">
      <t>タカ</t>
    </rPh>
    <rPh sb="6" eb="7">
      <t>ジュン</t>
    </rPh>
    <phoneticPr fontId="7"/>
  </si>
  <si>
    <t>■債権者登録申請書／誓約書・確認書</t>
    <rPh sb="1" eb="4">
      <t>サイケンシャ</t>
    </rPh>
    <rPh sb="4" eb="6">
      <t>トウロク</t>
    </rPh>
    <rPh sb="6" eb="9">
      <t>シンセイショ</t>
    </rPh>
    <rPh sb="10" eb="13">
      <t>セイヤクショ</t>
    </rPh>
    <rPh sb="14" eb="17">
      <t>カクニンショ</t>
    </rPh>
    <phoneticPr fontId="7"/>
  </si>
  <si>
    <r>
      <t>口座情報　</t>
    </r>
    <r>
      <rPr>
        <sz val="10"/>
        <color rgb="FFFF0000"/>
        <rFont val="ＭＳ Ｐゴシック"/>
        <family val="3"/>
        <charset val="128"/>
        <scheme val="minor"/>
      </rPr>
      <t>※ゆうちょ銀行をご使用の場合、振込用の店名・口座種別・口座番号を入力ください。</t>
    </r>
    <rPh sb="0" eb="2">
      <t>コウザ</t>
    </rPh>
    <rPh sb="2" eb="4">
      <t>ジョウホウ</t>
    </rPh>
    <phoneticPr fontId="7"/>
  </si>
  <si>
    <t>銀行名・銀行名カナ</t>
    <rPh sb="0" eb="3">
      <t>ギンコウメイ</t>
    </rPh>
    <phoneticPr fontId="7"/>
  </si>
  <si>
    <t>支店名・支店名カナ</t>
    <rPh sb="0" eb="3">
      <t>シテンメイ</t>
    </rPh>
    <phoneticPr fontId="7"/>
  </si>
  <si>
    <t>店番・預金種目・口座番号</t>
    <rPh sb="0" eb="2">
      <t>テンバン</t>
    </rPh>
    <rPh sb="3" eb="5">
      <t>ヨキン</t>
    </rPh>
    <rPh sb="5" eb="7">
      <t>シュモク</t>
    </rPh>
    <rPh sb="8" eb="10">
      <t>コウザ</t>
    </rPh>
    <rPh sb="10" eb="12">
      <t>バンゴウ</t>
    </rPh>
    <phoneticPr fontId="7"/>
  </si>
  <si>
    <t>今年度の戦略、</t>
    <rPh sb="0" eb="3">
      <t>コンネンド</t>
    </rPh>
    <rPh sb="4" eb="6">
      <t>センリャク</t>
    </rPh>
    <phoneticPr fontId="7"/>
  </si>
  <si>
    <t>展開方法</t>
    <phoneticPr fontId="7"/>
  </si>
  <si>
    <t>商流④</t>
    <rPh sb="0" eb="2">
      <t>ショウリュウ</t>
    </rPh>
    <phoneticPr fontId="7"/>
  </si>
  <si>
    <t>交付を受けようとする補助金</t>
  </si>
  <si>
    <t>G 補助金基礎額計</t>
    <rPh sb="2" eb="5">
      <t>ホジョキン</t>
    </rPh>
    <rPh sb="5" eb="7">
      <t>キソ</t>
    </rPh>
    <rPh sb="7" eb="8">
      <t>ガク</t>
    </rPh>
    <rPh sb="8" eb="9">
      <t>ケイ</t>
    </rPh>
    <phoneticPr fontId="7"/>
  </si>
  <si>
    <t>端数切捨て後</t>
    <rPh sb="0" eb="2">
      <t>ハスウ</t>
    </rPh>
    <rPh sb="2" eb="4">
      <t>キリス</t>
    </rPh>
    <rPh sb="5" eb="6">
      <t>ゴ</t>
    </rPh>
    <phoneticPr fontId="7"/>
  </si>
  <si>
    <t>実施項目 (渡航、招聘、県産品ブランド構築に関わる販促活動、商品改良パッケージ変更、成分分析等について具体的に記入)</t>
    <rPh sb="0" eb="2">
      <t>ジッシ</t>
    </rPh>
    <rPh sb="2" eb="4">
      <t>コウモク</t>
    </rPh>
    <phoneticPr fontId="7"/>
  </si>
  <si>
    <t>日付</t>
    <rPh sb="0" eb="2">
      <t>ヒヅケ</t>
    </rPh>
    <phoneticPr fontId="7"/>
  </si>
  <si>
    <t>計画の主な工程</t>
    <rPh sb="0" eb="2">
      <t>ケイカク</t>
    </rPh>
    <rPh sb="3" eb="4">
      <t>オモ</t>
    </rPh>
    <rPh sb="5" eb="7">
      <t>コウテイ</t>
    </rPh>
    <phoneticPr fontId="7"/>
  </si>
  <si>
    <t>E 実費合計
（円・税抜）</t>
    <rPh sb="2" eb="4">
      <t>ジッピ</t>
    </rPh>
    <rPh sb="4" eb="6">
      <t>ゴウケイ</t>
    </rPh>
    <rPh sb="8" eb="9">
      <t>エン</t>
    </rPh>
    <rPh sb="10" eb="12">
      <t>ゼイヌキ</t>
    </rPh>
    <phoneticPr fontId="7"/>
  </si>
  <si>
    <t>G 補助金基礎
額（円）</t>
    <rPh sb="2" eb="5">
      <t>ホジョキン</t>
    </rPh>
    <rPh sb="5" eb="7">
      <t>キソ</t>
    </rPh>
    <rPh sb="8" eb="9">
      <t>ガク</t>
    </rPh>
    <rPh sb="10" eb="11">
      <t>エン</t>
    </rPh>
    <phoneticPr fontId="7"/>
  </si>
  <si>
    <t>日付</t>
    <phoneticPr fontId="7"/>
  </si>
  <si>
    <t>日程および用務内容</t>
    <phoneticPr fontId="7"/>
  </si>
  <si>
    <t>事業の成果</t>
    <rPh sb="0" eb="2">
      <t>ジギョウ</t>
    </rPh>
    <rPh sb="3" eb="5">
      <t>セイカ</t>
    </rPh>
    <phoneticPr fontId="7"/>
  </si>
  <si>
    <t>（実施状況や消費者の反応などを含む）</t>
    <rPh sb="1" eb="3">
      <t>ジッシ</t>
    </rPh>
    <rPh sb="3" eb="5">
      <t>ジョウキョウ</t>
    </rPh>
    <rPh sb="6" eb="9">
      <t>ショウヒシャ</t>
    </rPh>
    <rPh sb="10" eb="12">
      <t>ハンノウ</t>
    </rPh>
    <rPh sb="15" eb="16">
      <t>フク</t>
    </rPh>
    <phoneticPr fontId="7"/>
  </si>
  <si>
    <t>内容
（効果・規模
も含む　定量的）</t>
    <rPh sb="0" eb="2">
      <t>ナイヨウ</t>
    </rPh>
    <rPh sb="4" eb="6">
      <t>コウカ</t>
    </rPh>
    <rPh sb="7" eb="9">
      <t>キボ</t>
    </rPh>
    <rPh sb="11" eb="12">
      <t>フク</t>
    </rPh>
    <rPh sb="14" eb="17">
      <t>テイリョウテキ</t>
    </rPh>
    <phoneticPr fontId="7"/>
  </si>
  <si>
    <t>商品写真入力</t>
    <rPh sb="0" eb="2">
      <t>ショウヒン</t>
    </rPh>
    <rPh sb="2" eb="4">
      <t>シャシン</t>
    </rPh>
    <rPh sb="4" eb="6">
      <t>ニュウリョク</t>
    </rPh>
    <phoneticPr fontId="7"/>
  </si>
  <si>
    <t>→商品写真入力シートへ</t>
    <rPh sb="1" eb="3">
      <t>ショウヒン</t>
    </rPh>
    <rPh sb="3" eb="5">
      <t>シャシン</t>
    </rPh>
    <rPh sb="5" eb="7">
      <t>ニュウリョク</t>
    </rPh>
    <phoneticPr fontId="7"/>
  </si>
  <si>
    <t>事業体制図</t>
    <rPh sb="0" eb="2">
      <t>ジギョウ</t>
    </rPh>
    <rPh sb="2" eb="4">
      <t>タイセイ</t>
    </rPh>
    <rPh sb="4" eb="5">
      <t>ズ</t>
    </rPh>
    <phoneticPr fontId="7"/>
  </si>
  <si>
    <t>　みだしのことについて、商品開発支援を下記のとおり実施したいので、沖縄県補助金等</t>
    <rPh sb="12" eb="14">
      <t>ショウヒン</t>
    </rPh>
    <rPh sb="14" eb="16">
      <t>カイハツ</t>
    </rPh>
    <phoneticPr fontId="7"/>
  </si>
  <si>
    <t>り申請します。</t>
    <phoneticPr fontId="7"/>
  </si>
  <si>
    <t>の交付に関する規則（昭和４７年沖縄県規則第102号）第３条の規定に基づき、下記のとお</t>
    <phoneticPr fontId="7"/>
  </si>
  <si>
    <t>商品開発支援</t>
    <phoneticPr fontId="7"/>
  </si>
  <si>
    <t>企画書（商品開発支援）</t>
    <rPh sb="0" eb="3">
      <t>キカクショ</t>
    </rPh>
    <rPh sb="4" eb="6">
      <t>ショウヒン</t>
    </rPh>
    <rPh sb="6" eb="8">
      <t>カイハツ</t>
    </rPh>
    <rPh sb="8" eb="10">
      <t>シエン</t>
    </rPh>
    <phoneticPr fontId="7"/>
  </si>
  <si>
    <t>別添：収支計算書内訳（商品開発支援）</t>
    <rPh sb="0" eb="2">
      <t>ベッテン</t>
    </rPh>
    <rPh sb="3" eb="5">
      <t>シュウシ</t>
    </rPh>
    <rPh sb="5" eb="7">
      <t>ケイサン</t>
    </rPh>
    <rPh sb="7" eb="8">
      <t>ショ</t>
    </rPh>
    <rPh sb="8" eb="10">
      <t>ウチワケ</t>
    </rPh>
    <rPh sb="11" eb="13">
      <t>ショウヒン</t>
    </rPh>
    <rPh sb="13" eb="15">
      <t>カイハツ</t>
    </rPh>
    <rPh sb="15" eb="17">
      <t>シエン</t>
    </rPh>
    <phoneticPr fontId="7"/>
  </si>
  <si>
    <t>（商品開発費）</t>
    <phoneticPr fontId="7"/>
  </si>
  <si>
    <t>商品開発支援</t>
    <rPh sb="0" eb="2">
      <t>ショウヒン</t>
    </rPh>
    <rPh sb="2" eb="4">
      <t>カイハツ</t>
    </rPh>
    <rPh sb="4" eb="6">
      <t>シエン</t>
    </rPh>
    <phoneticPr fontId="7"/>
  </si>
  <si>
    <t>事業成果報告書（商品開発支援）</t>
    <rPh sb="0" eb="2">
      <t>ジギョウ</t>
    </rPh>
    <rPh sb="2" eb="4">
      <t>セイカ</t>
    </rPh>
    <rPh sb="4" eb="7">
      <t>ホウコクショ</t>
    </rPh>
    <rPh sb="8" eb="10">
      <t>ショウヒン</t>
    </rPh>
    <rPh sb="10" eb="12">
      <t>カイハツ</t>
    </rPh>
    <rPh sb="12" eb="14">
      <t>シエン</t>
    </rPh>
    <phoneticPr fontId="7"/>
  </si>
  <si>
    <t>商品開発支援について、下記のとおり計画を変更したいので、承認願います。</t>
    <phoneticPr fontId="7"/>
  </si>
  <si>
    <t>商品開発支援について、下記のとおり中止（廃止）したいので、承認願います。</t>
    <phoneticPr fontId="7"/>
  </si>
  <si>
    <t>ターゲット市場</t>
    <phoneticPr fontId="7"/>
  </si>
  <si>
    <t>商品開発の目的　　　　①</t>
    <rPh sb="0" eb="2">
      <t>ショウヒン</t>
    </rPh>
    <rPh sb="2" eb="4">
      <t>カイハツ</t>
    </rPh>
    <rPh sb="5" eb="7">
      <t>モクテキ</t>
    </rPh>
    <phoneticPr fontId="7"/>
  </si>
  <si>
    <t>商品開発の内容</t>
    <rPh sb="0" eb="2">
      <t>ショウヒン</t>
    </rPh>
    <rPh sb="2" eb="4">
      <t>カイハツ</t>
    </rPh>
    <rPh sb="5" eb="7">
      <t>ナイヨウ</t>
    </rPh>
    <phoneticPr fontId="7"/>
  </si>
  <si>
    <t>商品開発の新規性・革新性</t>
    <rPh sb="0" eb="2">
      <t>ショウヒン</t>
    </rPh>
    <rPh sb="2" eb="4">
      <t>カイハツ</t>
    </rPh>
    <rPh sb="5" eb="8">
      <t>シンキセイ</t>
    </rPh>
    <rPh sb="9" eb="12">
      <t>カクシンセイ</t>
    </rPh>
    <phoneticPr fontId="7"/>
  </si>
  <si>
    <t>商品開発費</t>
    <rPh sb="0" eb="2">
      <t>ショウヒン</t>
    </rPh>
    <rPh sb="2" eb="4">
      <t>カイハツ</t>
    </rPh>
    <rPh sb="4" eb="5">
      <t>ヒ</t>
    </rPh>
    <phoneticPr fontId="7"/>
  </si>
  <si>
    <t>分析試験費</t>
    <rPh sb="0" eb="2">
      <t>ブンセキ</t>
    </rPh>
    <rPh sb="2" eb="4">
      <t>シケン</t>
    </rPh>
    <rPh sb="4" eb="5">
      <t>ヒ</t>
    </rPh>
    <phoneticPr fontId="7"/>
  </si>
  <si>
    <t>技術指導受入費</t>
    <rPh sb="0" eb="2">
      <t>ギジュツ</t>
    </rPh>
    <rPh sb="2" eb="4">
      <t>シドウ</t>
    </rPh>
    <rPh sb="4" eb="6">
      <t>ウケイレ</t>
    </rPh>
    <rPh sb="6" eb="7">
      <t>ヒ</t>
    </rPh>
    <phoneticPr fontId="7"/>
  </si>
  <si>
    <t>市場・消費者調査費</t>
    <rPh sb="0" eb="2">
      <t>シジョウ</t>
    </rPh>
    <rPh sb="3" eb="6">
      <t>ショウヒシャ</t>
    </rPh>
    <rPh sb="6" eb="8">
      <t>チョウサ</t>
    </rPh>
    <rPh sb="8" eb="9">
      <t>ヒ</t>
    </rPh>
    <phoneticPr fontId="7"/>
  </si>
  <si>
    <t>営業促進費・その他</t>
    <rPh sb="0" eb="2">
      <t>エイギョウ</t>
    </rPh>
    <rPh sb="2" eb="4">
      <t>ソクシン</t>
    </rPh>
    <rPh sb="4" eb="5">
      <t>ヒ</t>
    </rPh>
    <rPh sb="8" eb="9">
      <t>ホカ</t>
    </rPh>
    <phoneticPr fontId="7"/>
  </si>
  <si>
    <t>工程表</t>
    <rPh sb="0" eb="3">
      <t>コウテイヒョウ</t>
    </rPh>
    <phoneticPr fontId="7"/>
  </si>
  <si>
    <t>商品開発により想定される効果</t>
    <rPh sb="0" eb="2">
      <t>ショウヒン</t>
    </rPh>
    <rPh sb="2" eb="4">
      <t>カイハツ</t>
    </rPh>
    <rPh sb="7" eb="9">
      <t>ソウテイ</t>
    </rPh>
    <rPh sb="12" eb="14">
      <t>コウカ</t>
    </rPh>
    <phoneticPr fontId="7"/>
  </si>
  <si>
    <t>ターゲット市場</t>
    <rPh sb="5" eb="7">
      <t>シジョウ</t>
    </rPh>
    <phoneticPr fontId="7"/>
  </si>
  <si>
    <t>商品開発の目的</t>
    <rPh sb="0" eb="2">
      <t>ショウヒン</t>
    </rPh>
    <rPh sb="2" eb="4">
      <t>カイハツ</t>
    </rPh>
    <rPh sb="5" eb="7">
      <t>モクテキ</t>
    </rPh>
    <phoneticPr fontId="7"/>
  </si>
  <si>
    <t>1．商品開発費</t>
  </si>
  <si>
    <t>1．商品開発費</t>
    <phoneticPr fontId="7"/>
  </si>
  <si>
    <t>2．分析試験費</t>
  </si>
  <si>
    <t>2．分析試験費</t>
    <phoneticPr fontId="15" type="noConversion"/>
  </si>
  <si>
    <t>3.  技術指導受入費</t>
  </si>
  <si>
    <t>3.  技術指導受入費</t>
    <phoneticPr fontId="15" type="noConversion"/>
  </si>
  <si>
    <t>4.  市場・消費者調査費</t>
  </si>
  <si>
    <t>4.  市場・消費者調査費</t>
    <phoneticPr fontId="15" type="noConversion"/>
  </si>
  <si>
    <t>5.  営業促進費・その他</t>
  </si>
  <si>
    <t>5.  営業促進費・その他</t>
    <phoneticPr fontId="15" type="noConversion"/>
  </si>
  <si>
    <t>別紙３の続き (１)　商品のイメージ</t>
    <rPh sb="0" eb="2">
      <t>ベッシ</t>
    </rPh>
    <rPh sb="4" eb="5">
      <t>ツヅ</t>
    </rPh>
    <rPh sb="11" eb="13">
      <t>ショウヒン</t>
    </rPh>
    <phoneticPr fontId="7"/>
  </si>
  <si>
    <t>※商品開発前の開発イメージ図</t>
    <rPh sb="1" eb="3">
      <t>ショウヒン</t>
    </rPh>
    <rPh sb="3" eb="5">
      <t>カイハツ</t>
    </rPh>
    <rPh sb="5" eb="6">
      <t>マエ</t>
    </rPh>
    <rPh sb="7" eb="9">
      <t>カイハツ</t>
    </rPh>
    <rPh sb="13" eb="14">
      <t>ズ</t>
    </rPh>
    <phoneticPr fontId="7"/>
  </si>
  <si>
    <t>結果概要</t>
    <rPh sb="0" eb="2">
      <t>ケッカ</t>
    </rPh>
    <rPh sb="2" eb="4">
      <t>ガイヨウ</t>
    </rPh>
    <phoneticPr fontId="7"/>
  </si>
  <si>
    <t>補助率</t>
    <rPh sb="0" eb="3">
      <t>ホジョリツ</t>
    </rPh>
    <phoneticPr fontId="7"/>
  </si>
  <si>
    <t>申請上限</t>
    <rPh sb="0" eb="2">
      <t>シンセイ</t>
    </rPh>
    <rPh sb="2" eb="4">
      <t>ジョウゲン</t>
    </rPh>
    <phoneticPr fontId="7"/>
  </si>
  <si>
    <t>万円</t>
    <rPh sb="0" eb="2">
      <t>マンエン</t>
    </rPh>
    <phoneticPr fontId="7"/>
  </si>
  <si>
    <t>開発商品の納品先</t>
    <rPh sb="0" eb="2">
      <t>カイハツ</t>
    </rPh>
    <rPh sb="2" eb="4">
      <t>ショウヒン</t>
    </rPh>
    <rPh sb="5" eb="7">
      <t>ノウヒン</t>
    </rPh>
    <rPh sb="7" eb="8">
      <t>サキ</t>
    </rPh>
    <phoneticPr fontId="7"/>
  </si>
  <si>
    <t>納品先の反応</t>
    <rPh sb="0" eb="2">
      <t>ノウヒン</t>
    </rPh>
    <rPh sb="2" eb="3">
      <t>サキ</t>
    </rPh>
    <rPh sb="4" eb="6">
      <t>ハンノウ</t>
    </rPh>
    <phoneticPr fontId="7"/>
  </si>
  <si>
    <t>①　本事業で取扱った県産品の卸額または仕入額（円）</t>
    <rPh sb="23" eb="24">
      <t>エン</t>
    </rPh>
    <phoneticPr fontId="7"/>
  </si>
  <si>
    <t>本事業の商品開発における波及効果</t>
    <rPh sb="0" eb="1">
      <t>ホン</t>
    </rPh>
    <rPh sb="1" eb="3">
      <t>ジギョウ</t>
    </rPh>
    <rPh sb="4" eb="6">
      <t>ショウヒン</t>
    </rPh>
    <rPh sb="6" eb="8">
      <t>カイハツ</t>
    </rPh>
    <rPh sb="12" eb="14">
      <t>ハキュウ</t>
    </rPh>
    <rPh sb="14" eb="16">
      <t>コウカ</t>
    </rPh>
    <phoneticPr fontId="7"/>
  </si>
  <si>
    <t>本事業を実施した市場における自社商品の位置付けと課題（現地市場との比較、マーケティングを通して）</t>
    <rPh sb="0" eb="1">
      <t>ホン</t>
    </rPh>
    <rPh sb="1" eb="3">
      <t>ジギョウ</t>
    </rPh>
    <rPh sb="4" eb="6">
      <t>ジッシ</t>
    </rPh>
    <rPh sb="8" eb="10">
      <t>シジョウ</t>
    </rPh>
    <rPh sb="14" eb="16">
      <t>ジシャ</t>
    </rPh>
    <rPh sb="16" eb="18">
      <t>ショウヒン</t>
    </rPh>
    <rPh sb="19" eb="22">
      <t>イチヅ</t>
    </rPh>
    <rPh sb="24" eb="26">
      <t>カダイ</t>
    </rPh>
    <rPh sb="27" eb="29">
      <t>ゲンチ</t>
    </rPh>
    <rPh sb="29" eb="31">
      <t>シジョウ</t>
    </rPh>
    <rPh sb="33" eb="35">
      <t>ヒカク</t>
    </rPh>
    <rPh sb="44" eb="45">
      <t>トオ</t>
    </rPh>
    <phoneticPr fontId="7"/>
  </si>
  <si>
    <t>別紙　５の続き（１）</t>
    <rPh sb="0" eb="2">
      <t>ベッシ</t>
    </rPh>
    <phoneticPr fontId="7"/>
  </si>
  <si>
    <t>※商品開発後の対象商品の写真</t>
    <rPh sb="1" eb="3">
      <t>ショウヒン</t>
    </rPh>
    <rPh sb="3" eb="5">
      <t>カイハツ</t>
    </rPh>
    <rPh sb="5" eb="6">
      <t>ゴ</t>
    </rPh>
    <rPh sb="7" eb="9">
      <t>タイショウ</t>
    </rPh>
    <rPh sb="9" eb="11">
      <t>ショウヒン</t>
    </rPh>
    <rPh sb="12" eb="14">
      <t>シャシン</t>
    </rPh>
    <phoneticPr fontId="7"/>
  </si>
  <si>
    <t>※開発した商品が市場に出た場合、その日から1/31までの実績を記入。
※現地通貨を用いた場合、交付申請で用いたレートより日本円に換算すること。</t>
    <rPh sb="1" eb="3">
      <t>カイハツ</t>
    </rPh>
    <rPh sb="5" eb="7">
      <t>ショウヒン</t>
    </rPh>
    <rPh sb="8" eb="10">
      <t>シジョウ</t>
    </rPh>
    <rPh sb="11" eb="12">
      <t>デ</t>
    </rPh>
    <rPh sb="13" eb="15">
      <t>バアイ</t>
    </rPh>
    <rPh sb="18" eb="19">
      <t>ヒ</t>
    </rPh>
    <rPh sb="28" eb="30">
      <t>ジッセキ</t>
    </rPh>
    <rPh sb="31" eb="33">
      <t>キニュウ</t>
    </rPh>
    <rPh sb="36" eb="38">
      <t>ゲンチ</t>
    </rPh>
    <rPh sb="38" eb="40">
      <t>ツウカ</t>
    </rPh>
    <rPh sb="41" eb="42">
      <t>モチ</t>
    </rPh>
    <rPh sb="44" eb="46">
      <t>バアイ</t>
    </rPh>
    <rPh sb="47" eb="49">
      <t>コウフ</t>
    </rPh>
    <rPh sb="49" eb="51">
      <t>シンセイ</t>
    </rPh>
    <rPh sb="52" eb="53">
      <t>モチ</t>
    </rPh>
    <rPh sb="60" eb="63">
      <t>ニホンエン</t>
    </rPh>
    <rPh sb="64" eb="66">
      <t>カンサン</t>
    </rPh>
    <phoneticPr fontId="7"/>
  </si>
  <si>
    <t>1.売上</t>
    <rPh sb="2" eb="4">
      <t>ウリアゲ</t>
    </rPh>
    <phoneticPr fontId="7"/>
  </si>
  <si>
    <t>開発商品</t>
    <rPh sb="0" eb="2">
      <t>カイハツ</t>
    </rPh>
    <rPh sb="2" eb="4">
      <t>ショウヒン</t>
    </rPh>
    <phoneticPr fontId="7"/>
  </si>
  <si>
    <t>売上先事業者</t>
    <rPh sb="0" eb="2">
      <t>ウリアゲ</t>
    </rPh>
    <rPh sb="2" eb="3">
      <t>サキ</t>
    </rPh>
    <rPh sb="3" eb="6">
      <t>ジギョウシャ</t>
    </rPh>
    <phoneticPr fontId="7"/>
  </si>
  <si>
    <t>3.成約見込</t>
    <rPh sb="2" eb="4">
      <t>セイヤク</t>
    </rPh>
    <rPh sb="4" eb="6">
      <t>ミコミ</t>
    </rPh>
    <phoneticPr fontId="7"/>
  </si>
  <si>
    <t>見込先事業者</t>
    <rPh sb="0" eb="2">
      <t>ミコミ</t>
    </rPh>
    <rPh sb="2" eb="3">
      <t>サキ</t>
    </rPh>
    <rPh sb="3" eb="6">
      <t>ジギョウシャ</t>
    </rPh>
    <phoneticPr fontId="7"/>
  </si>
  <si>
    <t>成約先事業者</t>
    <rPh sb="0" eb="2">
      <t>セイヤク</t>
    </rPh>
    <rPh sb="2" eb="3">
      <t>サキ</t>
    </rPh>
    <rPh sb="3" eb="6">
      <t>ジギョウシャ</t>
    </rPh>
    <phoneticPr fontId="7"/>
  </si>
  <si>
    <t>2.成約</t>
    <rPh sb="2" eb="4">
      <t>セイヤク</t>
    </rPh>
    <phoneticPr fontId="7"/>
  </si>
  <si>
    <t>開発商品名</t>
    <rPh sb="0" eb="2">
      <t>かいはつ</t>
    </rPh>
    <rPh sb="2" eb="5">
      <t>ｼｮｳﾋﾝﾒｲ</t>
    </rPh>
    <phoneticPr fontId="15" type="noConversion"/>
  </si>
  <si>
    <t>本事業での商品開発における波及効果</t>
    <rPh sb="0" eb="1">
      <t>ホン</t>
    </rPh>
    <rPh sb="1" eb="3">
      <t>ジギョウ</t>
    </rPh>
    <rPh sb="5" eb="7">
      <t>ショウヒン</t>
    </rPh>
    <rPh sb="7" eb="9">
      <t>カイハツ</t>
    </rPh>
    <rPh sb="13" eb="15">
      <t>ハキュウ</t>
    </rPh>
    <rPh sb="15" eb="17">
      <t>コウカ</t>
    </rPh>
    <phoneticPr fontId="7"/>
  </si>
  <si>
    <t>本事業を実施した市場における自社商品の位置付けと課題（現地市場との比較、マーケティングを通して）</t>
    <phoneticPr fontId="7"/>
  </si>
  <si>
    <t>商流⑤</t>
    <rPh sb="0" eb="2">
      <t>ショウリュウ</t>
    </rPh>
    <phoneticPr fontId="7"/>
  </si>
  <si>
    <t>精算時（補助金額の確定後）</t>
    <rPh sb="0" eb="2">
      <t>セイサン</t>
    </rPh>
    <rPh sb="2" eb="3">
      <t>ジ</t>
    </rPh>
    <rPh sb="4" eb="6">
      <t>ホジョ</t>
    </rPh>
    <rPh sb="6" eb="8">
      <t>キンガク</t>
    </rPh>
    <rPh sb="9" eb="11">
      <t>カクテイ</t>
    </rPh>
    <rPh sb="11" eb="12">
      <t>ゴ</t>
    </rPh>
    <phoneticPr fontId="7"/>
  </si>
  <si>
    <t>計画変更・中止申請等（事前に提出）　※該当する場合</t>
    <rPh sb="0" eb="2">
      <t>ケイカク</t>
    </rPh>
    <rPh sb="2" eb="4">
      <t>ヘンコウ</t>
    </rPh>
    <rPh sb="5" eb="7">
      <t>チュウシ</t>
    </rPh>
    <rPh sb="7" eb="9">
      <t>シンセイ</t>
    </rPh>
    <rPh sb="9" eb="10">
      <t>トウ</t>
    </rPh>
    <rPh sb="11" eb="13">
      <t>ジゼン</t>
    </rPh>
    <rPh sb="14" eb="16">
      <t>テイシュツ</t>
    </rPh>
    <rPh sb="19" eb="21">
      <t>ガイトウ</t>
    </rPh>
    <rPh sb="23" eb="25">
      <t>バアイ</t>
    </rPh>
    <phoneticPr fontId="7"/>
  </si>
  <si>
    <t>実施計画書（様式任意）</t>
    <phoneticPr fontId="7"/>
  </si>
  <si>
    <t>|</t>
  </si>
  <si>
    <t>|</t>
    <phoneticPr fontId="7"/>
  </si>
  <si>
    <t>年度</t>
    <rPh sb="0" eb="2">
      <t>ネンド</t>
    </rPh>
    <phoneticPr fontId="7"/>
  </si>
  <si>
    <t>会社情報テーブル</t>
  </si>
  <si>
    <t>法人番号</t>
  </si>
  <si>
    <t>a</t>
  </si>
  <si>
    <t>年度</t>
  </si>
  <si>
    <t>申請企業名</t>
  </si>
  <si>
    <t>代表者役職</t>
  </si>
  <si>
    <t>代表者氏名</t>
  </si>
  <si>
    <t>本社所在国</t>
  </si>
  <si>
    <t>本社所在地住所</t>
  </si>
  <si>
    <t>本社所在地フリガナ</t>
  </si>
  <si>
    <t>会社成立年月日</t>
  </si>
  <si>
    <t>社員数（総数）</t>
  </si>
  <si>
    <t>社員数（非正規）</t>
  </si>
  <si>
    <t>申請担当者役職</t>
  </si>
  <si>
    <t>申請担当者氏名</t>
  </si>
  <si>
    <t>電話番号</t>
  </si>
  <si>
    <t>ＦＡＸ</t>
  </si>
  <si>
    <t>担当者メールアドレス</t>
  </si>
  <si>
    <t>自社ウェブサイト</t>
  </si>
  <si>
    <t>補助対象事業者種別</t>
  </si>
  <si>
    <t>業種</t>
  </si>
  <si>
    <t>業種詳細</t>
  </si>
  <si>
    <t>銀行名</t>
  </si>
  <si>
    <t>銀行名カナ</t>
  </si>
  <si>
    <t>支店名</t>
  </si>
  <si>
    <t>支店名カナ</t>
  </si>
  <si>
    <t>銀行コード</t>
  </si>
  <si>
    <t>上記銀行支店の住所</t>
  </si>
  <si>
    <t>店番</t>
  </si>
  <si>
    <t>預金種目</t>
  </si>
  <si>
    <t>口座番号</t>
  </si>
  <si>
    <t>口座名義人</t>
  </si>
  <si>
    <t>口座名カナ</t>
  </si>
  <si>
    <t>決算テーブル</t>
  </si>
  <si>
    <t>前期決算年度</t>
  </si>
  <si>
    <t>前期の売上高（決算期）</t>
  </si>
  <si>
    <t>営業利益（決算期）</t>
  </si>
  <si>
    <t>人件費（決算期）</t>
  </si>
  <si>
    <t>減価償却費（決算期）</t>
  </si>
  <si>
    <t>輸出入テーブル</t>
  </si>
  <si>
    <t>前期の年度</t>
  </si>
  <si>
    <t>輸出入実績（前期）</t>
  </si>
  <si>
    <t>前々期の年度</t>
  </si>
  <si>
    <t>輸出入実績（２期前）</t>
  </si>
  <si>
    <t>前々々期の年度</t>
  </si>
  <si>
    <t>輸出入実績（３期前）</t>
  </si>
  <si>
    <t>今年度輸出入目標額（円）／年</t>
  </si>
  <si>
    <t>海外展開のビジョンと実現に向けた具体的方策①</t>
  </si>
  <si>
    <t>海外展開のビジョンと実現に向けた具体的方策②</t>
  </si>
  <si>
    <t>海外展開のビジョンと実現に向けた具体的方策③</t>
  </si>
  <si>
    <t>海外展開のビジョン詳細</t>
  </si>
  <si>
    <t>昨年度の課題①</t>
  </si>
  <si>
    <t>昨年度の課題②</t>
  </si>
  <si>
    <t>昨年度の課題③</t>
  </si>
  <si>
    <t>昨年度の課題詳細</t>
  </si>
  <si>
    <t>今年度の戦略、展開方法①</t>
  </si>
  <si>
    <t>今年度の戦略、展開方法②</t>
  </si>
  <si>
    <t>今年度の戦略、展開方法③</t>
  </si>
  <si>
    <t>今年度の戦略、展開方法詳細</t>
  </si>
  <si>
    <t>国・地域</t>
  </si>
  <si>
    <t>輸出入実績</t>
  </si>
  <si>
    <t>販路1</t>
  </si>
  <si>
    <t>販路2</t>
  </si>
  <si>
    <t>販路3</t>
  </si>
  <si>
    <t>取扱順位</t>
  </si>
  <si>
    <t>大分類</t>
  </si>
  <si>
    <t>中分類</t>
  </si>
  <si>
    <t>品目</t>
  </si>
  <si>
    <t>品目手入力</t>
  </si>
  <si>
    <t>商品名</t>
  </si>
  <si>
    <t>支援種別（支援メニュー）</t>
  </si>
  <si>
    <t>申請番号</t>
  </si>
  <si>
    <t>主要ターゲット層①</t>
  </si>
  <si>
    <t>主要ターゲット層②</t>
  </si>
  <si>
    <t>主要ターゲット層③</t>
  </si>
  <si>
    <t>主要ターゲット層詳細</t>
  </si>
  <si>
    <t>工程①内容</t>
  </si>
  <si>
    <t>工程②内容</t>
  </si>
  <si>
    <t>工程③内容</t>
  </si>
  <si>
    <t>工程④内容</t>
  </si>
  <si>
    <t>工程⑤内容</t>
  </si>
  <si>
    <t>工程⑥内容</t>
  </si>
  <si>
    <t>工程⑦内容</t>
  </si>
  <si>
    <t>工程⑧内容</t>
  </si>
  <si>
    <t>工程⑨内容</t>
  </si>
  <si>
    <t>工程⑩内容</t>
  </si>
  <si>
    <t>今後の展開方針①</t>
  </si>
  <si>
    <t>今後の展開方針②</t>
  </si>
  <si>
    <t>今後の展開方針③</t>
  </si>
  <si>
    <t>交付決定番号</t>
  </si>
  <si>
    <t>課題①</t>
  </si>
  <si>
    <t>課題②</t>
  </si>
  <si>
    <t>課題③</t>
  </si>
  <si>
    <t>県及び支援機関への要望①</t>
  </si>
  <si>
    <t>県及び支援機関への要望②</t>
  </si>
  <si>
    <t>県及び支援機関への要望③</t>
  </si>
  <si>
    <t>額の確定通知番号</t>
  </si>
  <si>
    <t>額の確定額</t>
  </si>
  <si>
    <t>請求額</t>
  </si>
  <si>
    <t>申請番号枝番</t>
  </si>
  <si>
    <t>申請種別（申請or報告）</t>
  </si>
  <si>
    <t>申請</t>
  </si>
  <si>
    <t>項目名</t>
  </si>
  <si>
    <t>項目詳細</t>
  </si>
  <si>
    <t>滞在先（国・区間）</t>
  </si>
  <si>
    <t>滞在開始</t>
  </si>
  <si>
    <t>滞在終了</t>
  </si>
  <si>
    <t>単価</t>
  </si>
  <si>
    <t>数量（人数）</t>
  </si>
  <si>
    <t>宿泊数</t>
  </si>
  <si>
    <t>対象宿泊数</t>
  </si>
  <si>
    <t>実費額</t>
  </si>
  <si>
    <t>補助金基礎額</t>
  </si>
  <si>
    <t>備考</t>
  </si>
  <si>
    <t>報告</t>
  </si>
  <si>
    <t>メーカー名</t>
  </si>
  <si>
    <t>品目（手入力）</t>
  </si>
  <si>
    <t>売上先会社名</t>
  </si>
  <si>
    <t>売上数量</t>
  </si>
  <si>
    <t>売上額</t>
  </si>
  <si>
    <t>売上備考</t>
  </si>
  <si>
    <t>成約先会社名</t>
  </si>
  <si>
    <t>成約数量</t>
  </si>
  <si>
    <t>成約額</t>
  </si>
  <si>
    <t>成約備考</t>
  </si>
  <si>
    <t>成約見込先会社名</t>
  </si>
  <si>
    <t>成約見込数量</t>
  </si>
  <si>
    <t>成約見込額</t>
  </si>
  <si>
    <t>成約見込備考</t>
  </si>
  <si>
    <t>商品開発申請テーブル</t>
    <rPh sb="0" eb="2">
      <t>ショウヒン</t>
    </rPh>
    <rPh sb="2" eb="4">
      <t>カイハツ</t>
    </rPh>
    <rPh sb="4" eb="6">
      <t>シンセイ</t>
    </rPh>
    <phoneticPr fontId="2"/>
  </si>
  <si>
    <t>法人番号</t>
    <rPh sb="0" eb="2">
      <t>ホウジン</t>
    </rPh>
    <rPh sb="2" eb="4">
      <t>バンゴウ</t>
    </rPh>
    <phoneticPr fontId="3"/>
  </si>
  <si>
    <t>年度</t>
    <rPh sb="0" eb="2">
      <t>ネンド</t>
    </rPh>
    <phoneticPr fontId="2"/>
  </si>
  <si>
    <t>申請番号</t>
    <rPh sb="0" eb="2">
      <t>シンセイ</t>
    </rPh>
    <rPh sb="2" eb="4">
      <t>バンゴウ</t>
    </rPh>
    <phoneticPr fontId="2"/>
  </si>
  <si>
    <t>企画名</t>
    <rPh sb="0" eb="2">
      <t>キカク</t>
    </rPh>
    <rPh sb="2" eb="3">
      <t>メイ</t>
    </rPh>
    <phoneticPr fontId="3"/>
  </si>
  <si>
    <t>ターゲット市場</t>
    <rPh sb="5" eb="7">
      <t>シジョウ</t>
    </rPh>
    <phoneticPr fontId="6"/>
  </si>
  <si>
    <t>開発目的①</t>
    <rPh sb="0" eb="2">
      <t>カイハツ</t>
    </rPh>
    <rPh sb="2" eb="4">
      <t>モクテキ</t>
    </rPh>
    <phoneticPr fontId="6"/>
  </si>
  <si>
    <t>開発目的②</t>
    <rPh sb="2" eb="4">
      <t>モクテキ</t>
    </rPh>
    <phoneticPr fontId="6"/>
  </si>
  <si>
    <t>開発目的③</t>
    <rPh sb="2" eb="4">
      <t>モクテキ</t>
    </rPh>
    <phoneticPr fontId="6"/>
  </si>
  <si>
    <t>開発目的詳細</t>
    <rPh sb="2" eb="4">
      <t>モクテキ</t>
    </rPh>
    <phoneticPr fontId="6"/>
  </si>
  <si>
    <t>開発内容</t>
    <rPh sb="2" eb="4">
      <t>ナイヨウ</t>
    </rPh>
    <phoneticPr fontId="6"/>
  </si>
  <si>
    <t>開発の新規性・革新性</t>
    <rPh sb="0" eb="2">
      <t>カイハツ</t>
    </rPh>
    <rPh sb="3" eb="6">
      <t>シンキセイ</t>
    </rPh>
    <rPh sb="7" eb="9">
      <t>カクシン</t>
    </rPh>
    <rPh sb="9" eb="10">
      <t>セイ</t>
    </rPh>
    <phoneticPr fontId="6"/>
  </si>
  <si>
    <t>実施開始予定日</t>
    <rPh sb="2" eb="4">
      <t>カイシ</t>
    </rPh>
    <rPh sb="4" eb="6">
      <t>ヨテイ</t>
    </rPh>
    <rPh sb="6" eb="7">
      <t>テイジツ</t>
    </rPh>
    <phoneticPr fontId="3"/>
  </si>
  <si>
    <t>実施終了予定日</t>
    <rPh sb="2" eb="4">
      <t>シュウリョウ</t>
    </rPh>
    <rPh sb="6" eb="7">
      <t>テイジツ</t>
    </rPh>
    <phoneticPr fontId="3"/>
  </si>
  <si>
    <t>商流①</t>
    <rPh sb="0" eb="2">
      <t>ショウリュウ</t>
    </rPh>
    <phoneticPr fontId="3"/>
  </si>
  <si>
    <t>商流②</t>
    <rPh sb="0" eb="2">
      <t>ショウリュウ</t>
    </rPh>
    <phoneticPr fontId="3"/>
  </si>
  <si>
    <t>商流③</t>
    <rPh sb="0" eb="2">
      <t>ショウリュウ</t>
    </rPh>
    <phoneticPr fontId="3"/>
  </si>
  <si>
    <t>商流④</t>
    <rPh sb="0" eb="2">
      <t>ショウリュウ</t>
    </rPh>
    <phoneticPr fontId="3"/>
  </si>
  <si>
    <t>商流⑤</t>
    <rPh sb="0" eb="2">
      <t>ショウリュウ</t>
    </rPh>
    <phoneticPr fontId="3"/>
  </si>
  <si>
    <t>工程①日付</t>
    <rPh sb="0" eb="2">
      <t>コウテイ</t>
    </rPh>
    <rPh sb="3" eb="5">
      <t>ヒヅケ</t>
    </rPh>
    <phoneticPr fontId="6"/>
  </si>
  <si>
    <t>工程②日付</t>
    <rPh sb="3" eb="5">
      <t>ヒヅケ</t>
    </rPh>
    <phoneticPr fontId="6"/>
  </si>
  <si>
    <t>工程③日付</t>
    <rPh sb="3" eb="5">
      <t>ヒヅケ</t>
    </rPh>
    <phoneticPr fontId="6"/>
  </si>
  <si>
    <t>工程④日付</t>
    <rPh sb="3" eb="5">
      <t>ヒヅケ</t>
    </rPh>
    <phoneticPr fontId="6"/>
  </si>
  <si>
    <t>工程⑤日付</t>
    <rPh sb="3" eb="5">
      <t>ヒヅケ</t>
    </rPh>
    <phoneticPr fontId="6"/>
  </si>
  <si>
    <t>工程⑥日付</t>
    <rPh sb="3" eb="5">
      <t>ヒヅケ</t>
    </rPh>
    <phoneticPr fontId="6"/>
  </si>
  <si>
    <t>工程⑦日付</t>
    <rPh sb="3" eb="5">
      <t>ヒヅケ</t>
    </rPh>
    <phoneticPr fontId="6"/>
  </si>
  <si>
    <t>工程⑧日付</t>
    <rPh sb="3" eb="5">
      <t>ヒヅケ</t>
    </rPh>
    <phoneticPr fontId="6"/>
  </si>
  <si>
    <t>工程⑨日付</t>
    <rPh sb="3" eb="5">
      <t>ヒヅケ</t>
    </rPh>
    <phoneticPr fontId="6"/>
  </si>
  <si>
    <t>工程⑩日付</t>
    <rPh sb="3" eb="5">
      <t>ヒヅケ</t>
    </rPh>
    <phoneticPr fontId="6"/>
  </si>
  <si>
    <t>今後の展開方針詳細</t>
    <rPh sb="7" eb="9">
      <t>ショウサイ</t>
    </rPh>
    <phoneticPr fontId="3"/>
  </si>
  <si>
    <t>補助金交付申請日</t>
    <rPh sb="0" eb="3">
      <t>ホジョキン</t>
    </rPh>
    <rPh sb="3" eb="5">
      <t>コウフ</t>
    </rPh>
    <rPh sb="5" eb="7">
      <t>シンセイ</t>
    </rPh>
    <rPh sb="7" eb="8">
      <t>ビ</t>
    </rPh>
    <phoneticPr fontId="3"/>
  </si>
  <si>
    <t>実費合計額</t>
    <rPh sb="0" eb="2">
      <t>ジッピ</t>
    </rPh>
    <rPh sb="2" eb="4">
      <t>ゴウケイ</t>
    </rPh>
    <rPh sb="4" eb="5">
      <t>ガク</t>
    </rPh>
    <phoneticPr fontId="2"/>
  </si>
  <si>
    <t>補助金基礎額合計</t>
    <rPh sb="0" eb="3">
      <t>ホジョキン</t>
    </rPh>
    <rPh sb="3" eb="5">
      <t>キソ</t>
    </rPh>
    <rPh sb="5" eb="6">
      <t>ガク</t>
    </rPh>
    <rPh sb="6" eb="8">
      <t>ゴウケイ</t>
    </rPh>
    <phoneticPr fontId="3"/>
  </si>
  <si>
    <t>交付申請額</t>
    <rPh sb="0" eb="2">
      <t>コウフ</t>
    </rPh>
    <rPh sb="2" eb="4">
      <t>シンセイ</t>
    </rPh>
    <rPh sb="4" eb="5">
      <t>ガク</t>
    </rPh>
    <phoneticPr fontId="3"/>
  </si>
  <si>
    <t>交付決定通知日</t>
    <rPh sb="0" eb="2">
      <t>コウフ</t>
    </rPh>
    <rPh sb="2" eb="4">
      <t>ケッテイ</t>
    </rPh>
    <rPh sb="4" eb="6">
      <t>ツウチ</t>
    </rPh>
    <rPh sb="6" eb="7">
      <t>ビ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</si>
  <si>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</si>
  <si>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商品開発報告テーブル</t>
    <rPh sb="0" eb="2">
      <t>ショウヒン</t>
    </rPh>
    <rPh sb="2" eb="4">
      <t>カイハツ</t>
    </rPh>
    <rPh sb="4" eb="6">
      <t>ホウコク</t>
    </rPh>
    <phoneticPr fontId="2"/>
  </si>
  <si>
    <t>為替レート</t>
    <rPh sb="0" eb="2">
      <t>カワセ</t>
    </rPh>
    <phoneticPr fontId="3"/>
  </si>
  <si>
    <t>為替レート確認月</t>
    <rPh sb="0" eb="2">
      <t>カワセ</t>
    </rPh>
    <rPh sb="5" eb="7">
      <t>カクニン</t>
    </rPh>
    <rPh sb="7" eb="8">
      <t>ツキ</t>
    </rPh>
    <phoneticPr fontId="2"/>
  </si>
  <si>
    <t>実施開始日</t>
    <rPh sb="2" eb="4">
      <t>カイシ</t>
    </rPh>
    <rPh sb="4" eb="5">
      <t>テイジツ</t>
    </rPh>
    <phoneticPr fontId="3"/>
  </si>
  <si>
    <t>実施終了日</t>
    <rPh sb="2" eb="4">
      <t>シュウリョウ</t>
    </rPh>
    <rPh sb="4" eb="5">
      <t>テイジツ</t>
    </rPh>
    <phoneticPr fontId="3"/>
  </si>
  <si>
    <t>結果概要</t>
    <rPh sb="0" eb="2">
      <t>ケッカ</t>
    </rPh>
    <rPh sb="2" eb="4">
      <t>ガイヨウ</t>
    </rPh>
    <phoneticPr fontId="2"/>
  </si>
  <si>
    <t>事業成果①</t>
    <rPh sb="0" eb="2">
      <t>ジギョウ</t>
    </rPh>
    <rPh sb="2" eb="4">
      <t>セイカ</t>
    </rPh>
    <phoneticPr fontId="6"/>
  </si>
  <si>
    <t>事業成果②</t>
    <rPh sb="0" eb="2">
      <t>ジギョウ</t>
    </rPh>
    <phoneticPr fontId="6"/>
  </si>
  <si>
    <t>事業成果③</t>
    <rPh sb="0" eb="2">
      <t>ジギョウ</t>
    </rPh>
    <phoneticPr fontId="6"/>
  </si>
  <si>
    <t>事業成果詳細</t>
    <rPh sb="0" eb="2">
      <t>ジギョウ</t>
    </rPh>
    <phoneticPr fontId="6"/>
  </si>
  <si>
    <t>開発商品納品先</t>
    <rPh sb="0" eb="2">
      <t>カイハツ</t>
    </rPh>
    <rPh sb="2" eb="4">
      <t>ショウヒン</t>
    </rPh>
    <rPh sb="4" eb="6">
      <t>ノウヒン</t>
    </rPh>
    <rPh sb="6" eb="7">
      <t>サキ</t>
    </rPh>
    <phoneticPr fontId="6"/>
  </si>
  <si>
    <t>納品先の反応</t>
    <rPh sb="0" eb="2">
      <t>ノウヒン</t>
    </rPh>
    <rPh sb="2" eb="3">
      <t>サキ</t>
    </rPh>
    <rPh sb="4" eb="6">
      <t>ハンノウ</t>
    </rPh>
    <phoneticPr fontId="6"/>
  </si>
  <si>
    <t>卸、売上実績額</t>
  </si>
  <si>
    <t>実績額差異</t>
    <rPh sb="0" eb="2">
      <t>ジッセキ</t>
    </rPh>
    <phoneticPr fontId="2"/>
  </si>
  <si>
    <t>計画と実績の差異に関する分析</t>
    <rPh sb="0" eb="2">
      <t>ケイカク</t>
    </rPh>
    <rPh sb="3" eb="5">
      <t>ジッセキ</t>
    </rPh>
    <rPh sb="6" eb="8">
      <t>サイ</t>
    </rPh>
    <rPh sb="9" eb="10">
      <t>カン</t>
    </rPh>
    <rPh sb="12" eb="14">
      <t>ブンセキ</t>
    </rPh>
    <phoneticPr fontId="3"/>
  </si>
  <si>
    <t>商品開発における波及効果</t>
    <rPh sb="0" eb="2">
      <t>ショウヒン</t>
    </rPh>
    <rPh sb="2" eb="4">
      <t>カイハツ</t>
    </rPh>
    <rPh sb="8" eb="10">
      <t>ハキュウ</t>
    </rPh>
    <rPh sb="10" eb="12">
      <t>コウカ</t>
    </rPh>
    <phoneticPr fontId="3"/>
  </si>
  <si>
    <t>自社商品の位置付けと課題</t>
    <rPh sb="0" eb="2">
      <t>ジシャ</t>
    </rPh>
    <rPh sb="2" eb="4">
      <t>ショウヒン</t>
    </rPh>
    <rPh sb="5" eb="8">
      <t>イチヅ</t>
    </rPh>
    <rPh sb="10" eb="12">
      <t>カダイ</t>
    </rPh>
    <phoneticPr fontId="3"/>
  </si>
  <si>
    <t>県及び支援機関への要望詳細</t>
    <rPh sb="11" eb="13">
      <t>ショウサイ</t>
    </rPh>
    <phoneticPr fontId="3"/>
  </si>
  <si>
    <t>報告書提出日</t>
    <rPh sb="0" eb="3">
      <t>ホウコクショ</t>
    </rPh>
    <rPh sb="3" eb="5">
      <t>テイシュツ</t>
    </rPh>
    <rPh sb="5" eb="6">
      <t>ビ</t>
    </rPh>
    <phoneticPr fontId="3"/>
  </si>
  <si>
    <t>変更申請の有無</t>
    <rPh sb="0" eb="2">
      <t>ヘンコウ</t>
    </rPh>
    <rPh sb="2" eb="4">
      <t>シンセイ</t>
    </rPh>
    <rPh sb="5" eb="7">
      <t>ウム</t>
    </rPh>
    <phoneticPr fontId="3"/>
  </si>
  <si>
    <t>補助金基礎額計</t>
    <rPh sb="0" eb="3">
      <t>ホジョキン</t>
    </rPh>
    <rPh sb="3" eb="5">
      <t>キソ</t>
    </rPh>
    <rPh sb="5" eb="6">
      <t>ガク</t>
    </rPh>
    <rPh sb="6" eb="7">
      <t>ケイ</t>
    </rPh>
    <phoneticPr fontId="3"/>
  </si>
  <si>
    <t>端数切捨て後額</t>
    <rPh sb="0" eb="2">
      <t>ハスウ</t>
    </rPh>
    <rPh sb="2" eb="4">
      <t>キリス</t>
    </rPh>
    <rPh sb="5" eb="6">
      <t>ゴ</t>
    </rPh>
    <rPh sb="6" eb="7">
      <t>ガク</t>
    </rPh>
    <phoneticPr fontId="2"/>
  </si>
  <si>
    <t>精算額</t>
    <rPh sb="0" eb="3">
      <t>セイサンガク</t>
    </rPh>
    <phoneticPr fontId="3"/>
  </si>
  <si>
    <t>請求書提出日</t>
    <rPh sb="0" eb="3">
      <t>セイキュウショ</t>
    </rPh>
    <rPh sb="3" eb="5">
      <t>テイシュツ</t>
    </rPh>
    <rPh sb="5" eb="6">
      <t>ビ</t>
    </rPh>
    <phoneticPr fontId="3"/>
  </si>
  <si>
    <t>額の確定通知日</t>
    <rPh sb="0" eb="1">
      <t>ガク</t>
    </rPh>
    <rPh sb="2" eb="4">
      <t>カクテイ</t>
    </rPh>
    <rPh sb="4" eb="6">
      <t>ツウチ</t>
    </rPh>
    <rPh sb="6" eb="7">
      <t>ビ</t>
    </rPh>
    <phoneticPr fontId="3"/>
  </si>
  <si>
    <t>商品開発の効果</t>
    <rPh sb="0" eb="2">
      <t>ショウヒン</t>
    </rPh>
    <rPh sb="2" eb="4">
      <t>カイハツ</t>
    </rPh>
    <rPh sb="5" eb="7">
      <t>コウカ</t>
    </rPh>
    <phoneticPr fontId="6"/>
  </si>
  <si>
    <t>商品開発費</t>
    <rPh sb="0" eb="2">
      <t>ショウヒン</t>
    </rPh>
    <rPh sb="2" eb="4">
      <t>カイハツ</t>
    </rPh>
    <phoneticPr fontId="7"/>
  </si>
  <si>
    <t>分析試験費</t>
    <rPh sb="0" eb="2">
      <t>ブンセキ</t>
    </rPh>
    <rPh sb="2" eb="4">
      <t>シケン</t>
    </rPh>
    <phoneticPr fontId="7"/>
  </si>
  <si>
    <t>技術指導受入費</t>
    <rPh sb="0" eb="2">
      <t>ギジュツ</t>
    </rPh>
    <rPh sb="2" eb="4">
      <t>シドウ</t>
    </rPh>
    <rPh sb="4" eb="6">
      <t>ウケイレ</t>
    </rPh>
    <phoneticPr fontId="7"/>
  </si>
  <si>
    <t>市場・消費者調査費</t>
    <phoneticPr fontId="7"/>
  </si>
  <si>
    <t>営業促進費・その他</t>
    <phoneticPr fontId="7"/>
  </si>
  <si>
    <t xml:space="preserve">初回申請のみ
※３～８の全ての書類を提出すること。
</t>
    <rPh sb="0" eb="2">
      <t>ショカイ</t>
    </rPh>
    <rPh sb="2" eb="4">
      <t>シンセイ</t>
    </rPh>
    <rPh sb="12" eb="13">
      <t>スベ</t>
    </rPh>
    <rPh sb="15" eb="17">
      <t>ショルイ</t>
    </rPh>
    <rPh sb="18" eb="20">
      <t>テイシュツ</t>
    </rPh>
    <phoneticPr fontId="7"/>
  </si>
  <si>
    <t>令和５年度沖縄国際物流ハブ活用推進事業補助金中止（廃止）承認申請書</t>
    <phoneticPr fontId="7"/>
  </si>
  <si>
    <t>令和５年度沖縄国際物流ハブ活用推進事業補助金計画変更承認申請書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</si>
</sst>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###,###&quot;円&quot;"/>
    <numFmt numFmtId="177" formatCode="0.0%"/>
    <numFmt numFmtId="178" formatCode="0.00_ "/>
    <numFmt numFmtId="179" formatCode="#,##0_);[Red]\(#,##0\)"/>
    <numFmt numFmtId="180" formatCode="#,##0&quot;円&quot;"/>
    <numFmt numFmtId="181" formatCode="[DBNum3]ggge&quot;年&quot;m&quot;月&quot;d&quot;日&quot;"/>
    <numFmt numFmtId="182" formatCode="#,##0_ ;[Red]\-#,##0\ "/>
    <numFmt numFmtId="183" formatCode="yyyy&quot;年&quot;m&quot;月&quot;d&quot;日&quot;;@"/>
    <numFmt numFmtId="184" formatCode="###,##0&quot;　円&quot;"/>
    <numFmt numFmtId="185" formatCode="###,##0&quot;　円　&quot;"/>
    <numFmt numFmtId="186" formatCode="###,##0&quot;　円（内訳は別紙）&quot;"/>
    <numFmt numFmtId="187" formatCode="#,##0&quot;　円&quot;;&quot;▲ &quot;#,##0&quot;　円&quot;"/>
    <numFmt numFmtId="188" formatCode="General&quot;％&quot;"/>
    <numFmt numFmtId="189" formatCode="General&quot;月&quot;"/>
    <numFmt numFmtId="190" formatCode="General&quot;人&quot;"/>
    <numFmt numFmtId="191" formatCode="&quot;うち、非正規 &quot;General&quot; 人&quot;"/>
    <numFmt numFmtId="192" formatCode="General&quot; 年度&quot;"/>
    <numFmt numFmtId="193" formatCode="###,###&quot; 円&quot;"/>
    <numFmt numFmtId="194" formatCode="m/d;@"/>
    <numFmt numFmtId="195" formatCode="General&quot;円&quot;"/>
    <numFmt numFmtId="196" formatCode="#,##0&quot; 円&quot;"/>
  </numFmts>
  <fonts count="84">
    <font>
      <sz val="11"/>
      <color theme="1"/>
      <name val="ＭＳ Ｐゴシック"/>
      <family val="2"/>
      <scheme val="minor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FF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rgb="FFFFFF00"/>
      <name val="ＭＳ 明朝"/>
      <family val="1"/>
      <charset val="128"/>
    </font>
    <font>
      <sz val="20"/>
      <color theme="1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BIZ UDP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Meiryo UI"/>
      <family val="2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color rgb="FFFF0000"/>
      <name val="ＭＳ Ｐゴシック"/>
      <family val="2"/>
      <scheme val="minor"/>
    </font>
    <font>
      <sz val="10"/>
      <color theme="0"/>
      <name val="ＭＳ Ｐゴシック"/>
      <family val="2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1"/>
      <color theme="0"/>
      <name val="Arial"/>
      <family val="2"/>
    </font>
    <font>
      <sz val="10"/>
      <color rgb="FFFF0000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theme="6" tint="0.79998168889431442"/>
      <name val="ＭＳ Ｐゴシック"/>
      <family val="2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  <charset val="128"/>
    </font>
    <font>
      <b/>
      <sz val="11"/>
      <name val="ＭＳ Ｐ明朝"/>
      <family val="1"/>
      <charset val="128"/>
    </font>
    <font>
      <sz val="10"/>
      <color theme="1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rgb="FFFF0000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ck">
        <color rgb="FFFF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dashed">
        <color indexed="64"/>
      </bottom>
      <diagonal/>
    </border>
    <border>
      <left/>
      <right/>
      <top style="thick">
        <color rgb="FFFF0000"/>
      </top>
      <bottom style="dashed">
        <color indexed="64"/>
      </bottom>
      <diagonal/>
    </border>
    <border>
      <left/>
      <right style="thin">
        <color indexed="64"/>
      </right>
      <top style="thick">
        <color rgb="FFFF0000"/>
      </top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099">
    <xf numFmtId="0" fontId="0" fillId="0" borderId="0" xfId="0"/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10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38" fontId="10" fillId="2" borderId="7" xfId="0" applyNumberFormat="1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0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3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9" fillId="2" borderId="3" xfId="0" applyFont="1" applyFill="1" applyBorder="1" applyAlignment="1">
      <alignment vertical="center" wrapText="1"/>
    </xf>
    <xf numFmtId="0" fontId="0" fillId="2" borderId="64" xfId="0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left" vertical="center" wrapText="1"/>
    </xf>
    <xf numFmtId="0" fontId="0" fillId="2" borderId="6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36" fillId="3" borderId="7" xfId="0" applyFont="1" applyFill="1" applyBorder="1" applyAlignment="1">
      <alignment vertical="center" wrapText="1"/>
    </xf>
    <xf numFmtId="0" fontId="39" fillId="2" borderId="4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vertical="center" wrapText="1"/>
    </xf>
    <xf numFmtId="0" fontId="35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35" fillId="2" borderId="66" xfId="0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center" vertical="center"/>
    </xf>
    <xf numFmtId="0" fontId="41" fillId="2" borderId="70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 wrapText="1"/>
    </xf>
    <xf numFmtId="0" fontId="34" fillId="3" borderId="9" xfId="0" applyFont="1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5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/>
    <xf numFmtId="0" fontId="51" fillId="0" borderId="1" xfId="0" applyFont="1" applyBorder="1"/>
    <xf numFmtId="5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52" fillId="2" borderId="0" xfId="0" applyFont="1" applyFill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1" fillId="2" borderId="8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86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19" fillId="2" borderId="85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86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38" fontId="21" fillId="2" borderId="94" xfId="1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vertical="center"/>
    </xf>
    <xf numFmtId="0" fontId="10" fillId="2" borderId="47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vertical="center"/>
    </xf>
    <xf numFmtId="0" fontId="18" fillId="2" borderId="44" xfId="0" applyFont="1" applyFill="1" applyBorder="1" applyAlignment="1">
      <alignment vertical="center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vertical="center"/>
    </xf>
    <xf numFmtId="0" fontId="18" fillId="2" borderId="61" xfId="0" applyFont="1" applyFill="1" applyBorder="1" applyAlignment="1">
      <alignment vertical="center"/>
    </xf>
    <xf numFmtId="0" fontId="18" fillId="2" borderId="62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0" fillId="2" borderId="63" xfId="0" applyFont="1" applyFill="1" applyBorder="1" applyAlignment="1">
      <alignment vertical="center"/>
    </xf>
    <xf numFmtId="0" fontId="18" fillId="2" borderId="63" xfId="0" applyFont="1" applyFill="1" applyBorder="1" applyAlignment="1">
      <alignment vertical="center"/>
    </xf>
    <xf numFmtId="0" fontId="10" fillId="2" borderId="55" xfId="0" applyFont="1" applyFill="1" applyBorder="1" applyAlignment="1">
      <alignment vertical="center"/>
    </xf>
    <xf numFmtId="0" fontId="10" fillId="2" borderId="58" xfId="0" applyFont="1" applyFill="1" applyBorder="1" applyAlignment="1">
      <alignment vertical="center"/>
    </xf>
    <xf numFmtId="0" fontId="18" fillId="2" borderId="58" xfId="0" applyFont="1" applyFill="1" applyBorder="1" applyAlignment="1">
      <alignment vertical="center"/>
    </xf>
    <xf numFmtId="0" fontId="18" fillId="2" borderId="59" xfId="0" applyFont="1" applyFill="1" applyBorder="1" applyAlignment="1">
      <alignment vertical="center"/>
    </xf>
    <xf numFmtId="0" fontId="25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/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1" fillId="2" borderId="0" xfId="0" applyFont="1" applyFill="1"/>
    <xf numFmtId="0" fontId="50" fillId="2" borderId="0" xfId="0" applyFont="1" applyFill="1" applyAlignment="1">
      <alignment horizontal="left" vertical="center"/>
    </xf>
    <xf numFmtId="0" fontId="50" fillId="2" borderId="0" xfId="0" applyFont="1" applyFill="1" applyAlignment="1">
      <alignment vertical="center"/>
    </xf>
    <xf numFmtId="0" fontId="50" fillId="2" borderId="1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55" fillId="6" borderId="9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4" fillId="2" borderId="0" xfId="0" applyFont="1" applyFill="1" applyAlignment="1">
      <alignment vertical="top"/>
    </xf>
    <xf numFmtId="0" fontId="19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right" vertical="center"/>
    </xf>
    <xf numFmtId="0" fontId="19" fillId="2" borderId="19" xfId="0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176" fontId="10" fillId="2" borderId="0" xfId="0" applyNumberFormat="1" applyFont="1" applyFill="1" applyAlignment="1">
      <alignment vertical="center"/>
    </xf>
    <xf numFmtId="38" fontId="18" fillId="2" borderId="4" xfId="0" applyNumberFormat="1" applyFont="1" applyFill="1" applyBorder="1" applyAlignment="1">
      <alignment vertical="center"/>
    </xf>
    <xf numFmtId="38" fontId="46" fillId="2" borderId="0" xfId="0" applyNumberFormat="1" applyFont="1" applyFill="1" applyAlignment="1">
      <alignment vertical="center"/>
    </xf>
    <xf numFmtId="38" fontId="18" fillId="2" borderId="0" xfId="0" applyNumberFormat="1" applyFont="1" applyFill="1" applyAlignment="1">
      <alignment vertical="center"/>
    </xf>
    <xf numFmtId="38" fontId="18" fillId="2" borderId="6" xfId="0" applyNumberFormat="1" applyFont="1" applyFill="1" applyBorder="1" applyAlignment="1">
      <alignment vertical="center"/>
    </xf>
    <xf numFmtId="38" fontId="18" fillId="2" borderId="16" xfId="0" applyNumberFormat="1" applyFont="1" applyFill="1" applyBorder="1" applyAlignment="1">
      <alignment vertical="center"/>
    </xf>
    <xf numFmtId="38" fontId="18" fillId="2" borderId="77" xfId="0" applyNumberFormat="1" applyFont="1" applyFill="1" applyBorder="1" applyAlignment="1">
      <alignment vertical="center"/>
    </xf>
    <xf numFmtId="0" fontId="5" fillId="0" borderId="0" xfId="6">
      <alignment vertical="center"/>
    </xf>
    <xf numFmtId="0" fontId="5" fillId="0" borderId="1" xfId="6" applyBorder="1">
      <alignment vertical="center"/>
    </xf>
    <xf numFmtId="0" fontId="4" fillId="0" borderId="0" xfId="6" applyFont="1">
      <alignment vertical="center"/>
    </xf>
    <xf numFmtId="0" fontId="4" fillId="0" borderId="1" xfId="6" applyFont="1" applyBorder="1">
      <alignment vertical="center"/>
    </xf>
    <xf numFmtId="0" fontId="51" fillId="8" borderId="1" xfId="0" applyFont="1" applyFill="1" applyBorder="1" applyAlignment="1">
      <alignment vertical="center"/>
    </xf>
    <xf numFmtId="0" fontId="51" fillId="2" borderId="11" xfId="0" applyFont="1" applyFill="1" applyBorder="1" applyAlignment="1">
      <alignment vertical="center"/>
    </xf>
    <xf numFmtId="0" fontId="51" fillId="2" borderId="12" xfId="0" applyFont="1" applyFill="1" applyBorder="1" applyAlignment="1">
      <alignment vertical="center"/>
    </xf>
    <xf numFmtId="0" fontId="51" fillId="2" borderId="13" xfId="0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3" fillId="0" borderId="0" xfId="6" applyFont="1">
      <alignment vertical="center"/>
    </xf>
    <xf numFmtId="0" fontId="55" fillId="2" borderId="0" xfId="0" applyFont="1" applyFill="1" applyAlignment="1">
      <alignment vertical="center"/>
    </xf>
    <xf numFmtId="0" fontId="55" fillId="2" borderId="0" xfId="0" applyFont="1" applyFill="1" applyAlignment="1">
      <alignment horizontal="right" vertical="center"/>
    </xf>
    <xf numFmtId="0" fontId="55" fillId="2" borderId="1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right" vertical="center"/>
    </xf>
    <xf numFmtId="0" fontId="55" fillId="2" borderId="1" xfId="0" applyFont="1" applyFill="1" applyBorder="1" applyAlignment="1">
      <alignment vertical="center"/>
    </xf>
    <xf numFmtId="0" fontId="55" fillId="2" borderId="10" xfId="0" applyFont="1" applyFill="1" applyBorder="1" applyAlignment="1">
      <alignment vertical="center"/>
    </xf>
    <xf numFmtId="0" fontId="55" fillId="2" borderId="9" xfId="0" applyFont="1" applyFill="1" applyBorder="1" applyAlignment="1">
      <alignment vertical="center"/>
    </xf>
    <xf numFmtId="0" fontId="55" fillId="2" borderId="4" xfId="0" applyFont="1" applyFill="1" applyBorder="1" applyAlignment="1">
      <alignment vertical="center"/>
    </xf>
    <xf numFmtId="0" fontId="55" fillId="2" borderId="0" xfId="0" applyFont="1" applyFill="1" applyAlignment="1">
      <alignment vertical="center" shrinkToFit="1"/>
    </xf>
    <xf numFmtId="176" fontId="56" fillId="2" borderId="0" xfId="0" applyNumberFormat="1" applyFont="1" applyFill="1" applyAlignment="1">
      <alignment vertical="center"/>
    </xf>
    <xf numFmtId="0" fontId="55" fillId="2" borderId="5" xfId="0" applyFont="1" applyFill="1" applyBorder="1" applyAlignment="1">
      <alignment vertical="center"/>
    </xf>
    <xf numFmtId="0" fontId="55" fillId="2" borderId="18" xfId="0" applyFont="1" applyFill="1" applyBorder="1" applyAlignment="1">
      <alignment horizontal="left" vertical="top" wrapText="1"/>
    </xf>
    <xf numFmtId="0" fontId="55" fillId="2" borderId="17" xfId="0" applyFont="1" applyFill="1" applyBorder="1" applyAlignment="1">
      <alignment horizontal="right" vertical="center"/>
    </xf>
    <xf numFmtId="0" fontId="55" fillId="2" borderId="17" xfId="0" applyFont="1" applyFill="1" applyBorder="1" applyAlignment="1">
      <alignment vertical="center"/>
    </xf>
    <xf numFmtId="0" fontId="55" fillId="2" borderId="6" xfId="0" applyFont="1" applyFill="1" applyBorder="1" applyAlignment="1">
      <alignment vertical="center"/>
    </xf>
    <xf numFmtId="0" fontId="55" fillId="2" borderId="7" xfId="0" applyFont="1" applyFill="1" applyBorder="1" applyAlignment="1">
      <alignment vertical="center"/>
    </xf>
    <xf numFmtId="0" fontId="55" fillId="2" borderId="3" xfId="0" applyFont="1" applyFill="1" applyBorder="1" applyAlignment="1">
      <alignment vertical="center"/>
    </xf>
    <xf numFmtId="0" fontId="55" fillId="2" borderId="18" xfId="0" applyFont="1" applyFill="1" applyBorder="1" applyAlignment="1">
      <alignment horizontal="right" vertical="center"/>
    </xf>
    <xf numFmtId="0" fontId="55" fillId="2" borderId="8" xfId="0" applyFont="1" applyFill="1" applyBorder="1" applyAlignment="1">
      <alignment vertical="center"/>
    </xf>
    <xf numFmtId="0" fontId="55" fillId="2" borderId="18" xfId="0" applyFont="1" applyFill="1" applyBorder="1" applyAlignment="1">
      <alignment vertical="center"/>
    </xf>
    <xf numFmtId="0" fontId="55" fillId="2" borderId="7" xfId="0" applyFont="1" applyFill="1" applyBorder="1" applyAlignment="1">
      <alignment horizontal="right" vertical="center"/>
    </xf>
    <xf numFmtId="0" fontId="55" fillId="6" borderId="17" xfId="0" applyFont="1" applyFill="1" applyBorder="1" applyAlignment="1">
      <alignment vertical="center"/>
    </xf>
    <xf numFmtId="0" fontId="55" fillId="6" borderId="6" xfId="0" applyFont="1" applyFill="1" applyBorder="1" applyAlignment="1">
      <alignment vertical="center"/>
    </xf>
    <xf numFmtId="0" fontId="55" fillId="6" borderId="7" xfId="0" applyFont="1" applyFill="1" applyBorder="1" applyAlignment="1">
      <alignment vertical="center"/>
    </xf>
    <xf numFmtId="0" fontId="55" fillId="2" borderId="12" xfId="0" applyFont="1" applyFill="1" applyBorder="1" applyAlignment="1">
      <alignment horizontal="right" vertical="center"/>
    </xf>
    <xf numFmtId="0" fontId="55" fillId="2" borderId="5" xfId="0" applyFont="1" applyFill="1" applyBorder="1" applyAlignment="1">
      <alignment horizontal="left" vertical="center"/>
    </xf>
    <xf numFmtId="0" fontId="55" fillId="2" borderId="17" xfId="0" applyFont="1" applyFill="1" applyBorder="1" applyAlignment="1">
      <alignment horizontal="left" vertical="center"/>
    </xf>
    <xf numFmtId="0" fontId="55" fillId="2" borderId="9" xfId="0" applyFont="1" applyFill="1" applyBorder="1" applyAlignment="1">
      <alignment horizontal="right" vertical="center"/>
    </xf>
    <xf numFmtId="0" fontId="55" fillId="8" borderId="17" xfId="0" applyFont="1" applyFill="1" applyBorder="1" applyAlignment="1">
      <alignment vertical="center"/>
    </xf>
    <xf numFmtId="0" fontId="55" fillId="8" borderId="6" xfId="0" applyFont="1" applyFill="1" applyBorder="1" applyAlignment="1">
      <alignment vertical="center"/>
    </xf>
    <xf numFmtId="0" fontId="55" fillId="8" borderId="7" xfId="0" applyFont="1" applyFill="1" applyBorder="1" applyAlignment="1">
      <alignment vertical="center"/>
    </xf>
    <xf numFmtId="0" fontId="55" fillId="8" borderId="9" xfId="0" applyFont="1" applyFill="1" applyBorder="1" applyAlignment="1">
      <alignment vertical="center"/>
    </xf>
    <xf numFmtId="0" fontId="55" fillId="2" borderId="11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5" fillId="8" borderId="3" xfId="0" applyFont="1" applyFill="1" applyBorder="1" applyAlignment="1">
      <alignment vertical="center"/>
    </xf>
    <xf numFmtId="0" fontId="55" fillId="2" borderId="7" xfId="0" applyFont="1" applyFill="1" applyBorder="1" applyAlignment="1">
      <alignment vertical="center" wrapText="1"/>
    </xf>
    <xf numFmtId="0" fontId="55" fillId="2" borderId="0" xfId="0" applyFont="1" applyFill="1" applyAlignment="1">
      <alignment vertical="top" wrapText="1"/>
    </xf>
    <xf numFmtId="0" fontId="55" fillId="2" borderId="0" xfId="0" applyFont="1" applyFill="1" applyAlignment="1">
      <alignment horizontal="left" vertical="center" wrapText="1"/>
    </xf>
    <xf numFmtId="0" fontId="55" fillId="2" borderId="17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right" vertical="center"/>
    </xf>
    <xf numFmtId="0" fontId="55" fillId="2" borderId="13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70" fillId="2" borderId="0" xfId="0" applyFont="1" applyFill="1" applyAlignment="1">
      <alignment horizontal="right" vertical="center"/>
    </xf>
    <xf numFmtId="0" fontId="55" fillId="2" borderId="9" xfId="0" applyFont="1" applyFill="1" applyBorder="1" applyAlignment="1">
      <alignment horizontal="center" vertical="center" textRotation="255"/>
    </xf>
    <xf numFmtId="0" fontId="55" fillId="2" borderId="5" xfId="0" applyFont="1" applyFill="1" applyBorder="1" applyAlignment="1">
      <alignment horizontal="center" vertical="center"/>
    </xf>
    <xf numFmtId="0" fontId="55" fillId="2" borderId="7" xfId="0" applyFont="1" applyFill="1" applyBorder="1" applyAlignment="1">
      <alignment vertical="top" wrapText="1"/>
    </xf>
    <xf numFmtId="0" fontId="55" fillId="2" borderId="7" xfId="0" applyFont="1" applyFill="1" applyBorder="1" applyAlignment="1">
      <alignment vertical="top"/>
    </xf>
    <xf numFmtId="0" fontId="55" fillId="2" borderId="9" xfId="0" applyFont="1" applyFill="1" applyBorder="1" applyAlignment="1">
      <alignment vertical="top"/>
    </xf>
    <xf numFmtId="0" fontId="55" fillId="0" borderId="5" xfId="0" applyFont="1" applyBorder="1" applyAlignment="1">
      <alignment vertical="center"/>
    </xf>
    <xf numFmtId="0" fontId="55" fillId="2" borderId="76" xfId="0" applyFont="1" applyFill="1" applyBorder="1" applyAlignment="1">
      <alignment vertical="center"/>
    </xf>
    <xf numFmtId="0" fontId="55" fillId="2" borderId="25" xfId="0" applyFont="1" applyFill="1" applyBorder="1" applyAlignment="1">
      <alignment horizontal="left" vertical="top" wrapText="1"/>
    </xf>
    <xf numFmtId="0" fontId="55" fillId="2" borderId="25" xfId="0" applyFont="1" applyFill="1" applyBorder="1" applyAlignment="1">
      <alignment vertical="center"/>
    </xf>
    <xf numFmtId="0" fontId="55" fillId="2" borderId="26" xfId="0" applyFont="1" applyFill="1" applyBorder="1" applyAlignment="1">
      <alignment vertical="center"/>
    </xf>
    <xf numFmtId="0" fontId="55" fillId="2" borderId="25" xfId="0" applyFont="1" applyFill="1" applyBorder="1" applyAlignment="1">
      <alignment horizontal="left" vertical="center" shrinkToFit="1"/>
    </xf>
    <xf numFmtId="0" fontId="72" fillId="6" borderId="5" xfId="0" applyFont="1" applyFill="1" applyBorder="1" applyAlignment="1">
      <alignment vertical="center"/>
    </xf>
    <xf numFmtId="0" fontId="72" fillId="8" borderId="5" xfId="0" applyFont="1" applyFill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14" fontId="56" fillId="2" borderId="17" xfId="0" applyNumberFormat="1" applyFont="1" applyFill="1" applyBorder="1" applyAlignment="1">
      <alignment vertical="center"/>
    </xf>
    <xf numFmtId="0" fontId="55" fillId="2" borderId="18" xfId="0" applyFont="1" applyFill="1" applyBorder="1" applyAlignment="1">
      <alignment horizontal="left" vertical="center" wrapText="1"/>
    </xf>
    <xf numFmtId="0" fontId="72" fillId="9" borderId="5" xfId="0" applyFont="1" applyFill="1" applyBorder="1" applyAlignment="1">
      <alignment vertical="center"/>
    </xf>
    <xf numFmtId="0" fontId="55" fillId="9" borderId="17" xfId="0" applyFont="1" applyFill="1" applyBorder="1" applyAlignment="1">
      <alignment vertical="center"/>
    </xf>
    <xf numFmtId="0" fontId="55" fillId="9" borderId="6" xfId="0" applyFont="1" applyFill="1" applyBorder="1" applyAlignment="1">
      <alignment vertical="center"/>
    </xf>
    <xf numFmtId="0" fontId="55" fillId="9" borderId="7" xfId="0" applyFont="1" applyFill="1" applyBorder="1" applyAlignment="1">
      <alignment vertical="center"/>
    </xf>
    <xf numFmtId="0" fontId="55" fillId="9" borderId="9" xfId="0" applyFont="1" applyFill="1" applyBorder="1" applyAlignment="1">
      <alignment vertical="center"/>
    </xf>
    <xf numFmtId="0" fontId="72" fillId="10" borderId="5" xfId="0" applyFont="1" applyFill="1" applyBorder="1" applyAlignment="1">
      <alignment vertical="center"/>
    </xf>
    <xf numFmtId="0" fontId="55" fillId="10" borderId="17" xfId="0" applyFont="1" applyFill="1" applyBorder="1" applyAlignment="1">
      <alignment vertical="center"/>
    </xf>
    <xf numFmtId="0" fontId="55" fillId="10" borderId="6" xfId="0" applyFont="1" applyFill="1" applyBorder="1" applyAlignment="1">
      <alignment vertical="center"/>
    </xf>
    <xf numFmtId="0" fontId="55" fillId="10" borderId="7" xfId="0" applyFont="1" applyFill="1" applyBorder="1" applyAlignment="1">
      <alignment vertical="center"/>
    </xf>
    <xf numFmtId="0" fontId="55" fillId="10" borderId="9" xfId="0" applyFont="1" applyFill="1" applyBorder="1" applyAlignment="1">
      <alignment vertical="center"/>
    </xf>
    <xf numFmtId="0" fontId="55" fillId="2" borderId="12" xfId="0" applyFont="1" applyFill="1" applyBorder="1" applyAlignment="1">
      <alignment vertical="center"/>
    </xf>
    <xf numFmtId="0" fontId="55" fillId="2" borderId="84" xfId="0" applyFont="1" applyFill="1" applyBorder="1" applyAlignment="1">
      <alignment horizontal="right" vertical="center"/>
    </xf>
    <xf numFmtId="14" fontId="68" fillId="2" borderId="2" xfId="0" applyNumberFormat="1" applyFont="1" applyFill="1" applyBorder="1" applyAlignment="1">
      <alignment vertical="center"/>
    </xf>
    <xf numFmtId="0" fontId="55" fillId="2" borderId="6" xfId="0" applyFont="1" applyFill="1" applyBorder="1" applyAlignment="1">
      <alignment horizontal="right" vertical="center"/>
    </xf>
    <xf numFmtId="0" fontId="70" fillId="2" borderId="0" xfId="0" applyFont="1" applyFill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55" fillId="0" borderId="3" xfId="0" applyFont="1" applyBorder="1" applyAlignment="1">
      <alignment horizontal="right" vertical="center"/>
    </xf>
    <xf numFmtId="0" fontId="21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55" fillId="7" borderId="1" xfId="0" applyFont="1" applyFill="1" applyBorder="1" applyAlignment="1" applyProtection="1">
      <alignment horizontal="center" vertical="center"/>
      <protection locked="0"/>
    </xf>
    <xf numFmtId="0" fontId="68" fillId="7" borderId="13" xfId="0" applyFont="1" applyFill="1" applyBorder="1" applyAlignment="1" applyProtection="1">
      <alignment horizontal="right" vertical="center" wrapText="1"/>
      <protection locked="0"/>
    </xf>
    <xf numFmtId="0" fontId="68" fillId="7" borderId="1" xfId="0" applyFont="1" applyFill="1" applyBorder="1" applyAlignment="1" applyProtection="1">
      <alignment horizontal="right" vertical="center" wrapText="1"/>
      <protection locked="0"/>
    </xf>
    <xf numFmtId="0" fontId="68" fillId="6" borderId="1" xfId="0" applyFont="1" applyFill="1" applyBorder="1" applyAlignment="1" applyProtection="1">
      <alignment horizontal="right" vertical="center" wrapText="1"/>
      <protection locked="0"/>
    </xf>
    <xf numFmtId="0" fontId="68" fillId="6" borderId="1" xfId="0" applyFont="1" applyFill="1" applyBorder="1" applyAlignment="1" applyProtection="1">
      <alignment horizontal="right" vertical="center"/>
      <protection locked="0"/>
    </xf>
    <xf numFmtId="0" fontId="68" fillId="2" borderId="13" xfId="0" applyFont="1" applyFill="1" applyBorder="1" applyAlignment="1">
      <alignment horizontal="right" vertical="center" shrinkToFit="1"/>
    </xf>
    <xf numFmtId="0" fontId="68" fillId="2" borderId="1" xfId="0" applyFont="1" applyFill="1" applyBorder="1" applyAlignment="1">
      <alignment horizontal="right" vertical="center" shrinkToFit="1"/>
    </xf>
    <xf numFmtId="0" fontId="2" fillId="0" borderId="1" xfId="6" applyFont="1" applyBorder="1">
      <alignment vertical="center"/>
    </xf>
    <xf numFmtId="0" fontId="70" fillId="2" borderId="18" xfId="0" applyFont="1" applyFill="1" applyBorder="1" applyAlignment="1">
      <alignment horizontal="right" vertical="center"/>
    </xf>
    <xf numFmtId="0" fontId="70" fillId="2" borderId="1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 wrapText="1"/>
    </xf>
    <xf numFmtId="0" fontId="52" fillId="2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right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176" fontId="10" fillId="2" borderId="13" xfId="0" applyNumberFormat="1" applyFont="1" applyFill="1" applyBorder="1" applyAlignment="1">
      <alignment horizontal="right" vertical="center" shrinkToFit="1"/>
    </xf>
    <xf numFmtId="176" fontId="10" fillId="2" borderId="27" xfId="0" applyNumberFormat="1" applyFont="1" applyFill="1" applyBorder="1" applyAlignment="1">
      <alignment vertical="center" shrinkToFit="1"/>
    </xf>
    <xf numFmtId="176" fontId="10" fillId="2" borderId="28" xfId="0" applyNumberFormat="1" applyFont="1" applyFill="1" applyBorder="1" applyAlignment="1">
      <alignment vertical="center" shrinkToFit="1"/>
    </xf>
    <xf numFmtId="0" fontId="12" fillId="2" borderId="0" xfId="0" applyFont="1" applyFill="1" applyAlignment="1">
      <alignment horizontal="center" vertical="center" wrapText="1"/>
    </xf>
    <xf numFmtId="56" fontId="21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14" fontId="21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47" fillId="2" borderId="0" xfId="0" applyFont="1" applyFill="1" applyAlignment="1">
      <alignment horizontal="right" vertical="center"/>
    </xf>
    <xf numFmtId="0" fontId="45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50" fillId="2" borderId="0" xfId="0" applyFont="1" applyFill="1" applyAlignment="1">
      <alignment horizontal="center" vertical="center"/>
    </xf>
    <xf numFmtId="181" fontId="50" fillId="2" borderId="0" xfId="0" applyNumberFormat="1" applyFont="1" applyFill="1" applyAlignment="1">
      <alignment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0" xfId="0" applyFont="1" applyFill="1" applyAlignment="1">
      <alignment vertical="center" shrinkToFit="1"/>
    </xf>
    <xf numFmtId="182" fontId="68" fillId="7" borderId="13" xfId="0" applyNumberFormat="1" applyFont="1" applyFill="1" applyBorder="1" applyAlignment="1" applyProtection="1">
      <alignment horizontal="right" vertical="center" shrinkToFit="1"/>
      <protection locked="0"/>
    </xf>
    <xf numFmtId="182" fontId="68" fillId="7" borderId="1" xfId="0" applyNumberFormat="1" applyFont="1" applyFill="1" applyBorder="1" applyAlignment="1" applyProtection="1">
      <alignment horizontal="right" vertical="center" shrinkToFit="1"/>
      <protection locked="0"/>
    </xf>
    <xf numFmtId="182" fontId="68" fillId="6" borderId="1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18" xfId="0" applyFont="1" applyFill="1" applyBorder="1" applyAlignment="1">
      <alignment horizontal="left"/>
    </xf>
    <xf numFmtId="180" fontId="18" fillId="2" borderId="1" xfId="0" applyNumberFormat="1" applyFont="1" applyFill="1" applyBorder="1" applyAlignment="1">
      <alignment horizontal="right" vertical="center" shrinkToFit="1"/>
    </xf>
    <xf numFmtId="180" fontId="18" fillId="2" borderId="1" xfId="0" applyNumberFormat="1" applyFont="1" applyFill="1" applyBorder="1" applyAlignment="1">
      <alignment vertical="center" shrinkToFit="1"/>
    </xf>
    <xf numFmtId="0" fontId="68" fillId="6" borderId="1" xfId="0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>
      <alignment horizontal="right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36" fillId="7" borderId="13" xfId="0" applyFont="1" applyFill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 applyProtection="1">
      <alignment horizontal="center" vertical="center"/>
      <protection locked="0"/>
    </xf>
    <xf numFmtId="0" fontId="39" fillId="6" borderId="1" xfId="0" applyFont="1" applyFill="1" applyBorder="1" applyAlignment="1" applyProtection="1">
      <alignment horizontal="center" vertical="center"/>
      <protection locked="0"/>
    </xf>
    <xf numFmtId="0" fontId="36" fillId="6" borderId="1" xfId="0" applyFont="1" applyFill="1" applyBorder="1" applyAlignment="1" applyProtection="1">
      <alignment horizontal="center" vertical="center"/>
      <protection locked="0"/>
    </xf>
    <xf numFmtId="0" fontId="55" fillId="0" borderId="1" xfId="0" applyFont="1" applyBorder="1" applyAlignment="1">
      <alignment horizontal="center" vertical="center"/>
    </xf>
    <xf numFmtId="0" fontId="55" fillId="2" borderId="6" xfId="0" applyFont="1" applyFill="1" applyBorder="1" applyAlignment="1">
      <alignment horizontal="left" vertical="center"/>
    </xf>
    <xf numFmtId="0" fontId="70" fillId="2" borderId="7" xfId="0" applyFont="1" applyFill="1" applyBorder="1" applyAlignment="1">
      <alignment horizontal="right" vertical="center"/>
    </xf>
    <xf numFmtId="0" fontId="72" fillId="10" borderId="7" xfId="0" applyFont="1" applyFill="1" applyBorder="1" applyAlignment="1">
      <alignment vertical="center"/>
    </xf>
    <xf numFmtId="187" fontId="50" fillId="2" borderId="12" xfId="0" applyNumberFormat="1" applyFont="1" applyFill="1" applyBorder="1" applyAlignment="1">
      <alignment horizontal="center" vertical="center" shrinkToFit="1"/>
    </xf>
    <xf numFmtId="0" fontId="55" fillId="0" borderId="25" xfId="0" applyFont="1" applyBorder="1" applyAlignment="1">
      <alignment vertical="center"/>
    </xf>
    <xf numFmtId="188" fontId="68" fillId="7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87" fontId="68" fillId="2" borderId="7" xfId="0" applyNumberFormat="1" applyFont="1" applyFill="1" applyBorder="1" applyAlignment="1">
      <alignment vertical="center" wrapText="1"/>
    </xf>
    <xf numFmtId="187" fontId="68" fillId="2" borderId="8" xfId="0" applyNumberFormat="1" applyFont="1" applyFill="1" applyBorder="1" applyAlignment="1">
      <alignment vertical="center" wrapText="1"/>
    </xf>
    <xf numFmtId="187" fontId="68" fillId="2" borderId="9" xfId="0" applyNumberFormat="1" applyFont="1" applyFill="1" applyBorder="1" applyAlignment="1">
      <alignment vertical="center" wrapText="1"/>
    </xf>
    <xf numFmtId="187" fontId="68" fillId="2" borderId="10" xfId="0" applyNumberFormat="1" applyFont="1" applyFill="1" applyBorder="1" applyAlignment="1">
      <alignment vertical="center" wrapText="1"/>
    </xf>
    <xf numFmtId="188" fontId="68" fillId="6" borderId="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 wrapText="1"/>
    </xf>
    <xf numFmtId="0" fontId="70" fillId="2" borderId="0" xfId="0" applyFont="1" applyFill="1" applyAlignment="1">
      <alignment vertical="center"/>
    </xf>
    <xf numFmtId="0" fontId="50" fillId="0" borderId="0" xfId="0" applyFont="1" applyAlignment="1">
      <alignment vertical="top" wrapText="1"/>
    </xf>
    <xf numFmtId="0" fontId="55" fillId="0" borderId="1" xfId="0" applyFont="1" applyBorder="1" applyAlignment="1" applyProtection="1">
      <alignment vertical="center"/>
      <protection locked="0"/>
    </xf>
    <xf numFmtId="0" fontId="70" fillId="2" borderId="0" xfId="0" applyFont="1" applyFill="1" applyAlignment="1" applyProtection="1">
      <alignment horizontal="center" vertical="center" wrapText="1"/>
      <protection locked="0"/>
    </xf>
    <xf numFmtId="0" fontId="55" fillId="2" borderId="2" xfId="0" applyFont="1" applyFill="1" applyBorder="1" applyAlignment="1">
      <alignment vertical="center"/>
    </xf>
    <xf numFmtId="0" fontId="55" fillId="6" borderId="3" xfId="0" applyFont="1" applyFill="1" applyBorder="1" applyAlignment="1">
      <alignment vertical="center"/>
    </xf>
    <xf numFmtId="0" fontId="55" fillId="6" borderId="12" xfId="0" applyFont="1" applyFill="1" applyBorder="1" applyAlignment="1">
      <alignment vertical="center"/>
    </xf>
    <xf numFmtId="0" fontId="55" fillId="6" borderId="13" xfId="0" applyFont="1" applyFill="1" applyBorder="1" applyAlignment="1">
      <alignment vertical="center"/>
    </xf>
    <xf numFmtId="0" fontId="55" fillId="6" borderId="7" xfId="0" applyFont="1" applyFill="1" applyBorder="1" applyAlignment="1">
      <alignment horizontal="left" vertical="center"/>
    </xf>
    <xf numFmtId="0" fontId="55" fillId="10" borderId="12" xfId="0" applyFont="1" applyFill="1" applyBorder="1" applyAlignment="1">
      <alignment vertical="center"/>
    </xf>
    <xf numFmtId="0" fontId="55" fillId="10" borderId="13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0" borderId="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1" fillId="0" borderId="1" xfId="6" applyFont="1" applyBorder="1">
      <alignment vertical="center"/>
    </xf>
    <xf numFmtId="0" fontId="51" fillId="0" borderId="17" xfId="0" applyFont="1" applyBorder="1" applyAlignment="1">
      <alignment vertical="center"/>
    </xf>
    <xf numFmtId="14" fontId="50" fillId="0" borderId="0" xfId="0" applyNumberFormat="1" applyFont="1" applyAlignment="1">
      <alignment vertic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vertical="top" wrapText="1"/>
    </xf>
    <xf numFmtId="0" fontId="55" fillId="2" borderId="10" xfId="0" applyFont="1" applyFill="1" applyBorder="1" applyAlignment="1">
      <alignment horizontal="right" vertical="center"/>
    </xf>
    <xf numFmtId="0" fontId="55" fillId="2" borderId="8" xfId="0" applyFont="1" applyFill="1" applyBorder="1" applyAlignment="1">
      <alignment horizontal="right" vertical="center"/>
    </xf>
    <xf numFmtId="0" fontId="55" fillId="6" borderId="17" xfId="0" applyFont="1" applyFill="1" applyBorder="1" applyAlignment="1" applyProtection="1">
      <alignment vertical="center"/>
      <protection locked="0"/>
    </xf>
    <xf numFmtId="0" fontId="55" fillId="6" borderId="6" xfId="0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vertical="center"/>
    </xf>
    <xf numFmtId="0" fontId="55" fillId="0" borderId="105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9" xfId="0" applyFont="1" applyBorder="1" applyAlignment="1" applyProtection="1">
      <alignment vertical="center"/>
      <protection locked="0"/>
    </xf>
    <xf numFmtId="0" fontId="55" fillId="0" borderId="3" xfId="0" applyFont="1" applyBorder="1" applyAlignment="1" applyProtection="1">
      <alignment vertical="center"/>
      <protection locked="0"/>
    </xf>
    <xf numFmtId="0" fontId="55" fillId="0" borderId="4" xfId="0" applyFont="1" applyBorder="1" applyAlignment="1" applyProtection="1">
      <alignment vertical="center"/>
      <protection locked="0"/>
    </xf>
    <xf numFmtId="0" fontId="55" fillId="0" borderId="2" xfId="0" applyFont="1" applyBorder="1" applyAlignment="1" applyProtection="1">
      <alignment vertical="center"/>
      <protection locked="0"/>
    </xf>
    <xf numFmtId="0" fontId="55" fillId="2" borderId="17" xfId="0" applyFont="1" applyFill="1" applyBorder="1" applyAlignment="1" applyProtection="1">
      <alignment vertical="center"/>
      <protection locked="0"/>
    </xf>
    <xf numFmtId="0" fontId="55" fillId="2" borderId="6" xfId="0" applyFont="1" applyFill="1" applyBorder="1" applyAlignment="1" applyProtection="1">
      <alignment vertical="center"/>
      <protection locked="0"/>
    </xf>
    <xf numFmtId="0" fontId="55" fillId="2" borderId="0" xfId="0" applyFont="1" applyFill="1" applyAlignment="1" applyProtection="1">
      <alignment vertical="center"/>
      <protection locked="0"/>
    </xf>
    <xf numFmtId="0" fontId="55" fillId="2" borderId="8" xfId="0" applyFont="1" applyFill="1" applyBorder="1" applyAlignment="1" applyProtection="1">
      <alignment vertical="center"/>
      <protection locked="0"/>
    </xf>
    <xf numFmtId="14" fontId="55" fillId="0" borderId="2" xfId="0" applyNumberFormat="1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/>
    </xf>
    <xf numFmtId="0" fontId="55" fillId="2" borderId="0" xfId="0" applyFont="1" applyFill="1" applyAlignment="1" applyProtection="1">
      <alignment horizontal="right" vertical="center"/>
      <protection locked="0"/>
    </xf>
    <xf numFmtId="0" fontId="56" fillId="2" borderId="0" xfId="0" applyFont="1" applyFill="1" applyAlignment="1" applyProtection="1">
      <alignment horizontal="left" vertical="top" wrapText="1"/>
      <protection locked="0"/>
    </xf>
    <xf numFmtId="0" fontId="55" fillId="8" borderId="3" xfId="0" applyFont="1" applyFill="1" applyBorder="1" applyAlignment="1" applyProtection="1">
      <alignment vertical="center"/>
      <protection locked="0"/>
    </xf>
    <xf numFmtId="0" fontId="55" fillId="8" borderId="4" xfId="0" applyFont="1" applyFill="1" applyBorder="1" applyAlignment="1" applyProtection="1">
      <alignment vertical="center"/>
      <protection locked="0"/>
    </xf>
    <xf numFmtId="0" fontId="55" fillId="2" borderId="5" xfId="0" applyFont="1" applyFill="1" applyBorder="1" applyAlignment="1" applyProtection="1">
      <alignment vertical="center"/>
      <protection locked="0"/>
    </xf>
    <xf numFmtId="0" fontId="55" fillId="2" borderId="5" xfId="0" applyFont="1" applyFill="1" applyBorder="1" applyAlignment="1" applyProtection="1">
      <alignment horizontal="left" vertical="center" wrapText="1"/>
      <protection locked="0"/>
    </xf>
    <xf numFmtId="0" fontId="55" fillId="2" borderId="17" xfId="0" applyFont="1" applyFill="1" applyBorder="1" applyAlignment="1" applyProtection="1">
      <alignment horizontal="left" vertical="top" wrapText="1"/>
      <protection locked="0"/>
    </xf>
    <xf numFmtId="0" fontId="55" fillId="2" borderId="6" xfId="0" applyFont="1" applyFill="1" applyBorder="1" applyAlignment="1" applyProtection="1">
      <alignment horizontal="left" vertical="top" wrapText="1"/>
      <protection locked="0"/>
    </xf>
    <xf numFmtId="0" fontId="55" fillId="2" borderId="7" xfId="0" applyFont="1" applyFill="1" applyBorder="1" applyAlignment="1" applyProtection="1">
      <alignment vertical="center"/>
      <protection locked="0"/>
    </xf>
    <xf numFmtId="193" fontId="55" fillId="0" borderId="2" xfId="0" applyNumberFormat="1" applyFont="1" applyBorder="1" applyAlignment="1" applyProtection="1">
      <alignment vertical="center" shrinkToFit="1"/>
      <protection locked="0"/>
    </xf>
    <xf numFmtId="0" fontId="55" fillId="2" borderId="9" xfId="0" applyFont="1" applyFill="1" applyBorder="1" applyAlignment="1" applyProtection="1">
      <alignment vertical="center"/>
      <protection locked="0"/>
    </xf>
    <xf numFmtId="0" fontId="55" fillId="2" borderId="18" xfId="0" applyFont="1" applyFill="1" applyBorder="1" applyAlignment="1" applyProtection="1">
      <alignment vertical="center"/>
      <protection locked="0"/>
    </xf>
    <xf numFmtId="0" fontId="55" fillId="2" borderId="10" xfId="0" applyFont="1" applyFill="1" applyBorder="1" applyAlignment="1" applyProtection="1">
      <alignment vertical="center"/>
      <protection locked="0"/>
    </xf>
    <xf numFmtId="0" fontId="55" fillId="2" borderId="0" xfId="0" applyFont="1" applyFill="1" applyAlignment="1" applyProtection="1">
      <alignment horizontal="center" vertical="center"/>
      <protection locked="0"/>
    </xf>
    <xf numFmtId="0" fontId="55" fillId="0" borderId="8" xfId="0" applyFont="1" applyBorder="1" applyAlignment="1" applyProtection="1">
      <alignment vertical="center"/>
      <protection locked="0"/>
    </xf>
    <xf numFmtId="0" fontId="71" fillId="2" borderId="0" xfId="0" applyFont="1" applyFill="1" applyAlignment="1" applyProtection="1">
      <alignment horizontal="right" vertical="center"/>
      <protection locked="0"/>
    </xf>
    <xf numFmtId="0" fontId="71" fillId="2" borderId="0" xfId="0" applyFont="1" applyFill="1" applyAlignment="1" applyProtection="1">
      <alignment vertical="center"/>
      <protection locked="0"/>
    </xf>
    <xf numFmtId="0" fontId="55" fillId="0" borderId="18" xfId="0" applyFont="1" applyBorder="1" applyAlignment="1" applyProtection="1">
      <alignment vertical="center"/>
      <protection locked="0"/>
    </xf>
    <xf numFmtId="0" fontId="55" fillId="2" borderId="0" xfId="0" applyFont="1" applyFill="1" applyAlignment="1" applyProtection="1">
      <alignment vertical="center" wrapText="1"/>
      <protection locked="0"/>
    </xf>
    <xf numFmtId="0" fontId="55" fillId="2" borderId="10" xfId="0" applyFont="1" applyFill="1" applyBorder="1" applyAlignment="1">
      <alignment horizontal="center" vertical="center" textRotation="255"/>
    </xf>
    <xf numFmtId="0" fontId="55" fillId="6" borderId="3" xfId="0" applyFont="1" applyFill="1" applyBorder="1" applyAlignment="1" applyProtection="1">
      <alignment vertical="center"/>
      <protection locked="0"/>
    </xf>
    <xf numFmtId="0" fontId="55" fillId="6" borderId="4" xfId="0" applyFont="1" applyFill="1" applyBorder="1" applyAlignment="1" applyProtection="1">
      <alignment vertical="center"/>
      <protection locked="0"/>
    </xf>
    <xf numFmtId="0" fontId="69" fillId="2" borderId="0" xfId="0" applyFont="1" applyFill="1" applyAlignment="1" applyProtection="1">
      <alignment vertical="center"/>
      <protection locked="0"/>
    </xf>
    <xf numFmtId="0" fontId="78" fillId="7" borderId="11" xfId="0" applyFont="1" applyFill="1" applyBorder="1" applyAlignment="1" applyProtection="1">
      <alignment vertical="center" shrinkToFit="1"/>
      <protection locked="0"/>
    </xf>
    <xf numFmtId="0" fontId="78" fillId="7" borderId="12" xfId="0" applyFont="1" applyFill="1" applyBorder="1" applyAlignment="1" applyProtection="1">
      <alignment vertical="center" shrinkToFit="1"/>
      <protection locked="0"/>
    </xf>
    <xf numFmtId="0" fontId="78" fillId="7" borderId="13" xfId="0" applyFont="1" applyFill="1" applyBorder="1" applyAlignment="1" applyProtection="1">
      <alignment vertical="center" shrinkToFit="1"/>
      <protection locked="0"/>
    </xf>
    <xf numFmtId="0" fontId="55" fillId="8" borderId="17" xfId="0" applyFont="1" applyFill="1" applyBorder="1" applyAlignment="1" applyProtection="1">
      <alignment vertical="center"/>
      <protection locked="0"/>
    </xf>
    <xf numFmtId="0" fontId="55" fillId="8" borderId="6" xfId="0" applyFont="1" applyFill="1" applyBorder="1" applyAlignment="1" applyProtection="1">
      <alignment vertical="center"/>
      <protection locked="0"/>
    </xf>
    <xf numFmtId="0" fontId="78" fillId="7" borderId="2" xfId="0" applyFont="1" applyFill="1" applyBorder="1" applyAlignment="1" applyProtection="1">
      <alignment vertical="center" shrinkToFit="1"/>
      <protection locked="0"/>
    </xf>
    <xf numFmtId="0" fontId="78" fillId="7" borderId="3" xfId="0" applyFont="1" applyFill="1" applyBorder="1" applyAlignment="1" applyProtection="1">
      <alignment vertical="center" shrinkToFit="1"/>
      <protection locked="0"/>
    </xf>
    <xf numFmtId="0" fontId="55" fillId="0" borderId="1" xfId="0" applyFont="1" applyBorder="1" applyAlignment="1" applyProtection="1">
      <alignment vertical="center" shrinkToFit="1"/>
      <protection locked="0"/>
    </xf>
    <xf numFmtId="193" fontId="55" fillId="0" borderId="2" xfId="0" applyNumberFormat="1" applyFont="1" applyBorder="1" applyAlignment="1" applyProtection="1">
      <alignment vertical="center"/>
      <protection locked="0"/>
    </xf>
    <xf numFmtId="0" fontId="55" fillId="0" borderId="13" xfId="0" applyFont="1" applyBorder="1" applyAlignment="1" applyProtection="1">
      <alignment vertical="center" shrinkToFit="1"/>
      <protection locked="0"/>
    </xf>
    <xf numFmtId="0" fontId="21" fillId="2" borderId="1" xfId="1" applyNumberFormat="1" applyFont="1" applyFill="1" applyBorder="1" applyAlignment="1" applyProtection="1">
      <alignment horizontal="center" vertical="center"/>
    </xf>
    <xf numFmtId="0" fontId="49" fillId="2" borderId="1" xfId="2" applyNumberFormat="1" applyFont="1" applyFill="1" applyBorder="1" applyAlignment="1">
      <alignment vertical="center" wrapText="1"/>
    </xf>
    <xf numFmtId="176" fontId="68" fillId="2" borderId="0" xfId="0" applyNumberFormat="1" applyFont="1" applyFill="1" applyAlignment="1">
      <alignment vertical="center" shrinkToFit="1"/>
    </xf>
    <xf numFmtId="188" fontId="68" fillId="7" borderId="13" xfId="0" applyNumberFormat="1" applyFont="1" applyFill="1" applyBorder="1" applyAlignment="1" applyProtection="1">
      <alignment horizontal="center" vertical="center"/>
      <protection locked="0"/>
    </xf>
    <xf numFmtId="0" fontId="55" fillId="2" borderId="90" xfId="0" applyFont="1" applyFill="1" applyBorder="1" applyAlignment="1">
      <alignment horizontal="left" vertical="top" wrapText="1"/>
    </xf>
    <xf numFmtId="0" fontId="55" fillId="2" borderId="103" xfId="0" applyFont="1" applyFill="1" applyBorder="1" applyAlignment="1">
      <alignment horizontal="center" vertical="center"/>
    </xf>
    <xf numFmtId="0" fontId="55" fillId="2" borderId="103" xfId="0" applyFont="1" applyFill="1" applyBorder="1" applyAlignment="1">
      <alignment horizontal="center" vertical="center" wrapText="1"/>
    </xf>
    <xf numFmtId="0" fontId="55" fillId="2" borderId="103" xfId="0" applyFont="1" applyFill="1" applyBorder="1" applyAlignment="1">
      <alignment horizontal="center" vertical="center" wrapText="1" shrinkToFit="1"/>
    </xf>
    <xf numFmtId="0" fontId="55" fillId="0" borderId="90" xfId="0" applyFont="1" applyBorder="1" applyAlignment="1">
      <alignment horizontal="center" vertical="center"/>
    </xf>
    <xf numFmtId="0" fontId="55" fillId="2" borderId="25" xfId="0" applyFont="1" applyFill="1" applyBorder="1" applyAlignment="1">
      <alignment vertical="center" shrinkToFit="1"/>
    </xf>
    <xf numFmtId="0" fontId="55" fillId="2" borderId="26" xfId="0" applyFont="1" applyFill="1" applyBorder="1" applyAlignment="1">
      <alignment vertical="center" shrinkToFit="1"/>
    </xf>
    <xf numFmtId="0" fontId="36" fillId="6" borderId="13" xfId="0" applyFont="1" applyFill="1" applyBorder="1" applyAlignment="1" applyProtection="1">
      <alignment horizontal="center" vertical="center"/>
      <protection locked="0"/>
    </xf>
    <xf numFmtId="182" fontId="68" fillId="6" borderId="13" xfId="0" applyNumberFormat="1" applyFont="1" applyFill="1" applyBorder="1" applyAlignment="1" applyProtection="1">
      <alignment horizontal="right" vertical="center" shrinkToFit="1"/>
      <protection locked="0"/>
    </xf>
    <xf numFmtId="0" fontId="68" fillId="6" borderId="13" xfId="0" applyFont="1" applyFill="1" applyBorder="1" applyAlignment="1" applyProtection="1">
      <alignment horizontal="right" vertical="center" wrapText="1"/>
      <protection locked="0"/>
    </xf>
    <xf numFmtId="188" fontId="68" fillId="6" borderId="13" xfId="0" applyNumberFormat="1" applyFont="1" applyFill="1" applyBorder="1" applyAlignment="1" applyProtection="1">
      <alignment horizontal="center" vertical="center"/>
      <protection locked="0"/>
    </xf>
    <xf numFmtId="14" fontId="68" fillId="7" borderId="1" xfId="0" applyNumberFormat="1" applyFont="1" applyFill="1" applyBorder="1" applyAlignment="1" applyProtection="1">
      <alignment horizontal="center" vertical="center"/>
      <protection locked="0"/>
    </xf>
    <xf numFmtId="14" fontId="55" fillId="7" borderId="1" xfId="0" applyNumberFormat="1" applyFont="1" applyFill="1" applyBorder="1" applyAlignment="1" applyProtection="1">
      <alignment horizontal="center" vertical="center"/>
      <protection locked="0"/>
    </xf>
    <xf numFmtId="0" fontId="55" fillId="8" borderId="12" xfId="0" applyFont="1" applyFill="1" applyBorder="1" applyAlignment="1">
      <alignment vertical="center"/>
    </xf>
    <xf numFmtId="0" fontId="55" fillId="9" borderId="12" xfId="0" applyFont="1" applyFill="1" applyBorder="1" applyAlignment="1">
      <alignment vertical="center"/>
    </xf>
    <xf numFmtId="194" fontId="21" fillId="0" borderId="1" xfId="0" applyNumberFormat="1" applyFont="1" applyBorder="1" applyAlignment="1">
      <alignment horizontal="center" vertical="center" wrapText="1"/>
    </xf>
    <xf numFmtId="38" fontId="10" fillId="2" borderId="13" xfId="0" applyNumberFormat="1" applyFont="1" applyFill="1" applyBorder="1" applyAlignment="1">
      <alignment horizontal="right" vertical="center" shrinkToFi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right" vertical="center" wrapText="1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5" fillId="2" borderId="107" xfId="0" applyFont="1" applyFill="1" applyBorder="1" applyAlignment="1">
      <alignment vertical="center"/>
    </xf>
    <xf numFmtId="0" fontId="55" fillId="2" borderId="108" xfId="0" applyFont="1" applyFill="1" applyBorder="1" applyAlignment="1">
      <alignment vertical="center"/>
    </xf>
    <xf numFmtId="0" fontId="51" fillId="0" borderId="109" xfId="0" applyFont="1" applyBorder="1" applyAlignment="1">
      <alignment horizontal="center" vertical="center"/>
    </xf>
    <xf numFmtId="0" fontId="51" fillId="0" borderId="110" xfId="0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55" fillId="2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87" fontId="68" fillId="2" borderId="0" xfId="0" applyNumberFormat="1" applyFont="1" applyFill="1" applyAlignment="1">
      <alignment vertical="center" wrapText="1"/>
    </xf>
    <xf numFmtId="187" fontId="68" fillId="2" borderId="18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8" fillId="2" borderId="4" xfId="0" applyFont="1" applyFill="1" applyBorder="1" applyAlignment="1">
      <alignment horizontal="left" vertical="center" wrapText="1" shrinkToFit="1"/>
    </xf>
    <xf numFmtId="38" fontId="18" fillId="2" borderId="1" xfId="2" applyFont="1" applyFill="1" applyBorder="1" applyAlignment="1">
      <alignment vertical="center" wrapText="1" shrinkToFit="1"/>
    </xf>
    <xf numFmtId="176" fontId="18" fillId="2" borderId="1" xfId="0" applyNumberFormat="1" applyFont="1" applyFill="1" applyBorder="1" applyAlignment="1">
      <alignment vertical="center" wrapText="1" shrinkToFit="1"/>
    </xf>
    <xf numFmtId="14" fontId="68" fillId="2" borderId="17" xfId="0" applyNumberFormat="1" applyFont="1" applyFill="1" applyBorder="1" applyAlignment="1">
      <alignment vertical="center"/>
    </xf>
    <xf numFmtId="195" fontId="68" fillId="7" borderId="13" xfId="0" applyNumberFormat="1" applyFont="1" applyFill="1" applyBorder="1" applyAlignment="1" applyProtection="1">
      <alignment horizontal="right" vertical="center" shrinkToFit="1"/>
      <protection locked="0"/>
    </xf>
    <xf numFmtId="195" fontId="68" fillId="7" borderId="1" xfId="0" applyNumberFormat="1" applyFont="1" applyFill="1" applyBorder="1" applyAlignment="1" applyProtection="1">
      <alignment horizontal="right" vertical="center" shrinkToFit="1"/>
      <protection locked="0"/>
    </xf>
    <xf numFmtId="195" fontId="68" fillId="6" borderId="13" xfId="0" applyNumberFormat="1" applyFont="1" applyFill="1" applyBorder="1" applyAlignment="1" applyProtection="1">
      <alignment horizontal="right" vertical="center" shrinkToFit="1"/>
      <protection locked="0"/>
    </xf>
    <xf numFmtId="195" fontId="68" fillId="6" borderId="1" xfId="0" applyNumberFormat="1" applyFont="1" applyFill="1" applyBorder="1" applyAlignment="1" applyProtection="1">
      <alignment horizontal="right" vertical="center" shrinkToFit="1"/>
      <protection locked="0"/>
    </xf>
    <xf numFmtId="0" fontId="82" fillId="2" borderId="15" xfId="0" applyFont="1" applyFill="1" applyBorder="1" applyAlignment="1">
      <alignment vertical="center"/>
    </xf>
    <xf numFmtId="0" fontId="82" fillId="2" borderId="19" xfId="0" applyFont="1" applyFill="1" applyBorder="1" applyAlignment="1">
      <alignment vertical="center"/>
    </xf>
    <xf numFmtId="0" fontId="82" fillId="2" borderId="14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9" fillId="2" borderId="0" xfId="0" applyFont="1" applyFill="1" applyAlignment="1">
      <alignment horizontal="right" vertical="center"/>
    </xf>
    <xf numFmtId="176" fontId="10" fillId="2" borderId="14" xfId="0" applyNumberFormat="1" applyFont="1" applyFill="1" applyBorder="1" applyAlignment="1">
      <alignment vertical="center" shrinkToFit="1"/>
    </xf>
    <xf numFmtId="0" fontId="10" fillId="2" borderId="25" xfId="0" applyFont="1" applyFill="1" applyBorder="1" applyAlignment="1">
      <alignment vertical="center" shrinkToFit="1"/>
    </xf>
    <xf numFmtId="0" fontId="10" fillId="2" borderId="25" xfId="0" applyFont="1" applyFill="1" applyBorder="1" applyAlignment="1">
      <alignment horizontal="left" vertical="center" shrinkToFit="1"/>
    </xf>
    <xf numFmtId="178" fontId="10" fillId="2" borderId="25" xfId="0" applyNumberFormat="1" applyFont="1" applyFill="1" applyBorder="1" applyAlignment="1">
      <alignment horizontal="right" vertical="center" shrinkToFit="1"/>
    </xf>
    <xf numFmtId="0" fontId="82" fillId="2" borderId="19" xfId="0" applyFont="1" applyFill="1" applyBorder="1" applyAlignment="1">
      <alignment vertical="center" shrinkToFit="1"/>
    </xf>
    <xf numFmtId="0" fontId="82" fillId="2" borderId="19" xfId="0" applyFont="1" applyFill="1" applyBorder="1" applyAlignment="1">
      <alignment horizontal="right" vertical="center" shrinkToFit="1"/>
    </xf>
    <xf numFmtId="0" fontId="10" fillId="2" borderId="13" xfId="1" applyNumberFormat="1" applyFont="1" applyFill="1" applyBorder="1" applyAlignment="1">
      <alignment horizontal="right" vertical="center" shrinkToFit="1"/>
    </xf>
    <xf numFmtId="0" fontId="10" fillId="2" borderId="26" xfId="0" applyFont="1" applyFill="1" applyBorder="1" applyAlignment="1">
      <alignment vertical="center" shrinkToFit="1"/>
    </xf>
    <xf numFmtId="0" fontId="18" fillId="2" borderId="19" xfId="0" applyFont="1" applyFill="1" applyBorder="1" applyAlignment="1">
      <alignment horizontal="center" vertical="center" shrinkToFit="1"/>
    </xf>
    <xf numFmtId="3" fontId="10" fillId="2" borderId="13" xfId="0" applyNumberFormat="1" applyFont="1" applyFill="1" applyBorder="1" applyAlignment="1">
      <alignment horizontal="right" vertical="center" shrinkToFit="1"/>
    </xf>
    <xf numFmtId="3" fontId="10" fillId="2" borderId="25" xfId="0" applyNumberFormat="1" applyFont="1" applyFill="1" applyBorder="1" applyAlignment="1">
      <alignment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/>
    </xf>
    <xf numFmtId="180" fontId="68" fillId="2" borderId="13" xfId="0" applyNumberFormat="1" applyFont="1" applyFill="1" applyBorder="1" applyAlignment="1">
      <alignment vertical="center" shrinkToFit="1"/>
    </xf>
    <xf numFmtId="180" fontId="68" fillId="2" borderId="1" xfId="0" applyNumberFormat="1" applyFont="1" applyFill="1" applyBorder="1" applyAlignment="1">
      <alignment vertical="center" shrinkToFit="1"/>
    </xf>
    <xf numFmtId="180" fontId="68" fillId="2" borderId="17" xfId="0" applyNumberFormat="1" applyFont="1" applyFill="1" applyBorder="1" applyAlignment="1">
      <alignment vertical="center" shrinkToFit="1"/>
    </xf>
    <xf numFmtId="180" fontId="68" fillId="2" borderId="0" xfId="0" applyNumberFormat="1" applyFont="1" applyFill="1" applyAlignment="1">
      <alignment vertical="center" shrinkToFit="1"/>
    </xf>
    <xf numFmtId="0" fontId="51" fillId="0" borderId="117" xfId="0" applyFont="1" applyBorder="1" applyAlignment="1">
      <alignment horizontal="center" vertical="center"/>
    </xf>
    <xf numFmtId="0" fontId="83" fillId="0" borderId="0" xfId="0" applyFont="1"/>
    <xf numFmtId="14" fontId="83" fillId="0" borderId="0" xfId="0" applyNumberFormat="1" applyFont="1"/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2" borderId="67" xfId="0" applyFont="1" applyFill="1" applyBorder="1" applyAlignment="1">
      <alignment horizontal="center" vertical="center"/>
    </xf>
    <xf numFmtId="0" fontId="35" fillId="2" borderId="80" xfId="0" applyFont="1" applyFill="1" applyBorder="1" applyAlignment="1">
      <alignment horizontal="center" vertical="center"/>
    </xf>
    <xf numFmtId="0" fontId="35" fillId="2" borderId="68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35" fillId="2" borderId="81" xfId="0" applyFont="1" applyFill="1" applyBorder="1" applyAlignment="1">
      <alignment horizontal="right" vertical="center"/>
    </xf>
    <xf numFmtId="0" fontId="35" fillId="2" borderId="82" xfId="0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/>
    </xf>
    <xf numFmtId="0" fontId="55" fillId="2" borderId="9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5" fillId="7" borderId="2" xfId="0" applyFont="1" applyFill="1" applyBorder="1" applyAlignment="1" applyProtection="1">
      <alignment horizontal="left" vertical="top" wrapText="1"/>
      <protection locked="0"/>
    </xf>
    <xf numFmtId="0" fontId="0" fillId="7" borderId="3" xfId="0" applyFill="1" applyBorder="1" applyAlignment="1" applyProtection="1">
      <alignment horizontal="left" vertical="top" wrapText="1"/>
      <protection locked="0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55" fillId="2" borderId="5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8" fillId="7" borderId="3" xfId="0" applyFont="1" applyFill="1" applyBorder="1" applyAlignment="1" applyProtection="1">
      <alignment horizontal="center" vertical="center" shrinkToFit="1"/>
      <protection locked="0"/>
    </xf>
    <xf numFmtId="0" fontId="78" fillId="7" borderId="4" xfId="0" applyFont="1" applyFill="1" applyBorder="1" applyAlignment="1" applyProtection="1">
      <alignment horizontal="center" vertical="center" shrinkToFit="1"/>
      <protection locked="0"/>
    </xf>
    <xf numFmtId="0" fontId="55" fillId="7" borderId="3" xfId="0" applyFont="1" applyFill="1" applyBorder="1" applyAlignment="1" applyProtection="1">
      <alignment horizontal="left" vertical="top" wrapText="1"/>
      <protection locked="0"/>
    </xf>
    <xf numFmtId="0" fontId="55" fillId="7" borderId="4" xfId="0" applyFont="1" applyFill="1" applyBorder="1" applyAlignment="1" applyProtection="1">
      <alignment horizontal="left" vertical="top" wrapText="1"/>
      <protection locked="0"/>
    </xf>
    <xf numFmtId="0" fontId="55" fillId="7" borderId="2" xfId="0" applyFont="1" applyFill="1" applyBorder="1" applyAlignment="1" applyProtection="1">
      <alignment horizontal="left" vertical="center" wrapText="1"/>
      <protection locked="0"/>
    </xf>
    <xf numFmtId="0" fontId="55" fillId="7" borderId="3" xfId="0" applyFont="1" applyFill="1" applyBorder="1" applyAlignment="1" applyProtection="1">
      <alignment horizontal="left" vertical="center" wrapText="1"/>
      <protection locked="0"/>
    </xf>
    <xf numFmtId="0" fontId="55" fillId="7" borderId="4" xfId="0" applyFont="1" applyFill="1" applyBorder="1" applyAlignment="1" applyProtection="1">
      <alignment horizontal="left" vertical="center" wrapText="1"/>
      <protection locked="0"/>
    </xf>
    <xf numFmtId="0" fontId="55" fillId="7" borderId="13" xfId="0" applyFont="1" applyFill="1" applyBorder="1" applyAlignment="1" applyProtection="1">
      <alignment horizontal="left" vertical="center" shrinkToFit="1"/>
      <protection locked="0"/>
    </xf>
    <xf numFmtId="0" fontId="0" fillId="7" borderId="13" xfId="0" applyFill="1" applyBorder="1" applyAlignment="1" applyProtection="1">
      <alignment horizontal="left" vertical="center" shrinkToFit="1"/>
      <protection locked="0"/>
    </xf>
    <xf numFmtId="0" fontId="55" fillId="2" borderId="0" xfId="0" applyFont="1" applyFill="1" applyAlignment="1">
      <alignment horizontal="right" vertical="center"/>
    </xf>
    <xf numFmtId="0" fontId="0" fillId="0" borderId="8" xfId="0" applyBorder="1" applyAlignment="1">
      <alignment horizontal="right" vertical="center"/>
    </xf>
    <xf numFmtId="14" fontId="68" fillId="2" borderId="2" xfId="0" applyNumberFormat="1" applyFont="1" applyFill="1" applyBorder="1" applyAlignment="1">
      <alignment horizontal="center" vertical="center"/>
    </xf>
    <xf numFmtId="14" fontId="68" fillId="2" borderId="4" xfId="0" applyNumberFormat="1" applyFont="1" applyFill="1" applyBorder="1" applyAlignment="1">
      <alignment horizontal="center" vertical="center"/>
    </xf>
    <xf numFmtId="14" fontId="68" fillId="7" borderId="1" xfId="0" applyNumberFormat="1" applyFont="1" applyFill="1" applyBorder="1" applyAlignment="1" applyProtection="1">
      <alignment horizontal="center" vertical="center"/>
      <protection locked="0"/>
    </xf>
    <xf numFmtId="0" fontId="55" fillId="7" borderId="2" xfId="0" applyFont="1" applyFill="1" applyBorder="1" applyAlignment="1" applyProtection="1">
      <alignment horizontal="left" vertical="center"/>
      <protection locked="0"/>
    </xf>
    <xf numFmtId="0" fontId="55" fillId="7" borderId="3" xfId="0" applyFont="1" applyFill="1" applyBorder="1" applyAlignment="1" applyProtection="1">
      <alignment horizontal="left" vertical="center"/>
      <protection locked="0"/>
    </xf>
    <xf numFmtId="0" fontId="55" fillId="7" borderId="4" xfId="0" applyFont="1" applyFill="1" applyBorder="1" applyAlignment="1" applyProtection="1">
      <alignment horizontal="left" vertical="center"/>
      <protection locked="0"/>
    </xf>
    <xf numFmtId="0" fontId="55" fillId="7" borderId="5" xfId="0" applyFont="1" applyFill="1" applyBorder="1" applyAlignment="1" applyProtection="1">
      <alignment horizontal="left" vertical="center" wrapText="1"/>
      <protection locked="0"/>
    </xf>
    <xf numFmtId="0" fontId="55" fillId="7" borderId="17" xfId="0" applyFont="1" applyFill="1" applyBorder="1" applyAlignment="1" applyProtection="1">
      <alignment horizontal="left" vertical="center" wrapText="1"/>
      <protection locked="0"/>
    </xf>
    <xf numFmtId="0" fontId="55" fillId="7" borderId="6" xfId="0" applyFont="1" applyFill="1" applyBorder="1" applyAlignment="1" applyProtection="1">
      <alignment horizontal="left" vertical="center" wrapText="1"/>
      <protection locked="0"/>
    </xf>
    <xf numFmtId="0" fontId="55" fillId="7" borderId="12" xfId="0" applyFont="1" applyFill="1" applyBorder="1" applyAlignment="1" applyProtection="1">
      <alignment horizontal="left" vertical="center" wrapText="1"/>
      <protection locked="0"/>
    </xf>
    <xf numFmtId="0" fontId="57" fillId="7" borderId="2" xfId="0" applyFont="1" applyFill="1" applyBorder="1" applyAlignment="1" applyProtection="1">
      <alignment horizontal="left" vertical="top" wrapText="1"/>
      <protection locked="0"/>
    </xf>
    <xf numFmtId="0" fontId="57" fillId="7" borderId="3" xfId="0" applyFont="1" applyFill="1" applyBorder="1" applyAlignment="1" applyProtection="1">
      <alignment horizontal="left" vertical="top" wrapText="1"/>
      <protection locked="0"/>
    </xf>
    <xf numFmtId="0" fontId="57" fillId="7" borderId="4" xfId="0" applyFont="1" applyFill="1" applyBorder="1" applyAlignment="1" applyProtection="1">
      <alignment horizontal="left" vertical="top" wrapText="1"/>
      <protection locked="0"/>
    </xf>
    <xf numFmtId="0" fontId="55" fillId="7" borderId="1" xfId="0" applyFont="1" applyFill="1" applyBorder="1" applyAlignment="1" applyProtection="1">
      <alignment horizontal="left" vertical="center" wrapText="1"/>
      <protection locked="0"/>
    </xf>
    <xf numFmtId="0" fontId="55" fillId="2" borderId="18" xfId="0" applyFont="1" applyFill="1" applyBorder="1" applyAlignment="1">
      <alignment horizontal="right" vertical="center"/>
    </xf>
    <xf numFmtId="0" fontId="55" fillId="2" borderId="10" xfId="0" applyFont="1" applyFill="1" applyBorder="1" applyAlignment="1">
      <alignment horizontal="right" vertical="center"/>
    </xf>
    <xf numFmtId="0" fontId="55" fillId="7" borderId="5" xfId="0" applyFont="1" applyFill="1" applyBorder="1" applyAlignment="1" applyProtection="1">
      <alignment horizontal="left" vertical="top" wrapText="1"/>
      <protection locked="0"/>
    </xf>
    <xf numFmtId="0" fontId="55" fillId="7" borderId="17" xfId="0" applyFont="1" applyFill="1" applyBorder="1" applyAlignment="1" applyProtection="1">
      <alignment horizontal="left" vertical="top" wrapText="1"/>
      <protection locked="0"/>
    </xf>
    <xf numFmtId="0" fontId="55" fillId="7" borderId="6" xfId="0" applyFont="1" applyFill="1" applyBorder="1" applyAlignment="1" applyProtection="1">
      <alignment horizontal="left" vertical="top" wrapText="1"/>
      <protection locked="0"/>
    </xf>
    <xf numFmtId="0" fontId="55" fillId="2" borderId="5" xfId="0" applyFont="1" applyFill="1" applyBorder="1" applyAlignment="1">
      <alignment horizontal="center" vertical="center" shrinkToFit="1"/>
    </xf>
    <xf numFmtId="0" fontId="55" fillId="2" borderId="17" xfId="0" applyFont="1" applyFill="1" applyBorder="1" applyAlignment="1">
      <alignment horizontal="center" vertical="center" shrinkToFit="1"/>
    </xf>
    <xf numFmtId="196" fontId="68" fillId="7" borderId="2" xfId="0" applyNumberFormat="1" applyFont="1" applyFill="1" applyBorder="1" applyAlignment="1" applyProtection="1">
      <alignment horizontal="center" vertical="center"/>
      <protection locked="0"/>
    </xf>
    <xf numFmtId="196" fontId="68" fillId="7" borderId="3" xfId="0" applyNumberFormat="1" applyFont="1" applyFill="1" applyBorder="1" applyAlignment="1" applyProtection="1">
      <alignment horizontal="center" vertical="center"/>
      <protection locked="0"/>
    </xf>
    <xf numFmtId="196" fontId="68" fillId="7" borderId="4" xfId="0" applyNumberFormat="1" applyFont="1" applyFill="1" applyBorder="1" applyAlignment="1" applyProtection="1">
      <alignment horizontal="center" vertical="center"/>
      <protection locked="0"/>
    </xf>
    <xf numFmtId="0" fontId="55" fillId="7" borderId="2" xfId="0" applyFont="1" applyFill="1" applyBorder="1" applyAlignment="1" applyProtection="1">
      <alignment horizontal="center" vertical="center"/>
      <protection locked="0"/>
    </xf>
    <xf numFmtId="0" fontId="55" fillId="7" borderId="4" xfId="0" applyFont="1" applyFill="1" applyBorder="1" applyAlignment="1" applyProtection="1">
      <alignment horizontal="center" vertical="center"/>
      <protection locked="0"/>
    </xf>
    <xf numFmtId="0" fontId="55" fillId="7" borderId="5" xfId="0" applyFont="1" applyFill="1" applyBorder="1" applyAlignment="1" applyProtection="1">
      <alignment horizontal="left" vertical="center"/>
      <protection locked="0"/>
    </xf>
    <xf numFmtId="0" fontId="55" fillId="7" borderId="17" xfId="0" applyFont="1" applyFill="1" applyBorder="1" applyAlignment="1" applyProtection="1">
      <alignment horizontal="left" vertical="center"/>
      <protection locked="0"/>
    </xf>
    <xf numFmtId="0" fontId="55" fillId="7" borderId="6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49" fontId="68" fillId="7" borderId="2" xfId="0" applyNumberFormat="1" applyFont="1" applyFill="1" applyBorder="1" applyAlignment="1" applyProtection="1">
      <alignment vertical="center"/>
      <protection locked="0"/>
    </xf>
    <xf numFmtId="49" fontId="68" fillId="7" borderId="3" xfId="0" applyNumberFormat="1" applyFont="1" applyFill="1" applyBorder="1" applyAlignment="1" applyProtection="1">
      <alignment vertical="center"/>
      <protection locked="0"/>
    </xf>
    <xf numFmtId="49" fontId="68" fillId="7" borderId="5" xfId="0" applyNumberFormat="1" applyFont="1" applyFill="1" applyBorder="1" applyAlignment="1" applyProtection="1">
      <alignment horizontal="center" vertical="center"/>
      <protection locked="0"/>
    </xf>
    <xf numFmtId="49" fontId="68" fillId="7" borderId="17" xfId="0" applyNumberFormat="1" applyFont="1" applyFill="1" applyBorder="1" applyAlignment="1" applyProtection="1">
      <alignment horizontal="center" vertical="center"/>
      <protection locked="0"/>
    </xf>
    <xf numFmtId="49" fontId="68" fillId="7" borderId="6" xfId="0" applyNumberFormat="1" applyFont="1" applyFill="1" applyBorder="1" applyAlignment="1" applyProtection="1">
      <alignment horizontal="center" vertical="center"/>
      <protection locked="0"/>
    </xf>
    <xf numFmtId="0" fontId="55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5" fillId="2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5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7" borderId="3" xfId="0" applyFill="1" applyBorder="1" applyAlignment="1" applyProtection="1">
      <alignment horizontal="left" vertical="center" wrapText="1"/>
      <protection locked="0"/>
    </xf>
    <xf numFmtId="0" fontId="0" fillId="7" borderId="4" xfId="0" applyFill="1" applyBorder="1" applyAlignment="1" applyProtection="1">
      <alignment horizontal="left" vertical="center" wrapText="1"/>
      <protection locked="0"/>
    </xf>
    <xf numFmtId="0" fontId="55" fillId="2" borderId="7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55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96" fontId="68" fillId="7" borderId="1" xfId="0" applyNumberFormat="1" applyFont="1" applyFill="1" applyBorder="1" applyAlignment="1" applyProtection="1">
      <alignment horizontal="center" vertical="center"/>
      <protection locked="0"/>
    </xf>
    <xf numFmtId="0" fontId="55" fillId="7" borderId="1" xfId="0" applyFont="1" applyFill="1" applyBorder="1" applyAlignment="1" applyProtection="1">
      <alignment horizontal="center" vertical="center"/>
      <protection locked="0"/>
    </xf>
    <xf numFmtId="0" fontId="71" fillId="2" borderId="0" xfId="0" applyFont="1" applyFill="1" applyAlignment="1" applyProtection="1">
      <alignment horizontal="center" vertical="center"/>
      <protection locked="0"/>
    </xf>
    <xf numFmtId="0" fontId="70" fillId="2" borderId="0" xfId="0" applyFont="1" applyFill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55" fillId="7" borderId="1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left" vertical="center"/>
      <protection locked="0"/>
    </xf>
    <xf numFmtId="192" fontId="68" fillId="7" borderId="2" xfId="0" applyNumberFormat="1" applyFont="1" applyFill="1" applyBorder="1" applyAlignment="1" applyProtection="1">
      <alignment horizontal="center" vertical="center"/>
      <protection locked="0"/>
    </xf>
    <xf numFmtId="192" fontId="68" fillId="7" borderId="4" xfId="0" applyNumberFormat="1" applyFont="1" applyFill="1" applyBorder="1" applyAlignment="1" applyProtection="1">
      <alignment horizontal="center" vertical="center"/>
      <protection locked="0"/>
    </xf>
    <xf numFmtId="0" fontId="68" fillId="7" borderId="2" xfId="0" applyFont="1" applyFill="1" applyBorder="1" applyAlignment="1" applyProtection="1">
      <alignment horizontal="left" vertical="center"/>
      <protection locked="0"/>
    </xf>
    <xf numFmtId="0" fontId="68" fillId="7" borderId="3" xfId="0" applyFont="1" applyFill="1" applyBorder="1" applyAlignment="1" applyProtection="1">
      <alignment horizontal="left" vertical="center"/>
      <protection locked="0"/>
    </xf>
    <xf numFmtId="0" fontId="68" fillId="7" borderId="4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55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55" fillId="7" borderId="20" xfId="0" applyFont="1" applyFill="1" applyBorder="1" applyAlignment="1" applyProtection="1">
      <alignment horizontal="left" vertical="center" wrapText="1"/>
      <protection locked="0"/>
    </xf>
    <xf numFmtId="0" fontId="55" fillId="7" borderId="21" xfId="0" applyFont="1" applyFill="1" applyBorder="1" applyAlignment="1" applyProtection="1">
      <alignment horizontal="left" vertical="center" wrapText="1"/>
      <protection locked="0"/>
    </xf>
    <xf numFmtId="0" fontId="55" fillId="7" borderId="98" xfId="0" applyFont="1" applyFill="1" applyBorder="1" applyAlignment="1" applyProtection="1">
      <alignment horizontal="left" vertical="center" wrapText="1"/>
      <protection locked="0"/>
    </xf>
    <xf numFmtId="0" fontId="55" fillId="2" borderId="7" xfId="0" applyFont="1" applyFill="1" applyBorder="1" applyAlignment="1">
      <alignment horizontal="left" vertical="center" wrapText="1"/>
    </xf>
    <xf numFmtId="0" fontId="55" fillId="2" borderId="0" xfId="0" applyFont="1" applyFill="1" applyAlignment="1">
      <alignment horizontal="left" vertical="center" wrapText="1"/>
    </xf>
    <xf numFmtId="0" fontId="55" fillId="2" borderId="8" xfId="0" applyFont="1" applyFill="1" applyBorder="1" applyAlignment="1">
      <alignment horizontal="left" vertical="center" wrapText="1"/>
    </xf>
    <xf numFmtId="0" fontId="55" fillId="7" borderId="99" xfId="0" applyFont="1" applyFill="1" applyBorder="1" applyAlignment="1" applyProtection="1">
      <alignment horizontal="left" vertical="center" wrapText="1"/>
      <protection locked="0"/>
    </xf>
    <xf numFmtId="0" fontId="55" fillId="7" borderId="100" xfId="0" applyFont="1" applyFill="1" applyBorder="1" applyAlignment="1" applyProtection="1">
      <alignment horizontal="left" vertical="center" wrapText="1"/>
      <protection locked="0"/>
    </xf>
    <xf numFmtId="0" fontId="55" fillId="7" borderId="101" xfId="0" applyFont="1" applyFill="1" applyBorder="1" applyAlignment="1" applyProtection="1">
      <alignment horizontal="left" vertical="center" wrapText="1"/>
      <protection locked="0"/>
    </xf>
    <xf numFmtId="0" fontId="55" fillId="7" borderId="102" xfId="0" applyFont="1" applyFill="1" applyBorder="1" applyAlignment="1" applyProtection="1">
      <alignment horizontal="left" vertical="center" wrapText="1"/>
      <protection locked="0"/>
    </xf>
    <xf numFmtId="0" fontId="55" fillId="7" borderId="106" xfId="0" applyFont="1" applyFill="1" applyBorder="1" applyAlignment="1" applyProtection="1">
      <alignment horizontal="left" vertical="center" wrapText="1"/>
      <protection locked="0"/>
    </xf>
    <xf numFmtId="0" fontId="55" fillId="2" borderId="3" xfId="0" applyFont="1" applyFill="1" applyBorder="1" applyAlignment="1">
      <alignment horizontal="left" vertical="center"/>
    </xf>
    <xf numFmtId="14" fontId="68" fillId="7" borderId="2" xfId="0" applyNumberFormat="1" applyFont="1" applyFill="1" applyBorder="1" applyAlignment="1" applyProtection="1">
      <alignment horizontal="center" vertical="center"/>
      <protection locked="0"/>
    </xf>
    <xf numFmtId="14" fontId="68" fillId="7" borderId="4" xfId="0" applyNumberFormat="1" applyFont="1" applyFill="1" applyBorder="1" applyAlignment="1" applyProtection="1">
      <alignment horizontal="center" vertical="center"/>
      <protection locked="0"/>
    </xf>
    <xf numFmtId="49" fontId="68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68" fillId="7" borderId="4" xfId="0" applyNumberFormat="1" applyFont="1" applyFill="1" applyBorder="1" applyAlignment="1" applyProtection="1">
      <alignment horizontal="center" vertical="center" wrapText="1"/>
      <protection locked="0"/>
    </xf>
    <xf numFmtId="189" fontId="68" fillId="7" borderId="2" xfId="0" applyNumberFormat="1" applyFont="1" applyFill="1" applyBorder="1" applyAlignment="1" applyProtection="1">
      <alignment horizontal="center" vertical="center"/>
      <protection locked="0"/>
    </xf>
    <xf numFmtId="189" fontId="68" fillId="7" borderId="4" xfId="0" applyNumberFormat="1" applyFont="1" applyFill="1" applyBorder="1" applyAlignment="1" applyProtection="1">
      <alignment horizontal="center" vertical="center"/>
      <protection locked="0"/>
    </xf>
    <xf numFmtId="190" fontId="68" fillId="7" borderId="2" xfId="0" applyNumberFormat="1" applyFont="1" applyFill="1" applyBorder="1" applyAlignment="1" applyProtection="1">
      <alignment horizontal="center" vertical="center"/>
      <protection locked="0"/>
    </xf>
    <xf numFmtId="190" fontId="68" fillId="7" borderId="4" xfId="0" applyNumberFormat="1" applyFont="1" applyFill="1" applyBorder="1" applyAlignment="1" applyProtection="1">
      <alignment horizontal="center" vertical="center"/>
      <protection locked="0"/>
    </xf>
    <xf numFmtId="191" fontId="68" fillId="7" borderId="2" xfId="0" applyNumberFormat="1" applyFont="1" applyFill="1" applyBorder="1" applyAlignment="1" applyProtection="1">
      <alignment horizontal="center" vertical="center"/>
      <protection locked="0"/>
    </xf>
    <xf numFmtId="191" fontId="68" fillId="7" borderId="4" xfId="0" applyNumberFormat="1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center" vertical="center"/>
    </xf>
    <xf numFmtId="0" fontId="55" fillId="2" borderId="7" xfId="0" applyFont="1" applyFill="1" applyBorder="1" applyAlignment="1">
      <alignment horizontal="left" vertical="center" shrinkToFit="1"/>
    </xf>
    <xf numFmtId="0" fontId="55" fillId="2" borderId="0" xfId="0" applyFont="1" applyFill="1" applyAlignment="1">
      <alignment horizontal="left" vertical="center" shrinkToFit="1"/>
    </xf>
    <xf numFmtId="0" fontId="55" fillId="2" borderId="9" xfId="0" applyFont="1" applyFill="1" applyBorder="1" applyAlignment="1">
      <alignment horizontal="right" vertical="center" wrapText="1"/>
    </xf>
    <xf numFmtId="0" fontId="55" fillId="2" borderId="10" xfId="0" applyFont="1" applyFill="1" applyBorder="1" applyAlignment="1">
      <alignment horizontal="right" vertical="center" wrapText="1"/>
    </xf>
    <xf numFmtId="0" fontId="55" fillId="2" borderId="17" xfId="0" applyFont="1" applyFill="1" applyBorder="1" applyAlignment="1">
      <alignment horizontal="left" vertical="center"/>
    </xf>
    <xf numFmtId="182" fontId="68" fillId="7" borderId="2" xfId="0" applyNumberFormat="1" applyFont="1" applyFill="1" applyBorder="1" applyAlignment="1" applyProtection="1">
      <alignment horizontal="center" vertical="center" shrinkToFit="1"/>
      <protection locked="0"/>
    </xf>
    <xf numFmtId="182" fontId="68" fillId="7" borderId="4" xfId="0" applyNumberFormat="1" applyFont="1" applyFill="1" applyBorder="1" applyAlignment="1" applyProtection="1">
      <alignment horizontal="center" vertical="center" shrinkToFit="1"/>
      <protection locked="0"/>
    </xf>
    <xf numFmtId="14" fontId="68" fillId="7" borderId="2" xfId="0" applyNumberFormat="1" applyFont="1" applyFill="1" applyBorder="1" applyAlignment="1" applyProtection="1">
      <alignment horizontal="center" vertical="center" shrinkToFit="1"/>
      <protection locked="0"/>
    </xf>
    <xf numFmtId="14" fontId="68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55" fillId="7" borderId="83" xfId="0" applyFont="1" applyFill="1" applyBorder="1" applyAlignment="1" applyProtection="1">
      <alignment horizontal="left" vertical="top" wrapText="1"/>
      <protection locked="0"/>
    </xf>
    <xf numFmtId="0" fontId="55" fillId="7" borderId="97" xfId="0" applyFont="1" applyFill="1" applyBorder="1" applyAlignment="1" applyProtection="1">
      <alignment horizontal="left" vertical="top" wrapText="1"/>
      <protection locked="0"/>
    </xf>
    <xf numFmtId="0" fontId="55" fillId="7" borderId="91" xfId="0" applyFont="1" applyFill="1" applyBorder="1" applyAlignment="1" applyProtection="1">
      <alignment horizontal="left" vertical="top" wrapText="1"/>
      <protection locked="0"/>
    </xf>
    <xf numFmtId="0" fontId="55" fillId="7" borderId="1" xfId="0" applyFont="1" applyFill="1" applyBorder="1" applyAlignment="1" applyProtection="1">
      <alignment horizontal="left" vertical="center" shrinkToFit="1"/>
      <protection locked="0"/>
    </xf>
    <xf numFmtId="0" fontId="0" fillId="7" borderId="1" xfId="0" applyFill="1" applyBorder="1" applyAlignment="1" applyProtection="1">
      <alignment horizontal="left" vertical="center" shrinkToFit="1"/>
      <protection locked="0"/>
    </xf>
    <xf numFmtId="0" fontId="55" fillId="2" borderId="103" xfId="0" applyFont="1" applyFill="1" applyBorder="1" applyAlignment="1">
      <alignment horizontal="center" vertical="center"/>
    </xf>
    <xf numFmtId="0" fontId="55" fillId="7" borderId="2" xfId="0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70" fillId="2" borderId="0" xfId="0" applyFont="1" applyFill="1" applyAlignment="1" applyProtection="1">
      <alignment horizontal="left" vertical="center"/>
      <protection locked="0"/>
    </xf>
    <xf numFmtId="0" fontId="71" fillId="2" borderId="0" xfId="0" applyFont="1" applyFill="1" applyAlignment="1" applyProtection="1">
      <alignment horizontal="left" vertical="center"/>
      <protection locked="0"/>
    </xf>
    <xf numFmtId="0" fontId="55" fillId="2" borderId="8" xfId="0" applyFont="1" applyFill="1" applyBorder="1" applyAlignment="1">
      <alignment horizontal="right" vertical="center"/>
    </xf>
    <xf numFmtId="14" fontId="68" fillId="7" borderId="2" xfId="0" applyNumberFormat="1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4" fontId="55" fillId="7" borderId="2" xfId="0" applyNumberFormat="1" applyFont="1" applyFill="1" applyBorder="1" applyAlignment="1" applyProtection="1">
      <alignment vertical="center" wrapText="1"/>
      <protection locked="0"/>
    </xf>
    <xf numFmtId="14" fontId="80" fillId="7" borderId="2" xfId="0" applyNumberFormat="1" applyFont="1" applyFill="1" applyBorder="1" applyAlignment="1" applyProtection="1">
      <alignment vertical="center" wrapText="1"/>
      <protection locked="0"/>
    </xf>
    <xf numFmtId="14" fontId="68" fillId="7" borderId="3" xfId="0" applyNumberFormat="1" applyFont="1" applyFill="1" applyBorder="1" applyAlignment="1" applyProtection="1">
      <alignment vertical="center" wrapText="1"/>
      <protection locked="0"/>
    </xf>
    <xf numFmtId="14" fontId="68" fillId="7" borderId="4" xfId="0" applyNumberFormat="1" applyFont="1" applyFill="1" applyBorder="1" applyAlignment="1" applyProtection="1">
      <alignment vertical="center" wrapText="1"/>
      <protection locked="0"/>
    </xf>
    <xf numFmtId="14" fontId="81" fillId="7" borderId="2" xfId="0" applyNumberFormat="1" applyFont="1" applyFill="1" applyBorder="1" applyAlignment="1" applyProtection="1">
      <alignment vertical="center" wrapText="1"/>
      <protection locked="0"/>
    </xf>
    <xf numFmtId="0" fontId="55" fillId="7" borderId="4" xfId="0" applyFont="1" applyFill="1" applyBorder="1" applyAlignment="1" applyProtection="1">
      <alignment horizontal="left" vertical="center" shrinkToFit="1"/>
      <protection locked="0"/>
    </xf>
    <xf numFmtId="0" fontId="55" fillId="2" borderId="7" xfId="0" applyFont="1" applyFill="1" applyBorder="1" applyAlignment="1">
      <alignment horizontal="left" vertical="top" wrapText="1"/>
    </xf>
    <xf numFmtId="0" fontId="55" fillId="2" borderId="0" xfId="0" applyFont="1" applyFill="1" applyAlignment="1">
      <alignment horizontal="left" vertical="top" wrapText="1"/>
    </xf>
    <xf numFmtId="0" fontId="55" fillId="6" borderId="2" xfId="0" applyFont="1" applyFill="1" applyBorder="1" applyAlignment="1" applyProtection="1">
      <alignment horizontal="left" vertical="center"/>
      <protection locked="0"/>
    </xf>
    <xf numFmtId="0" fontId="55" fillId="6" borderId="3" xfId="0" applyFont="1" applyFill="1" applyBorder="1" applyAlignment="1" applyProtection="1">
      <alignment horizontal="left" vertical="center"/>
      <protection locked="0"/>
    </xf>
    <xf numFmtId="0" fontId="55" fillId="6" borderId="4" xfId="0" applyFont="1" applyFill="1" applyBorder="1" applyAlignment="1" applyProtection="1">
      <alignment horizontal="left" vertical="center"/>
      <protection locked="0"/>
    </xf>
    <xf numFmtId="0" fontId="55" fillId="2" borderId="1" xfId="0" applyFont="1" applyFill="1" applyBorder="1" applyAlignment="1">
      <alignment horizontal="left" vertical="center" wrapText="1"/>
    </xf>
    <xf numFmtId="0" fontId="55" fillId="2" borderId="7" xfId="0" applyFont="1" applyFill="1" applyBorder="1" applyAlignment="1">
      <alignment horizontal="right" vertical="center" wrapText="1"/>
    </xf>
    <xf numFmtId="0" fontId="55" fillId="2" borderId="0" xfId="0" applyFont="1" applyFill="1" applyAlignment="1">
      <alignment horizontal="right" vertical="center" wrapText="1"/>
    </xf>
    <xf numFmtId="0" fontId="55" fillId="2" borderId="4" xfId="0" applyFont="1" applyFill="1" applyBorder="1" applyAlignment="1">
      <alignment horizontal="left" vertical="center"/>
    </xf>
    <xf numFmtId="0" fontId="55" fillId="6" borderId="2" xfId="0" applyFont="1" applyFill="1" applyBorder="1" applyAlignment="1" applyProtection="1">
      <alignment horizontal="left" vertical="top" wrapText="1"/>
      <protection locked="0"/>
    </xf>
    <xf numFmtId="0" fontId="55" fillId="6" borderId="3" xfId="0" applyFont="1" applyFill="1" applyBorder="1" applyAlignment="1" applyProtection="1">
      <alignment horizontal="left" vertical="top" wrapText="1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14" fontId="74" fillId="2" borderId="18" xfId="0" applyNumberFormat="1" applyFont="1" applyFill="1" applyBorder="1" applyAlignment="1" applyProtection="1">
      <alignment horizontal="center" vertical="center"/>
      <protection locked="0"/>
    </xf>
    <xf numFmtId="14" fontId="74" fillId="2" borderId="10" xfId="0" applyNumberFormat="1" applyFont="1" applyFill="1" applyBorder="1" applyAlignment="1" applyProtection="1">
      <alignment horizontal="center" vertical="center"/>
      <protection locked="0"/>
    </xf>
    <xf numFmtId="0" fontId="55" fillId="2" borderId="2" xfId="0" applyFont="1" applyFill="1" applyBorder="1" applyAlignment="1">
      <alignment horizontal="left" vertical="center" wrapText="1"/>
    </xf>
    <xf numFmtId="0" fontId="55" fillId="2" borderId="4" xfId="0" applyFont="1" applyFill="1" applyBorder="1" applyAlignment="1">
      <alignment horizontal="left" vertical="center" wrapText="1"/>
    </xf>
    <xf numFmtId="14" fontId="74" fillId="2" borderId="0" xfId="0" applyNumberFormat="1" applyFont="1" applyFill="1" applyAlignment="1" applyProtection="1">
      <alignment horizontal="center" vertical="center"/>
      <protection locked="0"/>
    </xf>
    <xf numFmtId="0" fontId="55" fillId="6" borderId="4" xfId="0" applyFont="1" applyFill="1" applyBorder="1" applyAlignment="1" applyProtection="1">
      <alignment horizontal="left" vertical="top" wrapText="1"/>
      <protection locked="0"/>
    </xf>
    <xf numFmtId="0" fontId="55" fillId="6" borderId="2" xfId="0" applyFont="1" applyFill="1" applyBorder="1" applyAlignment="1" applyProtection="1">
      <alignment horizontal="center" vertical="center"/>
      <protection locked="0"/>
    </xf>
    <xf numFmtId="0" fontId="55" fillId="6" borderId="4" xfId="0" applyFont="1" applyFill="1" applyBorder="1" applyAlignment="1" applyProtection="1">
      <alignment horizontal="center" vertical="center"/>
      <protection locked="0"/>
    </xf>
    <xf numFmtId="14" fontId="74" fillId="2" borderId="3" xfId="0" applyNumberFormat="1" applyFont="1" applyFill="1" applyBorder="1" applyAlignment="1" applyProtection="1">
      <alignment horizontal="center" vertical="center"/>
      <protection locked="0"/>
    </xf>
    <xf numFmtId="14" fontId="74" fillId="2" borderId="8" xfId="0" applyNumberFormat="1" applyFont="1" applyFill="1" applyBorder="1" applyAlignment="1" applyProtection="1">
      <alignment horizontal="center" vertical="center"/>
      <protection locked="0"/>
    </xf>
    <xf numFmtId="0" fontId="55" fillId="6" borderId="5" xfId="0" applyFont="1" applyFill="1" applyBorder="1" applyAlignment="1" applyProtection="1">
      <alignment horizontal="center" vertical="center"/>
      <protection locked="0"/>
    </xf>
    <xf numFmtId="0" fontId="55" fillId="6" borderId="6" xfId="0" applyFont="1" applyFill="1" applyBorder="1" applyAlignment="1" applyProtection="1">
      <alignment horizontal="center" vertical="center"/>
      <protection locked="0"/>
    </xf>
    <xf numFmtId="0" fontId="55" fillId="6" borderId="2" xfId="0" applyFont="1" applyFill="1" applyBorder="1" applyAlignment="1" applyProtection="1">
      <alignment horizontal="left" vertical="center" shrinkToFit="1"/>
      <protection locked="0"/>
    </xf>
    <xf numFmtId="0" fontId="55" fillId="6" borderId="3" xfId="0" applyFont="1" applyFill="1" applyBorder="1" applyAlignment="1" applyProtection="1">
      <alignment horizontal="left" vertical="center" shrinkToFit="1"/>
      <protection locked="0"/>
    </xf>
    <xf numFmtId="0" fontId="55" fillId="6" borderId="4" xfId="0" applyFont="1" applyFill="1" applyBorder="1" applyAlignment="1" applyProtection="1">
      <alignment horizontal="left" vertical="center" shrinkToFit="1"/>
      <protection locked="0"/>
    </xf>
    <xf numFmtId="0" fontId="55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55" fillId="6" borderId="1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 wrapText="1"/>
      <protection locked="0"/>
    </xf>
    <xf numFmtId="0" fontId="55" fillId="2" borderId="2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187" fontId="68" fillId="6" borderId="2" xfId="0" applyNumberFormat="1" applyFont="1" applyFill="1" applyBorder="1" applyAlignment="1" applyProtection="1">
      <alignment horizontal="center" vertical="center" wrapText="1"/>
      <protection locked="0"/>
    </xf>
    <xf numFmtId="187" fontId="68" fillId="6" borderId="3" xfId="0" applyNumberFormat="1" applyFont="1" applyFill="1" applyBorder="1" applyAlignment="1" applyProtection="1">
      <alignment horizontal="center" vertical="center" wrapText="1"/>
      <protection locked="0"/>
    </xf>
    <xf numFmtId="187" fontId="68" fillId="6" borderId="4" xfId="0" applyNumberFormat="1" applyFont="1" applyFill="1" applyBorder="1" applyAlignment="1" applyProtection="1">
      <alignment horizontal="center" vertical="center" wrapText="1"/>
      <protection locked="0"/>
    </xf>
    <xf numFmtId="187" fontId="68" fillId="2" borderId="2" xfId="0" applyNumberFormat="1" applyFont="1" applyFill="1" applyBorder="1" applyAlignment="1">
      <alignment horizontal="center" vertical="center" wrapText="1"/>
    </xf>
    <xf numFmtId="187" fontId="68" fillId="2" borderId="3" xfId="0" applyNumberFormat="1" applyFont="1" applyFill="1" applyBorder="1" applyAlignment="1">
      <alignment horizontal="center" vertical="center" wrapText="1"/>
    </xf>
    <xf numFmtId="187" fontId="68" fillId="2" borderId="4" xfId="0" applyNumberFormat="1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/>
    </xf>
    <xf numFmtId="0" fontId="55" fillId="2" borderId="17" xfId="0" applyFont="1" applyFill="1" applyBorder="1" applyAlignment="1">
      <alignment horizontal="center" vertical="center"/>
    </xf>
    <xf numFmtId="14" fontId="68" fillId="6" borderId="2" xfId="0" applyNumberFormat="1" applyFont="1" applyFill="1" applyBorder="1" applyAlignment="1" applyProtection="1">
      <alignment horizontal="center" vertical="center"/>
      <protection locked="0"/>
    </xf>
    <xf numFmtId="14" fontId="68" fillId="6" borderId="4" xfId="0" applyNumberFormat="1" applyFont="1" applyFill="1" applyBorder="1" applyAlignment="1" applyProtection="1">
      <alignment horizontal="center" vertical="center"/>
      <protection locked="0"/>
    </xf>
    <xf numFmtId="0" fontId="55" fillId="6" borderId="1" xfId="0" applyFont="1" applyFill="1" applyBorder="1" applyAlignment="1" applyProtection="1">
      <alignment horizontal="left" vertical="top" wrapText="1"/>
      <protection locked="0"/>
    </xf>
    <xf numFmtId="0" fontId="68" fillId="6" borderId="5" xfId="0" applyFont="1" applyFill="1" applyBorder="1" applyAlignment="1" applyProtection="1">
      <alignment horizontal="center" vertical="center" wrapText="1"/>
      <protection locked="0"/>
    </xf>
    <xf numFmtId="0" fontId="68" fillId="6" borderId="6" xfId="0" applyFont="1" applyFill="1" applyBorder="1" applyAlignment="1" applyProtection="1">
      <alignment horizontal="center" vertical="center" wrapText="1"/>
      <protection locked="0"/>
    </xf>
    <xf numFmtId="0" fontId="55" fillId="6" borderId="5" xfId="0" applyFont="1" applyFill="1" applyBorder="1" applyAlignment="1" applyProtection="1">
      <alignment horizontal="left" vertical="center"/>
      <protection locked="0"/>
    </xf>
    <xf numFmtId="0" fontId="55" fillId="6" borderId="17" xfId="0" applyFont="1" applyFill="1" applyBorder="1" applyAlignment="1" applyProtection="1">
      <alignment horizontal="left" vertical="center"/>
      <protection locked="0"/>
    </xf>
    <xf numFmtId="0" fontId="55" fillId="6" borderId="6" xfId="0" applyFont="1" applyFill="1" applyBorder="1" applyAlignment="1" applyProtection="1">
      <alignment horizontal="left" vertical="center"/>
      <protection locked="0"/>
    </xf>
    <xf numFmtId="0" fontId="55" fillId="6" borderId="3" xfId="0" applyFont="1" applyFill="1" applyBorder="1" applyAlignment="1" applyProtection="1">
      <alignment horizontal="center" vertical="center"/>
      <protection locked="0"/>
    </xf>
    <xf numFmtId="0" fontId="70" fillId="2" borderId="7" xfId="0" applyFont="1" applyFill="1" applyBorder="1" applyAlignment="1">
      <alignment horizontal="right" vertical="center"/>
    </xf>
    <xf numFmtId="0" fontId="70" fillId="2" borderId="0" xfId="0" applyFont="1" applyFill="1" applyAlignment="1">
      <alignment horizontal="right" vertical="center"/>
    </xf>
    <xf numFmtId="0" fontId="73" fillId="3" borderId="73" xfId="3" applyFont="1" applyFill="1" applyBorder="1" applyAlignment="1" applyProtection="1">
      <alignment horizontal="center" vertical="center"/>
    </xf>
    <xf numFmtId="0" fontId="73" fillId="3" borderId="74" xfId="3" applyFont="1" applyFill="1" applyBorder="1" applyAlignment="1" applyProtection="1">
      <alignment horizontal="center" vertical="center"/>
    </xf>
    <xf numFmtId="0" fontId="73" fillId="3" borderId="104" xfId="3" applyFont="1" applyFill="1" applyBorder="1" applyAlignment="1" applyProtection="1">
      <alignment horizontal="center" vertical="center"/>
    </xf>
    <xf numFmtId="0" fontId="55" fillId="6" borderId="2" xfId="0" applyFont="1" applyFill="1" applyBorder="1" applyAlignment="1" applyProtection="1">
      <alignment horizontal="left" vertical="center" wrapText="1"/>
      <protection locked="0"/>
    </xf>
    <xf numFmtId="0" fontId="55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55" fillId="6" borderId="5" xfId="0" applyFont="1" applyFill="1" applyBorder="1" applyAlignment="1" applyProtection="1">
      <alignment horizontal="left" vertical="top" wrapText="1"/>
      <protection locked="0"/>
    </xf>
    <xf numFmtId="0" fontId="55" fillId="6" borderId="17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Alignment="1">
      <alignment horizontal="center" vertical="center"/>
    </xf>
    <xf numFmtId="0" fontId="68" fillId="2" borderId="2" xfId="0" applyFont="1" applyFill="1" applyBorder="1" applyAlignment="1">
      <alignment horizontal="left" vertical="center" shrinkToFit="1"/>
    </xf>
    <xf numFmtId="0" fontId="68" fillId="2" borderId="4" xfId="0" applyFont="1" applyFill="1" applyBorder="1" applyAlignment="1">
      <alignment horizontal="left" vertical="center" shrinkToFit="1"/>
    </xf>
    <xf numFmtId="0" fontId="55" fillId="6" borderId="7" xfId="0" applyFont="1" applyFill="1" applyBorder="1" applyAlignment="1" applyProtection="1">
      <alignment horizontal="left" vertical="center" wrapText="1"/>
      <protection locked="0"/>
    </xf>
    <xf numFmtId="0" fontId="55" fillId="6" borderId="8" xfId="0" applyFont="1" applyFill="1" applyBorder="1" applyAlignment="1" applyProtection="1">
      <alignment horizontal="left" vertical="center" wrapText="1"/>
      <protection locked="0"/>
    </xf>
    <xf numFmtId="0" fontId="55" fillId="6" borderId="10" xfId="0" applyFont="1" applyFill="1" applyBorder="1" applyAlignment="1" applyProtection="1">
      <alignment horizontal="left" vertical="center" wrapText="1"/>
      <protection locked="0"/>
    </xf>
    <xf numFmtId="187" fontId="68" fillId="2" borderId="7" xfId="0" applyNumberFormat="1" applyFont="1" applyFill="1" applyBorder="1" applyAlignment="1">
      <alignment horizontal="center" vertical="center" wrapText="1"/>
    </xf>
    <xf numFmtId="187" fontId="68" fillId="2" borderId="0" xfId="0" applyNumberFormat="1" applyFont="1" applyFill="1" applyAlignment="1">
      <alignment horizontal="center" vertical="center" wrapText="1"/>
    </xf>
    <xf numFmtId="0" fontId="55" fillId="2" borderId="0" xfId="0" applyFont="1" applyFill="1" applyAlignment="1">
      <alignment horizontal="center"/>
    </xf>
    <xf numFmtId="0" fontId="55" fillId="6" borderId="4" xfId="0" applyFont="1" applyFill="1" applyBorder="1" applyAlignment="1" applyProtection="1">
      <alignment horizontal="left" vertical="center" wrapText="1"/>
      <protection locked="0"/>
    </xf>
    <xf numFmtId="0" fontId="55" fillId="6" borderId="5" xfId="0" applyFont="1" applyFill="1" applyBorder="1" applyAlignment="1" applyProtection="1">
      <alignment horizontal="left" vertical="center" shrinkToFit="1"/>
      <protection locked="0"/>
    </xf>
    <xf numFmtId="0" fontId="55" fillId="6" borderId="17" xfId="0" applyFont="1" applyFill="1" applyBorder="1" applyAlignment="1" applyProtection="1">
      <alignment horizontal="left" vertical="center" shrinkToFit="1"/>
      <protection locked="0"/>
    </xf>
    <xf numFmtId="0" fontId="55" fillId="6" borderId="6" xfId="0" applyFont="1" applyFill="1" applyBorder="1" applyAlignment="1" applyProtection="1">
      <alignment horizontal="left" vertical="center" shrinkToFit="1"/>
      <protection locked="0"/>
    </xf>
    <xf numFmtId="0" fontId="55" fillId="2" borderId="6" xfId="0" applyFont="1" applyFill="1" applyBorder="1" applyAlignment="1">
      <alignment horizontal="center" vertical="center"/>
    </xf>
    <xf numFmtId="187" fontId="68" fillId="2" borderId="8" xfId="0" applyNumberFormat="1" applyFont="1" applyFill="1" applyBorder="1" applyAlignment="1">
      <alignment horizontal="center" vertical="center" wrapText="1"/>
    </xf>
    <xf numFmtId="182" fontId="68" fillId="6" borderId="2" xfId="0" applyNumberFormat="1" applyFont="1" applyFill="1" applyBorder="1" applyAlignment="1" applyProtection="1">
      <alignment horizontal="center" vertical="center" wrapText="1"/>
      <protection locked="0"/>
    </xf>
    <xf numFmtId="182" fontId="68" fillId="6" borderId="4" xfId="0" applyNumberFormat="1" applyFont="1" applyFill="1" applyBorder="1" applyAlignment="1" applyProtection="1">
      <alignment horizontal="center" vertical="center" wrapText="1"/>
      <protection locked="0"/>
    </xf>
    <xf numFmtId="182" fontId="68" fillId="2" borderId="2" xfId="0" applyNumberFormat="1" applyFont="1" applyFill="1" applyBorder="1" applyAlignment="1">
      <alignment horizontal="center" vertical="center" wrapText="1"/>
    </xf>
    <xf numFmtId="182" fontId="68" fillId="2" borderId="4" xfId="0" applyNumberFormat="1" applyFont="1" applyFill="1" applyBorder="1" applyAlignment="1">
      <alignment horizontal="center" vertical="center" wrapText="1"/>
    </xf>
    <xf numFmtId="0" fontId="55" fillId="6" borderId="84" xfId="0" applyFont="1" applyFill="1" applyBorder="1" applyAlignment="1" applyProtection="1">
      <alignment horizontal="left" vertical="top" wrapText="1"/>
      <protection locked="0"/>
    </xf>
    <xf numFmtId="0" fontId="55" fillId="6" borderId="13" xfId="0" applyFont="1" applyFill="1" applyBorder="1" applyAlignment="1" applyProtection="1">
      <alignment horizontal="left" vertical="center"/>
      <protection locked="0"/>
    </xf>
    <xf numFmtId="0" fontId="55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84" xfId="0" applyFill="1" applyBorder="1" applyAlignment="1" applyProtection="1">
      <alignment horizontal="left" vertical="top" wrapText="1"/>
      <protection locked="0"/>
    </xf>
    <xf numFmtId="0" fontId="55" fillId="6" borderId="5" xfId="0" applyFont="1" applyFill="1" applyBorder="1" applyAlignment="1" applyProtection="1">
      <alignment horizontal="left" vertical="center" wrapText="1"/>
      <protection locked="0"/>
    </xf>
    <xf numFmtId="0" fontId="55" fillId="6" borderId="6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76" fillId="2" borderId="0" xfId="0" applyFont="1" applyFill="1" applyAlignment="1">
      <alignment horizontal="right" vertical="center"/>
    </xf>
    <xf numFmtId="0" fontId="50" fillId="2" borderId="0" xfId="0" applyFont="1" applyFill="1" applyAlignment="1">
      <alignment horizontal="left" vertical="center" shrinkToFit="1"/>
    </xf>
    <xf numFmtId="186" fontId="50" fillId="2" borderId="0" xfId="0" applyNumberFormat="1" applyFont="1" applyFill="1" applyAlignment="1">
      <alignment horizontal="left" vertical="center" shrinkToFit="1"/>
    </xf>
    <xf numFmtId="0" fontId="50" fillId="2" borderId="0" xfId="0" applyFont="1" applyFill="1" applyAlignment="1">
      <alignment horizontal="center" vertical="center"/>
    </xf>
    <xf numFmtId="181" fontId="50" fillId="2" borderId="0" xfId="0" applyNumberFormat="1" applyFont="1" applyFill="1" applyAlignment="1">
      <alignment horizontal="right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2" xfId="1" applyNumberFormat="1" applyFont="1" applyFill="1" applyBorder="1" applyAlignment="1" applyProtection="1">
      <alignment horizontal="center" vertical="center"/>
    </xf>
    <xf numFmtId="0" fontId="21" fillId="2" borderId="4" xfId="1" applyNumberFormat="1" applyFont="1" applyFill="1" applyBorder="1" applyAlignment="1" applyProtection="1">
      <alignment horizontal="center" vertical="center"/>
    </xf>
    <xf numFmtId="0" fontId="21" fillId="2" borderId="5" xfId="1" applyNumberFormat="1" applyFont="1" applyFill="1" applyBorder="1" applyAlignment="1" applyProtection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21" fillId="2" borderId="7" xfId="1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21" fillId="2" borderId="9" xfId="1" applyNumberFormat="1" applyFont="1" applyFill="1" applyBorder="1" applyAlignment="1" applyProtection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shrinkToFit="1"/>
    </xf>
    <xf numFmtId="0" fontId="21" fillId="2" borderId="17" xfId="0" applyFont="1" applyFill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shrinkToFit="1"/>
    </xf>
    <xf numFmtId="0" fontId="21" fillId="2" borderId="3" xfId="0" applyFont="1" applyFill="1" applyBorder="1" applyAlignment="1">
      <alignment horizontal="left" vertical="center" shrinkToFit="1"/>
    </xf>
    <xf numFmtId="0" fontId="21" fillId="2" borderId="92" xfId="0" applyFont="1" applyFill="1" applyBorder="1" applyAlignment="1">
      <alignment horizontal="left" vertical="center" shrinkToFit="1"/>
    </xf>
    <xf numFmtId="185" fontId="21" fillId="2" borderId="93" xfId="0" applyNumberFormat="1" applyFont="1" applyFill="1" applyBorder="1" applyAlignment="1">
      <alignment horizontal="right" vertical="center" shrinkToFit="1"/>
    </xf>
    <xf numFmtId="185" fontId="21" fillId="2" borderId="4" xfId="0" applyNumberFormat="1" applyFont="1" applyFill="1" applyBorder="1" applyAlignment="1">
      <alignment horizontal="right" vertical="center" shrinkToFit="1"/>
    </xf>
    <xf numFmtId="0" fontId="0" fillId="0" borderId="92" xfId="0" applyBorder="1" applyAlignment="1">
      <alignment horizontal="left" vertical="center" shrinkToFit="1"/>
    </xf>
    <xf numFmtId="185" fontId="21" fillId="2" borderId="95" xfId="0" applyNumberFormat="1" applyFont="1" applyFill="1" applyBorder="1" applyAlignment="1">
      <alignment horizontal="right" vertical="center" shrinkToFit="1"/>
    </xf>
    <xf numFmtId="185" fontId="21" fillId="2" borderId="96" xfId="0" applyNumberFormat="1" applyFont="1" applyFill="1" applyBorder="1" applyAlignment="1">
      <alignment horizontal="right" vertical="center" shrinkToFit="1"/>
    </xf>
    <xf numFmtId="38" fontId="21" fillId="2" borderId="94" xfId="1" applyFont="1" applyFill="1" applyBorder="1" applyAlignment="1" applyProtection="1">
      <alignment horizontal="center" vertical="center"/>
    </xf>
    <xf numFmtId="38" fontId="21" fillId="2" borderId="95" xfId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left" vertical="center" shrinkToFit="1"/>
    </xf>
    <xf numFmtId="0" fontId="21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184" fontId="21" fillId="2" borderId="2" xfId="0" applyNumberFormat="1" applyFont="1" applyFill="1" applyBorder="1" applyAlignment="1">
      <alignment horizontal="right" vertical="center" shrinkToFit="1"/>
    </xf>
    <xf numFmtId="184" fontId="21" fillId="2" borderId="3" xfId="0" applyNumberFormat="1" applyFont="1" applyFill="1" applyBorder="1" applyAlignment="1">
      <alignment horizontal="right" vertical="center" shrinkToFit="1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shrinkToFit="1"/>
    </xf>
    <xf numFmtId="0" fontId="21" fillId="2" borderId="17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21" fillId="2" borderId="85" xfId="0" applyFont="1" applyFill="1" applyBorder="1" applyAlignment="1">
      <alignment horizontal="left" vertical="center" shrinkToFit="1"/>
    </xf>
    <xf numFmtId="0" fontId="21" fillId="2" borderId="86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14" fontId="21" fillId="2" borderId="2" xfId="0" applyNumberFormat="1" applyFont="1" applyFill="1" applyBorder="1" applyAlignment="1">
      <alignment horizontal="center" vertical="center"/>
    </xf>
    <xf numFmtId="14" fontId="21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right" vertical="center"/>
    </xf>
    <xf numFmtId="0" fontId="53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  <xf numFmtId="181" fontId="10" fillId="2" borderId="0" xfId="0" applyNumberFormat="1" applyFont="1" applyFill="1" applyAlignment="1">
      <alignment horizontal="left" vertical="center"/>
    </xf>
    <xf numFmtId="181" fontId="10" fillId="2" borderId="63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 shrinkToFit="1"/>
    </xf>
    <xf numFmtId="0" fontId="18" fillId="2" borderId="63" xfId="0" applyFont="1" applyFill="1" applyBorder="1" applyAlignment="1">
      <alignment horizontal="left" vertical="center" shrinkToFit="1"/>
    </xf>
    <xf numFmtId="0" fontId="18" fillId="2" borderId="0" xfId="0" applyFont="1" applyFill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left" vertical="center"/>
    </xf>
    <xf numFmtId="0" fontId="10" fillId="2" borderId="88" xfId="0" applyFont="1" applyFill="1" applyBorder="1" applyAlignment="1">
      <alignment horizontal="left" vertical="center"/>
    </xf>
    <xf numFmtId="0" fontId="10" fillId="2" borderId="89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18" fillId="2" borderId="37" xfId="0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51" xfId="0" applyFont="1" applyFill="1" applyBorder="1" applyAlignment="1">
      <alignment horizontal="left" vertical="center"/>
    </xf>
    <xf numFmtId="0" fontId="18" fillId="2" borderId="52" xfId="0" applyFont="1" applyFill="1" applyBorder="1" applyAlignment="1">
      <alignment horizontal="left" vertical="center"/>
    </xf>
    <xf numFmtId="0" fontId="18" fillId="2" borderId="53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left" vertical="center" wrapText="1"/>
    </xf>
    <xf numFmtId="0" fontId="18" fillId="2" borderId="58" xfId="0" applyFont="1" applyFill="1" applyBorder="1" applyAlignment="1">
      <alignment horizontal="left" vertical="center" wrapText="1"/>
    </xf>
    <xf numFmtId="0" fontId="18" fillId="2" borderId="59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right" vertical="center" indent="2" shrinkToFit="1"/>
    </xf>
    <xf numFmtId="0" fontId="10" fillId="2" borderId="42" xfId="0" applyFont="1" applyFill="1" applyBorder="1" applyAlignment="1">
      <alignment horizontal="right" vertical="center" indent="2" shrinkToFit="1"/>
    </xf>
    <xf numFmtId="0" fontId="10" fillId="2" borderId="43" xfId="0" applyFont="1" applyFill="1" applyBorder="1" applyAlignment="1">
      <alignment horizontal="right" vertical="center" indent="2" shrinkToFi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0" fillId="2" borderId="18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81" fontId="10" fillId="2" borderId="0" xfId="0" applyNumberFormat="1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79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9" fillId="2" borderId="11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 shrinkToFit="1"/>
    </xf>
    <xf numFmtId="176" fontId="21" fillId="2" borderId="2" xfId="2" applyNumberFormat="1" applyFont="1" applyFill="1" applyBorder="1" applyAlignment="1" applyProtection="1">
      <alignment horizontal="center" vertical="center" wrapText="1"/>
    </xf>
    <xf numFmtId="176" fontId="21" fillId="2" borderId="4" xfId="2" applyNumberFormat="1" applyFont="1" applyFill="1" applyBorder="1" applyAlignment="1" applyProtection="1">
      <alignment horizontal="center" vertical="center" wrapText="1"/>
    </xf>
    <xf numFmtId="38" fontId="21" fillId="0" borderId="2" xfId="1" applyFont="1" applyBorder="1" applyAlignment="1" applyProtection="1">
      <alignment horizontal="left" vertical="center" wrapText="1"/>
    </xf>
    <xf numFmtId="38" fontId="21" fillId="0" borderId="3" xfId="1" applyFont="1" applyBorder="1" applyAlignment="1" applyProtection="1">
      <alignment horizontal="left" vertical="center" wrapText="1"/>
    </xf>
    <xf numFmtId="38" fontId="21" fillId="0" borderId="4" xfId="1" applyFont="1" applyBorder="1" applyAlignment="1" applyProtection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horizontal="center" vertical="center" textRotation="255" wrapText="1"/>
    </xf>
    <xf numFmtId="38" fontId="21" fillId="0" borderId="11" xfId="1" applyFont="1" applyBorder="1" applyAlignment="1" applyProtection="1">
      <alignment horizontal="center" vertical="center" textRotation="255" wrapText="1"/>
    </xf>
    <xf numFmtId="38" fontId="21" fillId="0" borderId="13" xfId="1" applyFont="1" applyBorder="1" applyAlignment="1" applyProtection="1">
      <alignment horizontal="center" vertical="center" textRotation="255" wrapText="1"/>
    </xf>
    <xf numFmtId="0" fontId="21" fillId="0" borderId="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38" fontId="21" fillId="0" borderId="22" xfId="1" applyFont="1" applyBorder="1" applyAlignment="1" applyProtection="1">
      <alignment horizontal="left" vertical="center" wrapText="1"/>
    </xf>
    <xf numFmtId="38" fontId="21" fillId="0" borderId="90" xfId="1" applyFont="1" applyBorder="1" applyAlignment="1" applyProtection="1">
      <alignment horizontal="left" vertical="center" wrapText="1"/>
    </xf>
    <xf numFmtId="38" fontId="21" fillId="0" borderId="23" xfId="1" applyFont="1" applyBorder="1" applyAlignment="1" applyProtection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textRotation="255" wrapText="1"/>
    </xf>
    <xf numFmtId="0" fontId="21" fillId="0" borderId="7" xfId="0" applyFont="1" applyBorder="1" applyAlignment="1">
      <alignment horizontal="center" vertical="center" textRotation="255" wrapText="1"/>
    </xf>
    <xf numFmtId="0" fontId="21" fillId="0" borderId="9" xfId="0" applyFont="1" applyBorder="1" applyAlignment="1">
      <alignment horizontal="center" vertical="center" textRotation="255" wrapText="1"/>
    </xf>
    <xf numFmtId="38" fontId="21" fillId="0" borderId="2" xfId="1" applyFont="1" applyBorder="1" applyAlignment="1" applyProtection="1">
      <alignment horizontal="center" vertical="center" wrapText="1"/>
    </xf>
    <xf numFmtId="38" fontId="21" fillId="0" borderId="3" xfId="1" applyFont="1" applyBorder="1" applyAlignment="1" applyProtection="1">
      <alignment horizontal="center" vertical="center" wrapText="1"/>
    </xf>
    <xf numFmtId="38" fontId="21" fillId="0" borderId="4" xfId="1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183" fontId="21" fillId="0" borderId="1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right" vertical="center"/>
    </xf>
    <xf numFmtId="38" fontId="10" fillId="2" borderId="0" xfId="1" applyFont="1" applyFill="1" applyAlignment="1">
      <alignment horizontal="right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0" xfId="1" applyFont="1" applyFill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center" vertical="center"/>
    </xf>
    <xf numFmtId="38" fontId="18" fillId="2" borderId="15" xfId="0" applyNumberFormat="1" applyFont="1" applyFill="1" applyBorder="1" applyAlignment="1">
      <alignment horizontal="right" vertical="center"/>
    </xf>
    <xf numFmtId="38" fontId="18" fillId="2" borderId="19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38" fontId="18" fillId="2" borderId="2" xfId="0" applyNumberFormat="1" applyFont="1" applyFill="1" applyBorder="1" applyAlignment="1">
      <alignment horizontal="right" vertical="center"/>
    </xf>
    <xf numFmtId="38" fontId="18" fillId="2" borderId="3" xfId="0" applyNumberFormat="1" applyFont="1" applyFill="1" applyBorder="1" applyAlignment="1">
      <alignment horizontal="right" vertical="center"/>
    </xf>
    <xf numFmtId="0" fontId="18" fillId="2" borderId="11" xfId="0" applyFont="1" applyFill="1" applyBorder="1" applyAlignment="1">
      <alignment horizontal="center" vertical="center"/>
    </xf>
    <xf numFmtId="38" fontId="18" fillId="2" borderId="20" xfId="0" applyNumberFormat="1" applyFont="1" applyFill="1" applyBorder="1" applyAlignment="1">
      <alignment horizontal="right" vertical="center"/>
    </xf>
    <xf numFmtId="38" fontId="18" fillId="2" borderId="21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/>
    </xf>
    <xf numFmtId="187" fontId="50" fillId="2" borderId="7" xfId="0" applyNumberFormat="1" applyFont="1" applyFill="1" applyBorder="1" applyAlignment="1">
      <alignment horizontal="center" vertical="center" shrinkToFit="1"/>
    </xf>
    <xf numFmtId="187" fontId="50" fillId="2" borderId="8" xfId="0" applyNumberFormat="1" applyFont="1" applyFill="1" applyBorder="1" applyAlignment="1">
      <alignment horizontal="center" vertical="center" shrinkToFit="1"/>
    </xf>
    <xf numFmtId="0" fontId="50" fillId="2" borderId="5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0" fontId="50" fillId="2" borderId="9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left" vertical="justify" wrapText="1"/>
    </xf>
    <xf numFmtId="38" fontId="21" fillId="2" borderId="2" xfId="1" applyFont="1" applyFill="1" applyBorder="1" applyAlignment="1" applyProtection="1">
      <alignment horizontal="left" vertical="top" wrapText="1"/>
    </xf>
    <xf numFmtId="38" fontId="21" fillId="2" borderId="3" xfId="1" applyFont="1" applyFill="1" applyBorder="1" applyAlignment="1" applyProtection="1">
      <alignment horizontal="left" vertical="top" wrapText="1"/>
    </xf>
    <xf numFmtId="38" fontId="21" fillId="2" borderId="4" xfId="1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56" fontId="19" fillId="2" borderId="2" xfId="0" applyNumberFormat="1" applyFont="1" applyFill="1" applyBorder="1" applyAlignment="1">
      <alignment horizontal="center" vertical="center" wrapText="1"/>
    </xf>
    <xf numFmtId="56" fontId="19" fillId="2" borderId="3" xfId="0" applyNumberFormat="1" applyFont="1" applyFill="1" applyBorder="1" applyAlignment="1">
      <alignment horizontal="center" vertical="center" wrapText="1"/>
    </xf>
    <xf numFmtId="56" fontId="19" fillId="2" borderId="4" xfId="0" applyNumberFormat="1" applyFont="1" applyFill="1" applyBorder="1" applyAlignment="1">
      <alignment horizontal="center" vertical="center" wrapText="1"/>
    </xf>
    <xf numFmtId="187" fontId="19" fillId="2" borderId="2" xfId="0" applyNumberFormat="1" applyFont="1" applyFill="1" applyBorder="1" applyAlignment="1">
      <alignment horizontal="center" vertical="center"/>
    </xf>
    <xf numFmtId="187" fontId="19" fillId="2" borderId="3" xfId="0" applyNumberFormat="1" applyFont="1" applyFill="1" applyBorder="1" applyAlignment="1">
      <alignment horizontal="center" vertical="center"/>
    </xf>
    <xf numFmtId="187" fontId="19" fillId="2" borderId="4" xfId="0" applyNumberFormat="1" applyFont="1" applyFill="1" applyBorder="1" applyAlignment="1">
      <alignment horizontal="center" vertical="center"/>
    </xf>
    <xf numFmtId="177" fontId="19" fillId="2" borderId="2" xfId="4" applyNumberFormat="1" applyFont="1" applyFill="1" applyBorder="1" applyAlignment="1" applyProtection="1">
      <alignment horizontal="center" vertical="center" wrapText="1"/>
    </xf>
    <xf numFmtId="177" fontId="19" fillId="2" borderId="3" xfId="4" applyNumberFormat="1" applyFont="1" applyFill="1" applyBorder="1" applyAlignment="1" applyProtection="1">
      <alignment horizontal="center" vertical="center" wrapText="1"/>
    </xf>
    <xf numFmtId="177" fontId="19" fillId="2" borderId="4" xfId="4" applyNumberFormat="1" applyFont="1" applyFill="1" applyBorder="1" applyAlignment="1" applyProtection="1">
      <alignment horizontal="center" vertical="center" wrapText="1"/>
    </xf>
    <xf numFmtId="0" fontId="19" fillId="2" borderId="111" xfId="0" applyFont="1" applyFill="1" applyBorder="1" applyAlignment="1">
      <alignment horizontal="center"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19" fillId="2" borderId="113" xfId="0" applyFont="1" applyFill="1" applyBorder="1" applyAlignment="1">
      <alignment horizontal="center" vertical="center" wrapText="1"/>
    </xf>
    <xf numFmtId="0" fontId="19" fillId="2" borderId="114" xfId="0" applyFont="1" applyFill="1" applyBorder="1" applyAlignment="1">
      <alignment horizontal="center" vertical="center" wrapText="1"/>
    </xf>
    <xf numFmtId="0" fontId="19" fillId="2" borderId="115" xfId="0" applyFont="1" applyFill="1" applyBorder="1" applyAlignment="1">
      <alignment horizontal="center" vertical="center" wrapText="1"/>
    </xf>
    <xf numFmtId="0" fontId="19" fillId="2" borderId="116" xfId="0" applyFont="1" applyFill="1" applyBorder="1" applyAlignment="1">
      <alignment horizontal="center" vertical="center" wrapText="1"/>
    </xf>
    <xf numFmtId="38" fontId="21" fillId="2" borderId="2" xfId="1" applyFont="1" applyFill="1" applyBorder="1" applyAlignment="1" applyProtection="1">
      <alignment horizontal="center" vertical="center" wrapText="1"/>
    </xf>
    <xf numFmtId="38" fontId="21" fillId="2" borderId="3" xfId="1" applyFont="1" applyFill="1" applyBorder="1" applyAlignment="1" applyProtection="1">
      <alignment horizontal="center" vertical="center" wrapText="1"/>
    </xf>
    <xf numFmtId="38" fontId="21" fillId="2" borderId="4" xfId="1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center" vertical="center" wrapText="1"/>
    </xf>
    <xf numFmtId="56" fontId="21" fillId="2" borderId="2" xfId="0" applyNumberFormat="1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center" vertical="center" wrapText="1"/>
    </xf>
    <xf numFmtId="38" fontId="21" fillId="2" borderId="1" xfId="1" applyFont="1" applyFill="1" applyBorder="1" applyAlignment="1" applyProtection="1">
      <alignment horizontal="center" vertical="center" wrapText="1"/>
    </xf>
    <xf numFmtId="38" fontId="21" fillId="2" borderId="1" xfId="1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left" vertical="center" shrinkToFit="1"/>
    </xf>
    <xf numFmtId="0" fontId="18" fillId="2" borderId="4" xfId="0" applyFont="1" applyFill="1" applyBorder="1" applyAlignment="1">
      <alignment horizontal="left" vertical="center" shrinkToFit="1"/>
    </xf>
    <xf numFmtId="0" fontId="18" fillId="2" borderId="0" xfId="0" applyFont="1" applyFill="1" applyAlignment="1">
      <alignment horizontal="left" vertical="top" wrapText="1"/>
    </xf>
    <xf numFmtId="0" fontId="18" fillId="2" borderId="18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8" fillId="2" borderId="79" xfId="0" applyFont="1" applyFill="1" applyBorder="1" applyAlignment="1">
      <alignment horizontal="left" vertical="top"/>
    </xf>
    <xf numFmtId="179" fontId="10" fillId="2" borderId="7" xfId="1" applyNumberFormat="1" applyFont="1" applyFill="1" applyBorder="1" applyAlignment="1">
      <alignment horizontal="right" vertical="center"/>
    </xf>
    <xf numFmtId="179" fontId="10" fillId="2" borderId="0" xfId="1" applyNumberFormat="1" applyFont="1" applyFill="1" applyAlignment="1">
      <alignment horizontal="right" vertical="center"/>
    </xf>
    <xf numFmtId="0" fontId="21" fillId="2" borderId="6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18" fillId="2" borderId="75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38" fontId="18" fillId="2" borderId="76" xfId="0" applyNumberFormat="1" applyFont="1" applyFill="1" applyBorder="1" applyAlignment="1">
      <alignment horizontal="right" vertical="center"/>
    </xf>
    <xf numFmtId="38" fontId="18" fillId="2" borderId="25" xfId="0" applyNumberFormat="1" applyFont="1" applyFill="1" applyBorder="1" applyAlignment="1">
      <alignment horizontal="right" vertical="center"/>
    </xf>
    <xf numFmtId="38" fontId="18" fillId="2" borderId="5" xfId="0" applyNumberFormat="1" applyFont="1" applyFill="1" applyBorder="1" applyAlignment="1">
      <alignment horizontal="right" vertical="center"/>
    </xf>
    <xf numFmtId="38" fontId="18" fillId="2" borderId="1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  <xf numFmtId="3" fontId="50" fillId="2" borderId="0" xfId="0" applyNumberFormat="1" applyFont="1" applyFill="1" applyAlignment="1">
      <alignment horizontal="center" vertical="center"/>
    </xf>
    <xf numFmtId="49" fontId="50" fillId="2" borderId="2" xfId="0" applyNumberFormat="1" applyFont="1" applyFill="1" applyBorder="1" applyAlignment="1">
      <alignment horizontal="left" vertical="center"/>
    </xf>
    <xf numFmtId="49" fontId="50" fillId="2" borderId="4" xfId="0" applyNumberFormat="1" applyFont="1" applyFill="1" applyBorder="1" applyAlignment="1">
      <alignment horizontal="left" vertical="center"/>
    </xf>
    <xf numFmtId="0" fontId="50" fillId="2" borderId="2" xfId="0" applyFont="1" applyFill="1" applyBorder="1" applyAlignment="1">
      <alignment horizontal="left" vertical="center"/>
    </xf>
    <xf numFmtId="0" fontId="50" fillId="2" borderId="4" xfId="0" applyFont="1" applyFill="1" applyBorder="1" applyAlignment="1">
      <alignment horizontal="left"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180" fontId="50" fillId="2" borderId="5" xfId="0" applyNumberFormat="1" applyFont="1" applyFill="1" applyBorder="1" applyAlignment="1">
      <alignment horizontal="center" vertical="center"/>
    </xf>
    <xf numFmtId="180" fontId="50" fillId="2" borderId="17" xfId="0" applyNumberFormat="1" applyFont="1" applyFill="1" applyBorder="1" applyAlignment="1">
      <alignment horizontal="center" vertical="center"/>
    </xf>
    <xf numFmtId="180" fontId="50" fillId="2" borderId="6" xfId="0" applyNumberFormat="1" applyFont="1" applyFill="1" applyBorder="1" applyAlignment="1">
      <alignment horizontal="center" vertical="center"/>
    </xf>
    <xf numFmtId="180" fontId="50" fillId="2" borderId="7" xfId="0" applyNumberFormat="1" applyFont="1" applyFill="1" applyBorder="1" applyAlignment="1">
      <alignment horizontal="center" vertical="center"/>
    </xf>
    <xf numFmtId="180" fontId="50" fillId="2" borderId="0" xfId="0" applyNumberFormat="1" applyFont="1" applyFill="1" applyAlignment="1">
      <alignment horizontal="center" vertical="center"/>
    </xf>
    <xf numFmtId="180" fontId="50" fillId="2" borderId="8" xfId="0" applyNumberFormat="1" applyFont="1" applyFill="1" applyBorder="1" applyAlignment="1">
      <alignment horizontal="center" vertical="center"/>
    </xf>
    <xf numFmtId="180" fontId="50" fillId="2" borderId="9" xfId="0" applyNumberFormat="1" applyFont="1" applyFill="1" applyBorder="1" applyAlignment="1">
      <alignment horizontal="center" vertical="center"/>
    </xf>
    <xf numFmtId="180" fontId="50" fillId="2" borderId="18" xfId="0" applyNumberFormat="1" applyFont="1" applyFill="1" applyBorder="1" applyAlignment="1">
      <alignment horizontal="center" vertical="center"/>
    </xf>
    <xf numFmtId="180" fontId="50" fillId="2" borderId="10" xfId="0" applyNumberFormat="1" applyFont="1" applyFill="1" applyBorder="1" applyAlignment="1">
      <alignment horizontal="center" vertical="center"/>
    </xf>
    <xf numFmtId="180" fontId="50" fillId="2" borderId="11" xfId="0" applyNumberFormat="1" applyFont="1" applyFill="1" applyBorder="1" applyAlignment="1">
      <alignment horizontal="center" vertical="center"/>
    </xf>
    <xf numFmtId="180" fontId="50" fillId="2" borderId="12" xfId="0" applyNumberFormat="1" applyFont="1" applyFill="1" applyBorder="1" applyAlignment="1">
      <alignment horizontal="center" vertical="center"/>
    </xf>
    <xf numFmtId="180" fontId="50" fillId="2" borderId="13" xfId="0" applyNumberFormat="1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distributed" vertical="center"/>
    </xf>
    <xf numFmtId="0" fontId="50" fillId="2" borderId="4" xfId="0" applyFont="1" applyFill="1" applyBorder="1" applyAlignment="1">
      <alignment horizontal="distributed" vertical="center"/>
    </xf>
    <xf numFmtId="0" fontId="50" fillId="2" borderId="18" xfId="0" applyFont="1" applyFill="1" applyBorder="1" applyAlignment="1">
      <alignment horizontal="left" vertical="center"/>
    </xf>
    <xf numFmtId="0" fontId="5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0" fillId="2" borderId="0" xfId="0" applyFont="1" applyFill="1" applyAlignment="1" applyProtection="1">
      <alignment horizontal="left" vertical="top" wrapText="1"/>
      <protection locked="0"/>
    </xf>
    <xf numFmtId="0" fontId="50" fillId="2" borderId="0" xfId="0" applyFont="1" applyFill="1" applyAlignment="1" applyProtection="1">
      <alignment horizontal="left" vertical="center" shrinkToFit="1"/>
      <protection locked="0"/>
    </xf>
    <xf numFmtId="181" fontId="50" fillId="2" borderId="0" xfId="0" applyNumberFormat="1" applyFont="1" applyFill="1" applyAlignment="1" applyProtection="1">
      <alignment horizontal="right" vertical="center"/>
      <protection locked="0"/>
    </xf>
    <xf numFmtId="0" fontId="50" fillId="2" borderId="0" xfId="0" applyFont="1" applyFill="1" applyAlignment="1" applyProtection="1">
      <alignment horizontal="left" vertical="center"/>
      <protection locked="0"/>
    </xf>
  </cellXfs>
  <cellStyles count="7">
    <cellStyle name="パーセント" xfId="4" builtinId="5"/>
    <cellStyle name="ハイパーリンク" xfId="3" builtinId="8"/>
    <cellStyle name="桁区切り" xfId="1" builtinId="6"/>
    <cellStyle name="桁区切り 2" xfId="2"/>
    <cellStyle name="標準" xfId="0" builtinId="0"/>
    <cellStyle name="標準 2" xfId="5"/>
    <cellStyle name="標準 3" xfId="6"/>
  </cellStyles>
  <dxfs count="1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theme="0"/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theme="0"/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numFmt numFmtId="197" formatCode="###,###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7" formatCode="###,###"/>
    </dxf>
    <dxf>
      <font>
        <color theme="1"/>
      </font>
    </dxf>
    <dxf>
      <fill>
        <patternFill>
          <bgColor rgb="FFFFFF00"/>
        </patternFill>
      </fill>
    </dxf>
    <dxf>
      <font>
        <color theme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color theme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color auto="1"/>
      </font>
    </dxf>
    <dxf>
      <font>
        <b val="0"/>
        <i val="0"/>
        <color theme="1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bgColor theme="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7" formatCode="###,###"/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numFmt numFmtId="197" formatCode="###,###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7" formatCode="###,###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7" formatCode="###,###"/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EF4EC"/>
      <color rgb="FFFF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eetMetadata" Target="metadata.xml"/></Relationships>
</file>

<file path=xl/ctrlProps/ctrlProp1.xml><?xml version="1.0" encoding="utf-8"?>
<formControlPr xmlns="http://schemas.microsoft.com/office/spreadsheetml/2009/9/main" objectType="CheckBox" fmlaLink="$F$80" lockText="1" noThreeD="1"/>
</file>

<file path=xl/ctrlProps/ctrlProp10.xml><?xml version="1.0" encoding="utf-8"?>
<formControlPr xmlns="http://schemas.microsoft.com/office/spreadsheetml/2009/9/main" objectType="CheckBox" fmlaLink="$K$96" lockText="1" noThreeD="1"/>
</file>

<file path=xl/ctrlProps/ctrlProp11.xml><?xml version="1.0" encoding="utf-8"?>
<formControlPr xmlns="http://schemas.microsoft.com/office/spreadsheetml/2009/9/main" objectType="CheckBox" fmlaLink="$F$98" lockText="1" noThreeD="1"/>
</file>

<file path=xl/ctrlProps/ctrlProp12.xml><?xml version="1.0" encoding="utf-8"?>
<formControlPr xmlns="http://schemas.microsoft.com/office/spreadsheetml/2009/9/main" objectType="CheckBox" fmlaLink="$G$98" lockText="1" noThreeD="1"/>
</file>

<file path=xl/ctrlProps/ctrlProp13.xml><?xml version="1.0" encoding="utf-8"?>
<formControlPr xmlns="http://schemas.microsoft.com/office/spreadsheetml/2009/9/main" objectType="CheckBox" fmlaLink="$H$98" lockText="1" noThreeD="1"/>
</file>

<file path=xl/ctrlProps/ctrlProp14.xml><?xml version="1.0" encoding="utf-8"?>
<formControlPr xmlns="http://schemas.microsoft.com/office/spreadsheetml/2009/9/main" objectType="CheckBox" fmlaLink="$I$98" lockText="1" noThreeD="1"/>
</file>

<file path=xl/ctrlProps/ctrlProp15.xml><?xml version="1.0" encoding="utf-8"?>
<formControlPr xmlns="http://schemas.microsoft.com/office/spreadsheetml/2009/9/main" objectType="CheckBox" fmlaLink="$J$98" lockText="1" noThreeD="1"/>
</file>

<file path=xl/ctrlProps/ctrlProp16.xml><?xml version="1.0" encoding="utf-8"?>
<formControlPr xmlns="http://schemas.microsoft.com/office/spreadsheetml/2009/9/main" objectType="CheckBox" fmlaLink="$K$98" lockText="1" noThreeD="1"/>
</file>

<file path=xl/ctrlProps/ctrlProp17.xml><?xml version="1.0" encoding="utf-8"?>
<formControlPr xmlns="http://schemas.microsoft.com/office/spreadsheetml/2009/9/main" objectType="CheckBox" fmlaLink="$F$100" lockText="1" noThreeD="1"/>
</file>

<file path=xl/ctrlProps/ctrlProp18.xml><?xml version="1.0" encoding="utf-8"?>
<formControlPr xmlns="http://schemas.microsoft.com/office/spreadsheetml/2009/9/main" objectType="CheckBox" fmlaLink="$G$100" lockText="1" noThreeD="1"/>
</file>

<file path=xl/ctrlProps/ctrlProp19.xml><?xml version="1.0" encoding="utf-8"?>
<formControlPr xmlns="http://schemas.microsoft.com/office/spreadsheetml/2009/9/main" objectType="CheckBox" fmlaLink="$H$100" lockText="1" noThreeD="1"/>
</file>

<file path=xl/ctrlProps/ctrlProp2.xml><?xml version="1.0" encoding="utf-8"?>
<formControlPr xmlns="http://schemas.microsoft.com/office/spreadsheetml/2009/9/main" objectType="CheckBox" fmlaLink="$F$81" lockText="1" noThreeD="1"/>
</file>

<file path=xl/ctrlProps/ctrlProp20.xml><?xml version="1.0" encoding="utf-8"?>
<formControlPr xmlns="http://schemas.microsoft.com/office/spreadsheetml/2009/9/main" objectType="CheckBox" fmlaLink="$I$100" lockText="1" noThreeD="1"/>
</file>

<file path=xl/ctrlProps/ctrlProp21.xml><?xml version="1.0" encoding="utf-8"?>
<formControlPr xmlns="http://schemas.microsoft.com/office/spreadsheetml/2009/9/main" objectType="CheckBox" fmlaLink="$J$100" lockText="1" noThreeD="1"/>
</file>

<file path=xl/ctrlProps/ctrlProp22.xml><?xml version="1.0" encoding="utf-8"?>
<formControlPr xmlns="http://schemas.microsoft.com/office/spreadsheetml/2009/9/main" objectType="CheckBox" fmlaLink="$K$100" lockText="1" noThreeD="1"/>
</file>

<file path=xl/ctrlProps/ctrlProp23.xml><?xml version="1.0" encoding="utf-8"?>
<formControlPr xmlns="http://schemas.microsoft.com/office/spreadsheetml/2009/9/main" objectType="CheckBox" fmlaLink="$F$102" lockText="1" noThreeD="1"/>
</file>

<file path=xl/ctrlProps/ctrlProp24.xml><?xml version="1.0" encoding="utf-8"?>
<formControlPr xmlns="http://schemas.microsoft.com/office/spreadsheetml/2009/9/main" objectType="CheckBox" fmlaLink="$G$102" lockText="1" noThreeD="1"/>
</file>

<file path=xl/ctrlProps/ctrlProp25.xml><?xml version="1.0" encoding="utf-8"?>
<formControlPr xmlns="http://schemas.microsoft.com/office/spreadsheetml/2009/9/main" objectType="CheckBox" fmlaLink="$H$102" lockText="1" noThreeD="1"/>
</file>

<file path=xl/ctrlProps/ctrlProp26.xml><?xml version="1.0" encoding="utf-8"?>
<formControlPr xmlns="http://schemas.microsoft.com/office/spreadsheetml/2009/9/main" objectType="CheckBox" fmlaLink="$I$102" lockText="1" noThreeD="1"/>
</file>

<file path=xl/ctrlProps/ctrlProp27.xml><?xml version="1.0" encoding="utf-8"?>
<formControlPr xmlns="http://schemas.microsoft.com/office/spreadsheetml/2009/9/main" objectType="CheckBox" fmlaLink="$J$102" lockText="1" noThreeD="1"/>
</file>

<file path=xl/ctrlProps/ctrlProp28.xml><?xml version="1.0" encoding="utf-8"?>
<formControlPr xmlns="http://schemas.microsoft.com/office/spreadsheetml/2009/9/main" objectType="CheckBox" fmlaLink="$K$102" lockText="1" noThreeD="1"/>
</file>

<file path=xl/ctrlProps/ctrlProp29.xml><?xml version="1.0" encoding="utf-8"?>
<formControlPr xmlns="http://schemas.microsoft.com/office/spreadsheetml/2009/9/main" objectType="CheckBox" fmlaLink="$F$104" lockText="1" noThreeD="1"/>
</file>

<file path=xl/ctrlProps/ctrlProp3.xml><?xml version="1.0" encoding="utf-8"?>
<formControlPr xmlns="http://schemas.microsoft.com/office/spreadsheetml/2009/9/main" objectType="CheckBox" fmlaLink="$F$82" lockText="1" noThreeD="1"/>
</file>

<file path=xl/ctrlProps/ctrlProp30.xml><?xml version="1.0" encoding="utf-8"?>
<formControlPr xmlns="http://schemas.microsoft.com/office/spreadsheetml/2009/9/main" objectType="CheckBox" fmlaLink="$G$104" lockText="1" noThreeD="1"/>
</file>

<file path=xl/ctrlProps/ctrlProp31.xml><?xml version="1.0" encoding="utf-8"?>
<formControlPr xmlns="http://schemas.microsoft.com/office/spreadsheetml/2009/9/main" objectType="CheckBox" fmlaLink="$H$104" lockText="1" noThreeD="1"/>
</file>

<file path=xl/ctrlProps/ctrlProp32.xml><?xml version="1.0" encoding="utf-8"?>
<formControlPr xmlns="http://schemas.microsoft.com/office/spreadsheetml/2009/9/main" objectType="CheckBox" fmlaLink="$I$104" lockText="1" noThreeD="1"/>
</file>

<file path=xl/ctrlProps/ctrlProp33.xml><?xml version="1.0" encoding="utf-8"?>
<formControlPr xmlns="http://schemas.microsoft.com/office/spreadsheetml/2009/9/main" objectType="CheckBox" fmlaLink="$J$104" lockText="1" noThreeD="1"/>
</file>

<file path=xl/ctrlProps/ctrlProp34.xml><?xml version="1.0" encoding="utf-8"?>
<formControlPr xmlns="http://schemas.microsoft.com/office/spreadsheetml/2009/9/main" objectType="CheckBox" fmlaLink="$K$104" lockText="1" noThreeD="1"/>
</file>

<file path=xl/ctrlProps/ctrlProp35.xml><?xml version="1.0" encoding="utf-8"?>
<formControlPr xmlns="http://schemas.microsoft.com/office/spreadsheetml/2009/9/main" objectType="CheckBox" fmlaLink="$F$106" lockText="1" noThreeD="1"/>
</file>

<file path=xl/ctrlProps/ctrlProp36.xml><?xml version="1.0" encoding="utf-8"?>
<formControlPr xmlns="http://schemas.microsoft.com/office/spreadsheetml/2009/9/main" objectType="CheckBox" fmlaLink="$G$106" lockText="1" noThreeD="1"/>
</file>

<file path=xl/ctrlProps/ctrlProp37.xml><?xml version="1.0" encoding="utf-8"?>
<formControlPr xmlns="http://schemas.microsoft.com/office/spreadsheetml/2009/9/main" objectType="CheckBox" fmlaLink="$H$106" lockText="1" noThreeD="1"/>
</file>

<file path=xl/ctrlProps/ctrlProp38.xml><?xml version="1.0" encoding="utf-8"?>
<formControlPr xmlns="http://schemas.microsoft.com/office/spreadsheetml/2009/9/main" objectType="CheckBox" fmlaLink="$I$106" lockText="1" noThreeD="1"/>
</file>

<file path=xl/ctrlProps/ctrlProp39.xml><?xml version="1.0" encoding="utf-8"?>
<formControlPr xmlns="http://schemas.microsoft.com/office/spreadsheetml/2009/9/main" objectType="CheckBox" fmlaLink="$J$106" lockText="1" noThreeD="1"/>
</file>

<file path=xl/ctrlProps/ctrlProp4.xml><?xml version="1.0" encoding="utf-8"?>
<formControlPr xmlns="http://schemas.microsoft.com/office/spreadsheetml/2009/9/main" objectType="CheckBox" fmlaLink="$F$83" lockText="1" noThreeD="1"/>
</file>

<file path=xl/ctrlProps/ctrlProp40.xml><?xml version="1.0" encoding="utf-8"?>
<formControlPr xmlns="http://schemas.microsoft.com/office/spreadsheetml/2009/9/main" objectType="CheckBox" fmlaLink="$K$106" lockText="1" noThreeD="1"/>
</file>

<file path=xl/ctrlProps/ctrlProp41.xml><?xml version="1.0" encoding="utf-8"?>
<formControlPr xmlns="http://schemas.microsoft.com/office/spreadsheetml/2009/9/main" objectType="CheckBox" fmlaLink="$F$108" lockText="1" noThreeD="1"/>
</file>

<file path=xl/ctrlProps/ctrlProp42.xml><?xml version="1.0" encoding="utf-8"?>
<formControlPr xmlns="http://schemas.microsoft.com/office/spreadsheetml/2009/9/main" objectType="CheckBox" fmlaLink="$G$108" lockText="1" noThreeD="1"/>
</file>

<file path=xl/ctrlProps/ctrlProp43.xml><?xml version="1.0" encoding="utf-8"?>
<formControlPr xmlns="http://schemas.microsoft.com/office/spreadsheetml/2009/9/main" objectType="CheckBox" fmlaLink="$H$108" lockText="1" noThreeD="1"/>
</file>

<file path=xl/ctrlProps/ctrlProp44.xml><?xml version="1.0" encoding="utf-8"?>
<formControlPr xmlns="http://schemas.microsoft.com/office/spreadsheetml/2009/9/main" objectType="CheckBox" fmlaLink="$I$108" lockText="1" noThreeD="1"/>
</file>

<file path=xl/ctrlProps/ctrlProp45.xml><?xml version="1.0" encoding="utf-8"?>
<formControlPr xmlns="http://schemas.microsoft.com/office/spreadsheetml/2009/9/main" objectType="CheckBox" fmlaLink="$J$108" lockText="1" noThreeD="1"/>
</file>

<file path=xl/ctrlProps/ctrlProp46.xml><?xml version="1.0" encoding="utf-8"?>
<formControlPr xmlns="http://schemas.microsoft.com/office/spreadsheetml/2009/9/main" objectType="CheckBox" fmlaLink="$K$108" lockText="1" noThreeD="1"/>
</file>

<file path=xl/ctrlProps/ctrlProp47.xml><?xml version="1.0" encoding="utf-8"?>
<formControlPr xmlns="http://schemas.microsoft.com/office/spreadsheetml/2009/9/main" objectType="CheckBox" fmlaLink="$F$110" lockText="1" noThreeD="1"/>
</file>

<file path=xl/ctrlProps/ctrlProp48.xml><?xml version="1.0" encoding="utf-8"?>
<formControlPr xmlns="http://schemas.microsoft.com/office/spreadsheetml/2009/9/main" objectType="CheckBox" fmlaLink="$G$110" lockText="1" noThreeD="1"/>
</file>

<file path=xl/ctrlProps/ctrlProp49.xml><?xml version="1.0" encoding="utf-8"?>
<formControlPr xmlns="http://schemas.microsoft.com/office/spreadsheetml/2009/9/main" objectType="CheckBox" fmlaLink="$H$110" lockText="1" noThreeD="1"/>
</file>

<file path=xl/ctrlProps/ctrlProp5.xml><?xml version="1.0" encoding="utf-8"?>
<formControlPr xmlns="http://schemas.microsoft.com/office/spreadsheetml/2009/9/main" objectType="CheckBox" fmlaLink="$F$96" lockText="1" noThreeD="1"/>
</file>

<file path=xl/ctrlProps/ctrlProp50.xml><?xml version="1.0" encoding="utf-8"?>
<formControlPr xmlns="http://schemas.microsoft.com/office/spreadsheetml/2009/9/main" objectType="CheckBox" fmlaLink="$I$110" lockText="1" noThreeD="1"/>
</file>

<file path=xl/ctrlProps/ctrlProp51.xml><?xml version="1.0" encoding="utf-8"?>
<formControlPr xmlns="http://schemas.microsoft.com/office/spreadsheetml/2009/9/main" objectType="CheckBox" fmlaLink="$J$110" lockText="1" noThreeD="1"/>
</file>

<file path=xl/ctrlProps/ctrlProp52.xml><?xml version="1.0" encoding="utf-8"?>
<formControlPr xmlns="http://schemas.microsoft.com/office/spreadsheetml/2009/9/main" objectType="CheckBox" fmlaLink="$K$110" lockText="1" noThreeD="1"/>
</file>

<file path=xl/ctrlProps/ctrlProp53.xml><?xml version="1.0" encoding="utf-8"?>
<formControlPr xmlns="http://schemas.microsoft.com/office/spreadsheetml/2009/9/main" objectType="CheckBox" fmlaLink="$F$112" lockText="1" noThreeD="1"/>
</file>

<file path=xl/ctrlProps/ctrlProp54.xml><?xml version="1.0" encoding="utf-8"?>
<formControlPr xmlns="http://schemas.microsoft.com/office/spreadsheetml/2009/9/main" objectType="CheckBox" fmlaLink="$G$112" lockText="1" noThreeD="1"/>
</file>

<file path=xl/ctrlProps/ctrlProp55.xml><?xml version="1.0" encoding="utf-8"?>
<formControlPr xmlns="http://schemas.microsoft.com/office/spreadsheetml/2009/9/main" objectType="CheckBox" fmlaLink="$H$112" lockText="1" noThreeD="1"/>
</file>

<file path=xl/ctrlProps/ctrlProp56.xml><?xml version="1.0" encoding="utf-8"?>
<formControlPr xmlns="http://schemas.microsoft.com/office/spreadsheetml/2009/9/main" objectType="CheckBox" fmlaLink="$I$112" lockText="1" noThreeD="1"/>
</file>

<file path=xl/ctrlProps/ctrlProp57.xml><?xml version="1.0" encoding="utf-8"?>
<formControlPr xmlns="http://schemas.microsoft.com/office/spreadsheetml/2009/9/main" objectType="CheckBox" fmlaLink="$J$112" lockText="1" noThreeD="1"/>
</file>

<file path=xl/ctrlProps/ctrlProp58.xml><?xml version="1.0" encoding="utf-8"?>
<formControlPr xmlns="http://schemas.microsoft.com/office/spreadsheetml/2009/9/main" objectType="CheckBox" fmlaLink="$K$112" lockText="1" noThreeD="1"/>
</file>

<file path=xl/ctrlProps/ctrlProp59.xml><?xml version="1.0" encoding="utf-8"?>
<formControlPr xmlns="http://schemas.microsoft.com/office/spreadsheetml/2009/9/main" objectType="CheckBox" fmlaLink="$F$114" lockText="1" noThreeD="1"/>
</file>

<file path=xl/ctrlProps/ctrlProp6.xml><?xml version="1.0" encoding="utf-8"?>
<formControlPr xmlns="http://schemas.microsoft.com/office/spreadsheetml/2009/9/main" objectType="CheckBox" fmlaLink="$G$96" lockText="1" noThreeD="1"/>
</file>

<file path=xl/ctrlProps/ctrlProp60.xml><?xml version="1.0" encoding="utf-8"?>
<formControlPr xmlns="http://schemas.microsoft.com/office/spreadsheetml/2009/9/main" objectType="CheckBox" fmlaLink="$G$114" lockText="1" noThreeD="1"/>
</file>

<file path=xl/ctrlProps/ctrlProp61.xml><?xml version="1.0" encoding="utf-8"?>
<formControlPr xmlns="http://schemas.microsoft.com/office/spreadsheetml/2009/9/main" objectType="CheckBox" fmlaLink="$H$114" lockText="1" noThreeD="1"/>
</file>

<file path=xl/ctrlProps/ctrlProp62.xml><?xml version="1.0" encoding="utf-8"?>
<formControlPr xmlns="http://schemas.microsoft.com/office/spreadsheetml/2009/9/main" objectType="CheckBox" fmlaLink="$I$114" lockText="1" noThreeD="1"/>
</file>

<file path=xl/ctrlProps/ctrlProp63.xml><?xml version="1.0" encoding="utf-8"?>
<formControlPr xmlns="http://schemas.microsoft.com/office/spreadsheetml/2009/9/main" objectType="CheckBox" fmlaLink="$J$114" lockText="1" noThreeD="1"/>
</file>

<file path=xl/ctrlProps/ctrlProp64.xml><?xml version="1.0" encoding="utf-8"?>
<formControlPr xmlns="http://schemas.microsoft.com/office/spreadsheetml/2009/9/main" objectType="CheckBox" fmlaLink="$K$114" lockText="1" noThreeD="1"/>
</file>

<file path=xl/ctrlProps/ctrlProp65.xml><?xml version="1.0" encoding="utf-8"?>
<formControlPr xmlns="http://schemas.microsoft.com/office/spreadsheetml/2009/9/main" objectType="CheckBox" fmlaLink="$F$116" lockText="1" noThreeD="1"/>
</file>

<file path=xl/ctrlProps/ctrlProp66.xml><?xml version="1.0" encoding="utf-8"?>
<formControlPr xmlns="http://schemas.microsoft.com/office/spreadsheetml/2009/9/main" objectType="CheckBox" fmlaLink="$G$116" lockText="1" noThreeD="1"/>
</file>

<file path=xl/ctrlProps/ctrlProp67.xml><?xml version="1.0" encoding="utf-8"?>
<formControlPr xmlns="http://schemas.microsoft.com/office/spreadsheetml/2009/9/main" objectType="CheckBox" fmlaLink="$H$116" lockText="1" noThreeD="1"/>
</file>

<file path=xl/ctrlProps/ctrlProp68.xml><?xml version="1.0" encoding="utf-8"?>
<formControlPr xmlns="http://schemas.microsoft.com/office/spreadsheetml/2009/9/main" objectType="CheckBox" fmlaLink="$I$116" lockText="1" noThreeD="1"/>
</file>

<file path=xl/ctrlProps/ctrlProp69.xml><?xml version="1.0" encoding="utf-8"?>
<formControlPr xmlns="http://schemas.microsoft.com/office/spreadsheetml/2009/9/main" objectType="CheckBox" fmlaLink="$J$116" lockText="1" noThreeD="1"/>
</file>

<file path=xl/ctrlProps/ctrlProp7.xml><?xml version="1.0" encoding="utf-8"?>
<formControlPr xmlns="http://schemas.microsoft.com/office/spreadsheetml/2009/9/main" objectType="CheckBox" fmlaLink="$H$96" lockText="1" noThreeD="1"/>
</file>

<file path=xl/ctrlProps/ctrlProp70.xml><?xml version="1.0" encoding="utf-8"?>
<formControlPr xmlns="http://schemas.microsoft.com/office/spreadsheetml/2009/9/main" objectType="CheckBox" fmlaLink="$K$116" lockText="1" noThreeD="1"/>
</file>

<file path=xl/ctrlProps/ctrlProp71.xml><?xml version="1.0" encoding="utf-8"?>
<formControlPr xmlns="http://schemas.microsoft.com/office/spreadsheetml/2009/9/main" objectType="CheckBox" fmlaLink="$F$118" lockText="1" noThreeD="1"/>
</file>

<file path=xl/ctrlProps/ctrlProp72.xml><?xml version="1.0" encoding="utf-8"?>
<formControlPr xmlns="http://schemas.microsoft.com/office/spreadsheetml/2009/9/main" objectType="CheckBox" fmlaLink="$G$118" lockText="1" noThreeD="1"/>
</file>

<file path=xl/ctrlProps/ctrlProp73.xml><?xml version="1.0" encoding="utf-8"?>
<formControlPr xmlns="http://schemas.microsoft.com/office/spreadsheetml/2009/9/main" objectType="CheckBox" fmlaLink="$H$118" lockText="1" noThreeD="1"/>
</file>

<file path=xl/ctrlProps/ctrlProp74.xml><?xml version="1.0" encoding="utf-8"?>
<formControlPr xmlns="http://schemas.microsoft.com/office/spreadsheetml/2009/9/main" objectType="CheckBox" fmlaLink="$I$118" lockText="1" noThreeD="1"/>
</file>

<file path=xl/ctrlProps/ctrlProp75.xml><?xml version="1.0" encoding="utf-8"?>
<formControlPr xmlns="http://schemas.microsoft.com/office/spreadsheetml/2009/9/main" objectType="CheckBox" fmlaLink="$J$118" lockText="1" noThreeD="1"/>
</file>

<file path=xl/ctrlProps/ctrlProp76.xml><?xml version="1.0" encoding="utf-8"?>
<formControlPr xmlns="http://schemas.microsoft.com/office/spreadsheetml/2009/9/main" objectType="CheckBox" fmlaLink="$K$118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I$96" lockText="1" noThreeD="1"/>
</file>

<file path=xl/ctrlProps/ctrlProp80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fmlaLink="$J$96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1025072</xdr:colOff>
      <xdr:row>3</xdr:row>
      <xdr:rowOff>288471</xdr:rowOff>
    </xdr:from>
    <xdr:to>
      <xdr:col>7</xdr:col>
      <xdr:colOff>66220</xdr:colOff>
      <xdr:row>44</xdr:row>
      <xdr:rowOff>11793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9500" y="1059543"/>
          <a:ext cx="1064077" cy="1724932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381152</xdr:colOff>
      <xdr:row>1</xdr:row>
      <xdr:rowOff>119743</xdr:rowOff>
    </xdr:from>
    <xdr:to>
      <xdr:col>11</xdr:col>
      <xdr:colOff>416380</xdr:colOff>
      <xdr:row>3</xdr:row>
      <xdr:rowOff>3630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6658581" y="361647"/>
          <a:ext cx="1643895" cy="367697"/>
        </a:xfrm>
        <a:prstGeom prst="wedgeRoundRectCallout">
          <a:avLst>
            <a:gd name="adj1" fmla="val -66775"/>
            <a:gd name="adj2" fmla="val -40313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申請日を入力</a:t>
          </a:r>
        </a:p>
      </xdr:txBody>
    </xdr:sp>
    <xdr:clientData/>
  </xdr:twoCellAnchor>
  <xdr:twoCellAnchor>
    <xdr:from>
      <xdr:col>9</xdr:col>
      <xdr:colOff>47625</xdr:colOff>
      <xdr:row>22</xdr:row>
      <xdr:rowOff>225578</xdr:rowOff>
    </xdr:from>
    <xdr:to>
      <xdr:col>12</xdr:col>
      <xdr:colOff>283331</xdr:colOff>
      <xdr:row>25</xdr:row>
      <xdr:rowOff>104928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/>
      </xdr:nvSpPr>
      <xdr:spPr>
        <a:xfrm>
          <a:off x="6712102" y="5305578"/>
          <a:ext cx="2068133" cy="605064"/>
        </a:xfrm>
        <a:prstGeom prst="wedgeRoundRectCallout">
          <a:avLst>
            <a:gd name="adj1" fmla="val -65691"/>
            <a:gd name="adj2" fmla="val -32198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中止（廃止）する内容を記載</a:t>
          </a:r>
        </a:p>
      </xdr:txBody>
    </xdr:sp>
    <xdr:clientData/>
  </xdr:twoCellAnchor>
  <xdr:twoCellAnchor>
    <xdr:from>
      <xdr:col>9</xdr:col>
      <xdr:colOff>123068</xdr:colOff>
      <xdr:row>16</xdr:row>
      <xdr:rowOff>11794</xdr:rowOff>
    </xdr:from>
    <xdr:to>
      <xdr:col>11</xdr:col>
      <xdr:colOff>547458</xdr:colOff>
      <xdr:row>19</xdr:row>
      <xdr:rowOff>67280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6787545" y="3640365"/>
          <a:ext cx="1646009" cy="781201"/>
        </a:xfrm>
        <a:prstGeom prst="wedgeRoundRectCallout">
          <a:avLst>
            <a:gd name="adj1" fmla="val -73694"/>
            <a:gd name="adj2" fmla="val -35708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交付決定通知日と文書番号を入力</a:t>
          </a:r>
        </a:p>
      </xdr:txBody>
    </xdr:sp>
    <xdr:clientData/>
  </xdr:twoCellAnchor>
  <xdr:twoCellAnchor>
    <xdr:from>
      <xdr:col>9</xdr:col>
      <xdr:colOff>184753</xdr:colOff>
      <xdr:row>31</xdr:row>
      <xdr:rowOff>63197</xdr:rowOff>
    </xdr:from>
    <xdr:to>
      <xdr:col>12</xdr:col>
      <xdr:colOff>418343</xdr:colOff>
      <xdr:row>33</xdr:row>
      <xdr:rowOff>190045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/>
      </xdr:nvSpPr>
      <xdr:spPr>
        <a:xfrm>
          <a:off x="6849230" y="7320340"/>
          <a:ext cx="2066017" cy="610657"/>
        </a:xfrm>
        <a:prstGeom prst="wedgeRoundRectCallout">
          <a:avLst>
            <a:gd name="adj1" fmla="val -68904"/>
            <a:gd name="adj2" fmla="val -30174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中止（廃止）の期間を記載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120</xdr:row>
          <xdr:rowOff>0</xdr:rowOff>
        </xdr:from>
        <xdr:to>
          <xdr:col>7</xdr:col>
          <xdr:colOff>47625</xdr:colOff>
          <xdr:row>121</xdr:row>
          <xdr:rowOff>66675</xdr:rowOff>
        </xdr:to>
        <xdr:sp macro="" textlink="">
          <xdr:nvSpPr>
            <xdr:cNvPr id="52402" name="Group Box 178" hidden="1">
              <a:extLst>
                <a:ext uri="{63B3BB69-23CF-44E3-9099-C40C66FF867C}">
                  <a14:compatExt spid="_x0000_s52402"/>
                </a:ext>
                <a:ext uri="{FF2B5EF4-FFF2-40B4-BE49-F238E27FC236}">
                  <a16:creationId xmlns:a16="http://schemas.microsoft.com/office/drawing/2014/main" id="{00000000-0008-0000-0300-0000B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120</xdr:row>
          <xdr:rowOff>0</xdr:rowOff>
        </xdr:from>
        <xdr:to>
          <xdr:col>7</xdr:col>
          <xdr:colOff>66675</xdr:colOff>
          <xdr:row>121</xdr:row>
          <xdr:rowOff>47625</xdr:rowOff>
        </xdr:to>
        <xdr:sp macro="" textlink="">
          <xdr:nvSpPr>
            <xdr:cNvPr id="52405" name="Group Box 181" hidden="1">
              <a:extLst>
                <a:ext uri="{63B3BB69-23CF-44E3-9099-C40C66FF867C}">
                  <a14:compatExt spid="_x0000_s52405"/>
                </a:ext>
                <a:ext uri="{FF2B5EF4-FFF2-40B4-BE49-F238E27FC236}">
                  <a16:creationId xmlns:a16="http://schemas.microsoft.com/office/drawing/2014/main" id="{00000000-0008-0000-0300-0000B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79</xdr:row>
          <xdr:rowOff>0</xdr:rowOff>
        </xdr:from>
        <xdr:to>
          <xdr:col>12</xdr:col>
          <xdr:colOff>152400</xdr:colOff>
          <xdr:row>80</xdr:row>
          <xdr:rowOff>38100</xdr:rowOff>
        </xdr:to>
        <xdr:sp macro="" textlink="">
          <xdr:nvSpPr>
            <xdr:cNvPr id="52566" name="Check Box 342" hidden="1">
              <a:extLst>
                <a:ext uri="{63B3BB69-23CF-44E3-9099-C40C66FF867C}">
                  <a14:compatExt spid="_x0000_s52566"/>
                </a:ext>
                <a:ext uri="{FF2B5EF4-FFF2-40B4-BE49-F238E27FC236}">
                  <a16:creationId xmlns:a16="http://schemas.microsoft.com/office/drawing/2014/main" id="{00000000-0008-0000-0300-000056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（１）　補助事業の申請、実績報告はそれぞれ交付要綱に定められた期限を遵守します。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80</xdr:row>
          <xdr:rowOff>0</xdr:rowOff>
        </xdr:from>
        <xdr:to>
          <xdr:col>12</xdr:col>
          <xdr:colOff>228600</xdr:colOff>
          <xdr:row>81</xdr:row>
          <xdr:rowOff>38100</xdr:rowOff>
        </xdr:to>
        <xdr:sp macro="" textlink="">
          <xdr:nvSpPr>
            <xdr:cNvPr id="52567" name="Check Box 343" hidden="1">
              <a:extLst>
                <a:ext uri="{63B3BB69-23CF-44E3-9099-C40C66FF867C}">
                  <a14:compatExt spid="_x0000_s52567"/>
                </a:ext>
                <a:ext uri="{FF2B5EF4-FFF2-40B4-BE49-F238E27FC236}">
                  <a16:creationId xmlns:a16="http://schemas.microsoft.com/office/drawing/2014/main" id="{00000000-0008-0000-0300-000057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（２）　経費の支払は銀行振込を原則とし、現金払や相殺による支払いは行いません。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81</xdr:row>
          <xdr:rowOff>9525</xdr:rowOff>
        </xdr:from>
        <xdr:to>
          <xdr:col>12</xdr:col>
          <xdr:colOff>190500</xdr:colOff>
          <xdr:row>82</xdr:row>
          <xdr:rowOff>38100</xdr:rowOff>
        </xdr:to>
        <xdr:sp macro="" textlink="">
          <xdr:nvSpPr>
            <xdr:cNvPr id="52568" name="Check Box 344" hidden="1">
              <a:extLst>
                <a:ext uri="{63B3BB69-23CF-44E3-9099-C40C66FF867C}">
                  <a14:compatExt spid="_x0000_s52568"/>
                </a:ext>
                <a:ext uri="{FF2B5EF4-FFF2-40B4-BE49-F238E27FC236}">
                  <a16:creationId xmlns:a16="http://schemas.microsoft.com/office/drawing/2014/main" id="{00000000-0008-0000-0300-000058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（３）　補助事業に係る支払は申請事業毎に行い、他の申請や支払とは混在しません。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82</xdr:row>
          <xdr:rowOff>9525</xdr:rowOff>
        </xdr:from>
        <xdr:to>
          <xdr:col>12</xdr:col>
          <xdr:colOff>76200</xdr:colOff>
          <xdr:row>83</xdr:row>
          <xdr:rowOff>38100</xdr:rowOff>
        </xdr:to>
        <xdr:sp macro="" textlink="">
          <xdr:nvSpPr>
            <xdr:cNvPr id="52569" name="Check Box 345" hidden="1">
              <a:extLst>
                <a:ext uri="{63B3BB69-23CF-44E3-9099-C40C66FF867C}">
                  <a14:compatExt spid="_x0000_s52569"/>
                </a:ext>
                <a:ext uri="{FF2B5EF4-FFF2-40B4-BE49-F238E27FC236}">
                  <a16:creationId xmlns:a16="http://schemas.microsoft.com/office/drawing/2014/main" id="{00000000-0008-0000-0300-000059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（４）　本事業やその他海外販路拡大に関する情報等に関するメールマガジン受け取り。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95</xdr:row>
          <xdr:rowOff>0</xdr:rowOff>
        </xdr:from>
        <xdr:to>
          <xdr:col>5</xdr:col>
          <xdr:colOff>866775</xdr:colOff>
          <xdr:row>96</xdr:row>
          <xdr:rowOff>0</xdr:rowOff>
        </xdr:to>
        <xdr:sp macro="" textlink="">
          <xdr:nvSpPr>
            <xdr:cNvPr id="52570" name="Check Box 346" hidden="1">
              <a:extLst>
                <a:ext uri="{63B3BB69-23CF-44E3-9099-C40C66FF867C}">
                  <a14:compatExt spid="_x0000_s52570"/>
                </a:ext>
                <a:ext uri="{FF2B5EF4-FFF2-40B4-BE49-F238E27FC236}">
                  <a16:creationId xmlns:a16="http://schemas.microsoft.com/office/drawing/2014/main" id="{00000000-0008-0000-0300-00005A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95</xdr:row>
          <xdr:rowOff>0</xdr:rowOff>
        </xdr:from>
        <xdr:to>
          <xdr:col>7</xdr:col>
          <xdr:colOff>0</xdr:colOff>
          <xdr:row>96</xdr:row>
          <xdr:rowOff>0</xdr:rowOff>
        </xdr:to>
        <xdr:sp macro="" textlink="">
          <xdr:nvSpPr>
            <xdr:cNvPr id="52571" name="Check Box 347" hidden="1">
              <a:extLst>
                <a:ext uri="{63B3BB69-23CF-44E3-9099-C40C66FF867C}">
                  <a14:compatExt spid="_x0000_s52571"/>
                </a:ext>
                <a:ext uri="{FF2B5EF4-FFF2-40B4-BE49-F238E27FC236}">
                  <a16:creationId xmlns:a16="http://schemas.microsoft.com/office/drawing/2014/main" id="{00000000-0008-0000-0300-00005B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95</xdr:row>
          <xdr:rowOff>0</xdr:rowOff>
        </xdr:from>
        <xdr:to>
          <xdr:col>8</xdr:col>
          <xdr:colOff>0</xdr:colOff>
          <xdr:row>96</xdr:row>
          <xdr:rowOff>0</xdr:rowOff>
        </xdr:to>
        <xdr:sp macro="" textlink="">
          <xdr:nvSpPr>
            <xdr:cNvPr id="52572" name="Check Box 348" hidden="1">
              <a:extLst>
                <a:ext uri="{63B3BB69-23CF-44E3-9099-C40C66FF867C}">
                  <a14:compatExt spid="_x0000_s52572"/>
                </a:ext>
                <a:ext uri="{FF2B5EF4-FFF2-40B4-BE49-F238E27FC236}">
                  <a16:creationId xmlns:a16="http://schemas.microsoft.com/office/drawing/2014/main" id="{00000000-0008-0000-0300-00005C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95</xdr:row>
          <xdr:rowOff>0</xdr:rowOff>
        </xdr:from>
        <xdr:to>
          <xdr:col>9</xdr:col>
          <xdr:colOff>0</xdr:colOff>
          <xdr:row>96</xdr:row>
          <xdr:rowOff>0</xdr:rowOff>
        </xdr:to>
        <xdr:sp macro="" textlink="">
          <xdr:nvSpPr>
            <xdr:cNvPr id="52573" name="Check Box 349" hidden="1">
              <a:extLst>
                <a:ext uri="{63B3BB69-23CF-44E3-9099-C40C66FF867C}">
                  <a14:compatExt spid="_x0000_s52573"/>
                </a:ext>
                <a:ext uri="{FF2B5EF4-FFF2-40B4-BE49-F238E27FC236}">
                  <a16:creationId xmlns:a16="http://schemas.microsoft.com/office/drawing/2014/main" id="{00000000-0008-0000-0300-00005D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52574" name="Check Box 350" hidden="1">
              <a:extLst>
                <a:ext uri="{63B3BB69-23CF-44E3-9099-C40C66FF867C}">
                  <a14:compatExt spid="_x0000_s52574"/>
                </a:ext>
                <a:ext uri="{FF2B5EF4-FFF2-40B4-BE49-F238E27FC236}">
                  <a16:creationId xmlns:a16="http://schemas.microsoft.com/office/drawing/2014/main" id="{00000000-0008-0000-0300-00005E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95</xdr:row>
          <xdr:rowOff>0</xdr:rowOff>
        </xdr:from>
        <xdr:to>
          <xdr:col>10</xdr:col>
          <xdr:colOff>857250</xdr:colOff>
          <xdr:row>96</xdr:row>
          <xdr:rowOff>0</xdr:rowOff>
        </xdr:to>
        <xdr:sp macro="" textlink="">
          <xdr:nvSpPr>
            <xdr:cNvPr id="52575" name="Check Box 351" hidden="1">
              <a:extLst>
                <a:ext uri="{63B3BB69-23CF-44E3-9099-C40C66FF867C}">
                  <a14:compatExt spid="_x0000_s52575"/>
                </a:ext>
                <a:ext uri="{FF2B5EF4-FFF2-40B4-BE49-F238E27FC236}">
                  <a16:creationId xmlns:a16="http://schemas.microsoft.com/office/drawing/2014/main" id="{00000000-0008-0000-0300-00005F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97</xdr:row>
          <xdr:rowOff>0</xdr:rowOff>
        </xdr:from>
        <xdr:to>
          <xdr:col>5</xdr:col>
          <xdr:colOff>866775</xdr:colOff>
          <xdr:row>98</xdr:row>
          <xdr:rowOff>0</xdr:rowOff>
        </xdr:to>
        <xdr:sp macro="" textlink="">
          <xdr:nvSpPr>
            <xdr:cNvPr id="52576" name="Check Box 352" hidden="1">
              <a:extLst>
                <a:ext uri="{63B3BB69-23CF-44E3-9099-C40C66FF867C}">
                  <a14:compatExt spid="_x0000_s52576"/>
                </a:ext>
                <a:ext uri="{FF2B5EF4-FFF2-40B4-BE49-F238E27FC236}">
                  <a16:creationId xmlns:a16="http://schemas.microsoft.com/office/drawing/2014/main" id="{00000000-0008-0000-0300-000060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97</xdr:row>
          <xdr:rowOff>0</xdr:rowOff>
        </xdr:from>
        <xdr:to>
          <xdr:col>6</xdr:col>
          <xdr:colOff>876300</xdr:colOff>
          <xdr:row>98</xdr:row>
          <xdr:rowOff>0</xdr:rowOff>
        </xdr:to>
        <xdr:sp macro="" textlink="">
          <xdr:nvSpPr>
            <xdr:cNvPr id="52577" name="Check Box 353" hidden="1">
              <a:extLst>
                <a:ext uri="{63B3BB69-23CF-44E3-9099-C40C66FF867C}">
                  <a14:compatExt spid="_x0000_s52577"/>
                </a:ext>
                <a:ext uri="{FF2B5EF4-FFF2-40B4-BE49-F238E27FC236}">
                  <a16:creationId xmlns:a16="http://schemas.microsoft.com/office/drawing/2014/main" id="{00000000-0008-0000-0300-000061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97</xdr:row>
          <xdr:rowOff>0</xdr:rowOff>
        </xdr:from>
        <xdr:to>
          <xdr:col>7</xdr:col>
          <xdr:colOff>876300</xdr:colOff>
          <xdr:row>98</xdr:row>
          <xdr:rowOff>0</xdr:rowOff>
        </xdr:to>
        <xdr:sp macro="" textlink="">
          <xdr:nvSpPr>
            <xdr:cNvPr id="52578" name="Check Box 354" hidden="1">
              <a:extLst>
                <a:ext uri="{63B3BB69-23CF-44E3-9099-C40C66FF867C}">
                  <a14:compatExt spid="_x0000_s52578"/>
                </a:ext>
                <a:ext uri="{FF2B5EF4-FFF2-40B4-BE49-F238E27FC236}">
                  <a16:creationId xmlns:a16="http://schemas.microsoft.com/office/drawing/2014/main" id="{00000000-0008-0000-0300-000062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97</xdr:row>
          <xdr:rowOff>0</xdr:rowOff>
        </xdr:from>
        <xdr:to>
          <xdr:col>8</xdr:col>
          <xdr:colOff>876300</xdr:colOff>
          <xdr:row>98</xdr:row>
          <xdr:rowOff>0</xdr:rowOff>
        </xdr:to>
        <xdr:sp macro="" textlink="">
          <xdr:nvSpPr>
            <xdr:cNvPr id="52579" name="Check Box 355" hidden="1">
              <a:extLst>
                <a:ext uri="{63B3BB69-23CF-44E3-9099-C40C66FF867C}">
                  <a14:compatExt spid="_x0000_s52579"/>
                </a:ext>
                <a:ext uri="{FF2B5EF4-FFF2-40B4-BE49-F238E27FC236}">
                  <a16:creationId xmlns:a16="http://schemas.microsoft.com/office/drawing/2014/main" id="{00000000-0008-0000-0300-000063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97</xdr:row>
          <xdr:rowOff>0</xdr:rowOff>
        </xdr:from>
        <xdr:to>
          <xdr:col>9</xdr:col>
          <xdr:colOff>876300</xdr:colOff>
          <xdr:row>98</xdr:row>
          <xdr:rowOff>0</xdr:rowOff>
        </xdr:to>
        <xdr:sp macro="" textlink="">
          <xdr:nvSpPr>
            <xdr:cNvPr id="52580" name="Check Box 356" hidden="1">
              <a:extLst>
                <a:ext uri="{63B3BB69-23CF-44E3-9099-C40C66FF867C}">
                  <a14:compatExt spid="_x0000_s52580"/>
                </a:ext>
                <a:ext uri="{FF2B5EF4-FFF2-40B4-BE49-F238E27FC236}">
                  <a16:creationId xmlns:a16="http://schemas.microsoft.com/office/drawing/2014/main" id="{00000000-0008-0000-0300-000064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97</xdr:row>
          <xdr:rowOff>0</xdr:rowOff>
        </xdr:from>
        <xdr:to>
          <xdr:col>10</xdr:col>
          <xdr:colOff>866775</xdr:colOff>
          <xdr:row>98</xdr:row>
          <xdr:rowOff>0</xdr:rowOff>
        </xdr:to>
        <xdr:sp macro="" textlink="">
          <xdr:nvSpPr>
            <xdr:cNvPr id="52581" name="Check Box 357" hidden="1">
              <a:extLst>
                <a:ext uri="{63B3BB69-23CF-44E3-9099-C40C66FF867C}">
                  <a14:compatExt spid="_x0000_s52581"/>
                </a:ext>
                <a:ext uri="{FF2B5EF4-FFF2-40B4-BE49-F238E27FC236}">
                  <a16:creationId xmlns:a16="http://schemas.microsoft.com/office/drawing/2014/main" id="{00000000-0008-0000-0300-000065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99</xdr:row>
          <xdr:rowOff>0</xdr:rowOff>
        </xdr:from>
        <xdr:to>
          <xdr:col>5</xdr:col>
          <xdr:colOff>866775</xdr:colOff>
          <xdr:row>100</xdr:row>
          <xdr:rowOff>0</xdr:rowOff>
        </xdr:to>
        <xdr:sp macro="" textlink="">
          <xdr:nvSpPr>
            <xdr:cNvPr id="52582" name="Check Box 358" hidden="1">
              <a:extLst>
                <a:ext uri="{63B3BB69-23CF-44E3-9099-C40C66FF867C}">
                  <a14:compatExt spid="_x0000_s52582"/>
                </a:ext>
                <a:ext uri="{FF2B5EF4-FFF2-40B4-BE49-F238E27FC236}">
                  <a16:creationId xmlns:a16="http://schemas.microsoft.com/office/drawing/2014/main" id="{00000000-0008-0000-0300-000066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99</xdr:row>
          <xdr:rowOff>0</xdr:rowOff>
        </xdr:from>
        <xdr:to>
          <xdr:col>7</xdr:col>
          <xdr:colOff>0</xdr:colOff>
          <xdr:row>100</xdr:row>
          <xdr:rowOff>0</xdr:rowOff>
        </xdr:to>
        <xdr:sp macro="" textlink="">
          <xdr:nvSpPr>
            <xdr:cNvPr id="52583" name="Check Box 359" hidden="1">
              <a:extLst>
                <a:ext uri="{63B3BB69-23CF-44E3-9099-C40C66FF867C}">
                  <a14:compatExt spid="_x0000_s52583"/>
                </a:ext>
                <a:ext uri="{FF2B5EF4-FFF2-40B4-BE49-F238E27FC236}">
                  <a16:creationId xmlns:a16="http://schemas.microsoft.com/office/drawing/2014/main" id="{00000000-0008-0000-0300-000067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99</xdr:row>
          <xdr:rowOff>0</xdr:rowOff>
        </xdr:from>
        <xdr:to>
          <xdr:col>8</xdr:col>
          <xdr:colOff>0</xdr:colOff>
          <xdr:row>100</xdr:row>
          <xdr:rowOff>0</xdr:rowOff>
        </xdr:to>
        <xdr:sp macro="" textlink="">
          <xdr:nvSpPr>
            <xdr:cNvPr id="52584" name="Check Box 360" hidden="1">
              <a:extLst>
                <a:ext uri="{63B3BB69-23CF-44E3-9099-C40C66FF867C}">
                  <a14:compatExt spid="_x0000_s52584"/>
                </a:ext>
                <a:ext uri="{FF2B5EF4-FFF2-40B4-BE49-F238E27FC236}">
                  <a16:creationId xmlns:a16="http://schemas.microsoft.com/office/drawing/2014/main" id="{00000000-0008-0000-0300-000068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99</xdr:row>
          <xdr:rowOff>0</xdr:rowOff>
        </xdr:from>
        <xdr:to>
          <xdr:col>9</xdr:col>
          <xdr:colOff>0</xdr:colOff>
          <xdr:row>100</xdr:row>
          <xdr:rowOff>0</xdr:rowOff>
        </xdr:to>
        <xdr:sp macro="" textlink="">
          <xdr:nvSpPr>
            <xdr:cNvPr id="52585" name="Check Box 361" hidden="1">
              <a:extLst>
                <a:ext uri="{63B3BB69-23CF-44E3-9099-C40C66FF867C}">
                  <a14:compatExt spid="_x0000_s52585"/>
                </a:ext>
                <a:ext uri="{FF2B5EF4-FFF2-40B4-BE49-F238E27FC236}">
                  <a16:creationId xmlns:a16="http://schemas.microsoft.com/office/drawing/2014/main" id="{00000000-0008-0000-0300-000069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99</xdr:row>
          <xdr:rowOff>0</xdr:rowOff>
        </xdr:from>
        <xdr:to>
          <xdr:col>10</xdr:col>
          <xdr:colOff>9525</xdr:colOff>
          <xdr:row>100</xdr:row>
          <xdr:rowOff>0</xdr:rowOff>
        </xdr:to>
        <xdr:sp macro="" textlink="">
          <xdr:nvSpPr>
            <xdr:cNvPr id="52586" name="Check Box 362" hidden="1">
              <a:extLst>
                <a:ext uri="{63B3BB69-23CF-44E3-9099-C40C66FF867C}">
                  <a14:compatExt spid="_x0000_s52586"/>
                </a:ext>
                <a:ext uri="{FF2B5EF4-FFF2-40B4-BE49-F238E27FC236}">
                  <a16:creationId xmlns:a16="http://schemas.microsoft.com/office/drawing/2014/main" id="{00000000-0008-0000-0300-00006A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99</xdr:row>
          <xdr:rowOff>0</xdr:rowOff>
        </xdr:from>
        <xdr:to>
          <xdr:col>10</xdr:col>
          <xdr:colOff>857250</xdr:colOff>
          <xdr:row>100</xdr:row>
          <xdr:rowOff>0</xdr:rowOff>
        </xdr:to>
        <xdr:sp macro="" textlink="">
          <xdr:nvSpPr>
            <xdr:cNvPr id="52587" name="Check Box 363" hidden="1">
              <a:extLst>
                <a:ext uri="{63B3BB69-23CF-44E3-9099-C40C66FF867C}">
                  <a14:compatExt spid="_x0000_s52587"/>
                </a:ext>
                <a:ext uri="{FF2B5EF4-FFF2-40B4-BE49-F238E27FC236}">
                  <a16:creationId xmlns:a16="http://schemas.microsoft.com/office/drawing/2014/main" id="{00000000-0008-0000-0300-00006B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101</xdr:row>
          <xdr:rowOff>0</xdr:rowOff>
        </xdr:from>
        <xdr:to>
          <xdr:col>5</xdr:col>
          <xdr:colOff>866775</xdr:colOff>
          <xdr:row>102</xdr:row>
          <xdr:rowOff>0</xdr:rowOff>
        </xdr:to>
        <xdr:sp macro="" textlink="">
          <xdr:nvSpPr>
            <xdr:cNvPr id="52588" name="Check Box 364" hidden="1">
              <a:extLst>
                <a:ext uri="{63B3BB69-23CF-44E3-9099-C40C66FF867C}">
                  <a14:compatExt spid="_x0000_s52588"/>
                </a:ext>
                <a:ext uri="{FF2B5EF4-FFF2-40B4-BE49-F238E27FC236}">
                  <a16:creationId xmlns:a16="http://schemas.microsoft.com/office/drawing/2014/main" id="{00000000-0008-0000-0300-00006C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101</xdr:row>
          <xdr:rowOff>0</xdr:rowOff>
        </xdr:from>
        <xdr:to>
          <xdr:col>6</xdr:col>
          <xdr:colOff>847725</xdr:colOff>
          <xdr:row>102</xdr:row>
          <xdr:rowOff>0</xdr:rowOff>
        </xdr:to>
        <xdr:sp macro="" textlink="">
          <xdr:nvSpPr>
            <xdr:cNvPr id="52589" name="Check Box 365" hidden="1">
              <a:extLst>
                <a:ext uri="{63B3BB69-23CF-44E3-9099-C40C66FF867C}">
                  <a14:compatExt spid="_x0000_s52589"/>
                </a:ext>
                <a:ext uri="{FF2B5EF4-FFF2-40B4-BE49-F238E27FC236}">
                  <a16:creationId xmlns:a16="http://schemas.microsoft.com/office/drawing/2014/main" id="{00000000-0008-0000-0300-00006D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101</xdr:row>
          <xdr:rowOff>0</xdr:rowOff>
        </xdr:from>
        <xdr:to>
          <xdr:col>7</xdr:col>
          <xdr:colOff>847725</xdr:colOff>
          <xdr:row>102</xdr:row>
          <xdr:rowOff>0</xdr:rowOff>
        </xdr:to>
        <xdr:sp macro="" textlink="">
          <xdr:nvSpPr>
            <xdr:cNvPr id="52590" name="Check Box 366" hidden="1">
              <a:extLst>
                <a:ext uri="{63B3BB69-23CF-44E3-9099-C40C66FF867C}">
                  <a14:compatExt spid="_x0000_s52590"/>
                </a:ext>
                <a:ext uri="{FF2B5EF4-FFF2-40B4-BE49-F238E27FC236}">
                  <a16:creationId xmlns:a16="http://schemas.microsoft.com/office/drawing/2014/main" id="{00000000-0008-0000-0300-00006E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101</xdr:row>
          <xdr:rowOff>0</xdr:rowOff>
        </xdr:from>
        <xdr:to>
          <xdr:col>8</xdr:col>
          <xdr:colOff>847725</xdr:colOff>
          <xdr:row>102</xdr:row>
          <xdr:rowOff>0</xdr:rowOff>
        </xdr:to>
        <xdr:sp macro="" textlink="">
          <xdr:nvSpPr>
            <xdr:cNvPr id="52591" name="Check Box 367" hidden="1">
              <a:extLst>
                <a:ext uri="{63B3BB69-23CF-44E3-9099-C40C66FF867C}">
                  <a14:compatExt spid="_x0000_s52591"/>
                </a:ext>
                <a:ext uri="{FF2B5EF4-FFF2-40B4-BE49-F238E27FC236}">
                  <a16:creationId xmlns:a16="http://schemas.microsoft.com/office/drawing/2014/main" id="{00000000-0008-0000-0300-00006F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101</xdr:row>
          <xdr:rowOff>0</xdr:rowOff>
        </xdr:from>
        <xdr:to>
          <xdr:col>10</xdr:col>
          <xdr:colOff>9525</xdr:colOff>
          <xdr:row>102</xdr:row>
          <xdr:rowOff>0</xdr:rowOff>
        </xdr:to>
        <xdr:sp macro="" textlink="">
          <xdr:nvSpPr>
            <xdr:cNvPr id="52592" name="Check Box 368" hidden="1">
              <a:extLst>
                <a:ext uri="{63B3BB69-23CF-44E3-9099-C40C66FF867C}">
                  <a14:compatExt spid="_x0000_s52592"/>
                </a:ext>
                <a:ext uri="{FF2B5EF4-FFF2-40B4-BE49-F238E27FC236}">
                  <a16:creationId xmlns:a16="http://schemas.microsoft.com/office/drawing/2014/main" id="{00000000-0008-0000-0300-000070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101</xdr:row>
          <xdr:rowOff>0</xdr:rowOff>
        </xdr:from>
        <xdr:to>
          <xdr:col>10</xdr:col>
          <xdr:colOff>857250</xdr:colOff>
          <xdr:row>102</xdr:row>
          <xdr:rowOff>0</xdr:rowOff>
        </xdr:to>
        <xdr:sp macro="" textlink="">
          <xdr:nvSpPr>
            <xdr:cNvPr id="52593" name="Check Box 369" hidden="1">
              <a:extLst>
                <a:ext uri="{63B3BB69-23CF-44E3-9099-C40C66FF867C}">
                  <a14:compatExt spid="_x0000_s52593"/>
                </a:ext>
                <a:ext uri="{FF2B5EF4-FFF2-40B4-BE49-F238E27FC236}">
                  <a16:creationId xmlns:a16="http://schemas.microsoft.com/office/drawing/2014/main" id="{00000000-0008-0000-0300-000071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103</xdr:row>
          <xdr:rowOff>0</xdr:rowOff>
        </xdr:from>
        <xdr:to>
          <xdr:col>5</xdr:col>
          <xdr:colOff>866775</xdr:colOff>
          <xdr:row>104</xdr:row>
          <xdr:rowOff>0</xdr:rowOff>
        </xdr:to>
        <xdr:sp macro="" textlink="">
          <xdr:nvSpPr>
            <xdr:cNvPr id="52594" name="Check Box 370" hidden="1">
              <a:extLst>
                <a:ext uri="{63B3BB69-23CF-44E3-9099-C40C66FF867C}">
                  <a14:compatExt spid="_x0000_s52594"/>
                </a:ext>
                <a:ext uri="{FF2B5EF4-FFF2-40B4-BE49-F238E27FC236}">
                  <a16:creationId xmlns:a16="http://schemas.microsoft.com/office/drawing/2014/main" id="{00000000-0008-0000-0300-000072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103</xdr:row>
          <xdr:rowOff>0</xdr:rowOff>
        </xdr:from>
        <xdr:to>
          <xdr:col>7</xdr:col>
          <xdr:colOff>0</xdr:colOff>
          <xdr:row>104</xdr:row>
          <xdr:rowOff>0</xdr:rowOff>
        </xdr:to>
        <xdr:sp macro="" textlink="">
          <xdr:nvSpPr>
            <xdr:cNvPr id="52595" name="Check Box 371" hidden="1">
              <a:extLst>
                <a:ext uri="{63B3BB69-23CF-44E3-9099-C40C66FF867C}">
                  <a14:compatExt spid="_x0000_s52595"/>
                </a:ext>
                <a:ext uri="{FF2B5EF4-FFF2-40B4-BE49-F238E27FC236}">
                  <a16:creationId xmlns:a16="http://schemas.microsoft.com/office/drawing/2014/main" id="{00000000-0008-0000-0300-000073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103</xdr:row>
          <xdr:rowOff>0</xdr:rowOff>
        </xdr:from>
        <xdr:to>
          <xdr:col>8</xdr:col>
          <xdr:colOff>0</xdr:colOff>
          <xdr:row>104</xdr:row>
          <xdr:rowOff>0</xdr:rowOff>
        </xdr:to>
        <xdr:sp macro="" textlink="">
          <xdr:nvSpPr>
            <xdr:cNvPr id="52596" name="Check Box 372" hidden="1">
              <a:extLst>
                <a:ext uri="{63B3BB69-23CF-44E3-9099-C40C66FF867C}">
                  <a14:compatExt spid="_x0000_s52596"/>
                </a:ext>
                <a:ext uri="{FF2B5EF4-FFF2-40B4-BE49-F238E27FC236}">
                  <a16:creationId xmlns:a16="http://schemas.microsoft.com/office/drawing/2014/main" id="{00000000-0008-0000-0300-000074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103</xdr:row>
          <xdr:rowOff>0</xdr:rowOff>
        </xdr:from>
        <xdr:to>
          <xdr:col>9</xdr:col>
          <xdr:colOff>0</xdr:colOff>
          <xdr:row>104</xdr:row>
          <xdr:rowOff>0</xdr:rowOff>
        </xdr:to>
        <xdr:sp macro="" textlink="">
          <xdr:nvSpPr>
            <xdr:cNvPr id="52597" name="Check Box 373" hidden="1">
              <a:extLst>
                <a:ext uri="{63B3BB69-23CF-44E3-9099-C40C66FF867C}">
                  <a14:compatExt spid="_x0000_s52597"/>
                </a:ext>
                <a:ext uri="{FF2B5EF4-FFF2-40B4-BE49-F238E27FC236}">
                  <a16:creationId xmlns:a16="http://schemas.microsoft.com/office/drawing/2014/main" id="{00000000-0008-0000-0300-000075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103</xdr:row>
          <xdr:rowOff>0</xdr:rowOff>
        </xdr:from>
        <xdr:to>
          <xdr:col>10</xdr:col>
          <xdr:colOff>9525</xdr:colOff>
          <xdr:row>104</xdr:row>
          <xdr:rowOff>0</xdr:rowOff>
        </xdr:to>
        <xdr:sp macro="" textlink="">
          <xdr:nvSpPr>
            <xdr:cNvPr id="52598" name="Check Box 374" hidden="1">
              <a:extLst>
                <a:ext uri="{63B3BB69-23CF-44E3-9099-C40C66FF867C}">
                  <a14:compatExt spid="_x0000_s52598"/>
                </a:ext>
                <a:ext uri="{FF2B5EF4-FFF2-40B4-BE49-F238E27FC236}">
                  <a16:creationId xmlns:a16="http://schemas.microsoft.com/office/drawing/2014/main" id="{00000000-0008-0000-0300-000076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103</xdr:row>
          <xdr:rowOff>0</xdr:rowOff>
        </xdr:from>
        <xdr:to>
          <xdr:col>10</xdr:col>
          <xdr:colOff>857250</xdr:colOff>
          <xdr:row>104</xdr:row>
          <xdr:rowOff>0</xdr:rowOff>
        </xdr:to>
        <xdr:sp macro="" textlink="">
          <xdr:nvSpPr>
            <xdr:cNvPr id="52599" name="Check Box 375" hidden="1">
              <a:extLst>
                <a:ext uri="{63B3BB69-23CF-44E3-9099-C40C66FF867C}">
                  <a14:compatExt spid="_x0000_s52599"/>
                </a:ext>
                <a:ext uri="{FF2B5EF4-FFF2-40B4-BE49-F238E27FC236}">
                  <a16:creationId xmlns:a16="http://schemas.microsoft.com/office/drawing/2014/main" id="{00000000-0008-0000-0300-000077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105</xdr:row>
          <xdr:rowOff>0</xdr:rowOff>
        </xdr:from>
        <xdr:to>
          <xdr:col>5</xdr:col>
          <xdr:colOff>866775</xdr:colOff>
          <xdr:row>106</xdr:row>
          <xdr:rowOff>0</xdr:rowOff>
        </xdr:to>
        <xdr:sp macro="" textlink="">
          <xdr:nvSpPr>
            <xdr:cNvPr id="52600" name="Check Box 376" hidden="1">
              <a:extLst>
                <a:ext uri="{63B3BB69-23CF-44E3-9099-C40C66FF867C}">
                  <a14:compatExt spid="_x0000_s52600"/>
                </a:ext>
                <a:ext uri="{FF2B5EF4-FFF2-40B4-BE49-F238E27FC236}">
                  <a16:creationId xmlns:a16="http://schemas.microsoft.com/office/drawing/2014/main" id="{00000000-0008-0000-0300-000078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105</xdr:row>
          <xdr:rowOff>0</xdr:rowOff>
        </xdr:from>
        <xdr:to>
          <xdr:col>7</xdr:col>
          <xdr:colOff>0</xdr:colOff>
          <xdr:row>106</xdr:row>
          <xdr:rowOff>0</xdr:rowOff>
        </xdr:to>
        <xdr:sp macro="" textlink="">
          <xdr:nvSpPr>
            <xdr:cNvPr id="52601" name="Check Box 377" hidden="1">
              <a:extLst>
                <a:ext uri="{63B3BB69-23CF-44E3-9099-C40C66FF867C}">
                  <a14:compatExt spid="_x0000_s52601"/>
                </a:ext>
                <a:ext uri="{FF2B5EF4-FFF2-40B4-BE49-F238E27FC236}">
                  <a16:creationId xmlns:a16="http://schemas.microsoft.com/office/drawing/2014/main" id="{00000000-0008-0000-0300-000079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105</xdr:row>
          <xdr:rowOff>0</xdr:rowOff>
        </xdr:from>
        <xdr:to>
          <xdr:col>7</xdr:col>
          <xdr:colOff>847725</xdr:colOff>
          <xdr:row>106</xdr:row>
          <xdr:rowOff>0</xdr:rowOff>
        </xdr:to>
        <xdr:sp macro="" textlink="">
          <xdr:nvSpPr>
            <xdr:cNvPr id="52602" name="Check Box 378" hidden="1">
              <a:extLst>
                <a:ext uri="{63B3BB69-23CF-44E3-9099-C40C66FF867C}">
                  <a14:compatExt spid="_x0000_s52602"/>
                </a:ext>
                <a:ext uri="{FF2B5EF4-FFF2-40B4-BE49-F238E27FC236}">
                  <a16:creationId xmlns:a16="http://schemas.microsoft.com/office/drawing/2014/main" id="{00000000-0008-0000-0300-00007A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105</xdr:row>
          <xdr:rowOff>0</xdr:rowOff>
        </xdr:from>
        <xdr:to>
          <xdr:col>8</xdr:col>
          <xdr:colOff>847725</xdr:colOff>
          <xdr:row>106</xdr:row>
          <xdr:rowOff>0</xdr:rowOff>
        </xdr:to>
        <xdr:sp macro="" textlink="">
          <xdr:nvSpPr>
            <xdr:cNvPr id="52603" name="Check Box 379" hidden="1">
              <a:extLst>
                <a:ext uri="{63B3BB69-23CF-44E3-9099-C40C66FF867C}">
                  <a14:compatExt spid="_x0000_s52603"/>
                </a:ext>
                <a:ext uri="{FF2B5EF4-FFF2-40B4-BE49-F238E27FC236}">
                  <a16:creationId xmlns:a16="http://schemas.microsoft.com/office/drawing/2014/main" id="{00000000-0008-0000-0300-00007B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105</xdr:row>
          <xdr:rowOff>0</xdr:rowOff>
        </xdr:from>
        <xdr:to>
          <xdr:col>9</xdr:col>
          <xdr:colOff>847725</xdr:colOff>
          <xdr:row>106</xdr:row>
          <xdr:rowOff>0</xdr:rowOff>
        </xdr:to>
        <xdr:sp macro="" textlink="">
          <xdr:nvSpPr>
            <xdr:cNvPr id="52604" name="Check Box 380" hidden="1">
              <a:extLst>
                <a:ext uri="{63B3BB69-23CF-44E3-9099-C40C66FF867C}">
                  <a14:compatExt spid="_x0000_s52604"/>
                </a:ext>
                <a:ext uri="{FF2B5EF4-FFF2-40B4-BE49-F238E27FC236}">
                  <a16:creationId xmlns:a16="http://schemas.microsoft.com/office/drawing/2014/main" id="{00000000-0008-0000-0300-00007C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105</xdr:row>
          <xdr:rowOff>0</xdr:rowOff>
        </xdr:from>
        <xdr:to>
          <xdr:col>10</xdr:col>
          <xdr:colOff>857250</xdr:colOff>
          <xdr:row>106</xdr:row>
          <xdr:rowOff>0</xdr:rowOff>
        </xdr:to>
        <xdr:sp macro="" textlink="">
          <xdr:nvSpPr>
            <xdr:cNvPr id="52605" name="Check Box 381" hidden="1">
              <a:extLst>
                <a:ext uri="{63B3BB69-23CF-44E3-9099-C40C66FF867C}">
                  <a14:compatExt spid="_x0000_s52605"/>
                </a:ext>
                <a:ext uri="{FF2B5EF4-FFF2-40B4-BE49-F238E27FC236}">
                  <a16:creationId xmlns:a16="http://schemas.microsoft.com/office/drawing/2014/main" id="{00000000-0008-0000-0300-00007D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107</xdr:row>
          <xdr:rowOff>0</xdr:rowOff>
        </xdr:from>
        <xdr:to>
          <xdr:col>5</xdr:col>
          <xdr:colOff>866775</xdr:colOff>
          <xdr:row>108</xdr:row>
          <xdr:rowOff>0</xdr:rowOff>
        </xdr:to>
        <xdr:sp macro="" textlink="">
          <xdr:nvSpPr>
            <xdr:cNvPr id="52606" name="Check Box 382" hidden="1">
              <a:extLst>
                <a:ext uri="{63B3BB69-23CF-44E3-9099-C40C66FF867C}">
                  <a14:compatExt spid="_x0000_s52606"/>
                </a:ext>
                <a:ext uri="{FF2B5EF4-FFF2-40B4-BE49-F238E27FC236}">
                  <a16:creationId xmlns:a16="http://schemas.microsoft.com/office/drawing/2014/main" id="{00000000-0008-0000-0300-00007E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107</xdr:row>
          <xdr:rowOff>0</xdr:rowOff>
        </xdr:from>
        <xdr:to>
          <xdr:col>6</xdr:col>
          <xdr:colOff>876300</xdr:colOff>
          <xdr:row>108</xdr:row>
          <xdr:rowOff>0</xdr:rowOff>
        </xdr:to>
        <xdr:sp macro="" textlink="">
          <xdr:nvSpPr>
            <xdr:cNvPr id="52607" name="Check Box 383" hidden="1">
              <a:extLst>
                <a:ext uri="{63B3BB69-23CF-44E3-9099-C40C66FF867C}">
                  <a14:compatExt spid="_x0000_s52607"/>
                </a:ext>
                <a:ext uri="{FF2B5EF4-FFF2-40B4-BE49-F238E27FC236}">
                  <a16:creationId xmlns:a16="http://schemas.microsoft.com/office/drawing/2014/main" id="{00000000-0008-0000-0300-00007F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107</xdr:row>
          <xdr:rowOff>0</xdr:rowOff>
        </xdr:from>
        <xdr:to>
          <xdr:col>7</xdr:col>
          <xdr:colOff>847725</xdr:colOff>
          <xdr:row>108</xdr:row>
          <xdr:rowOff>0</xdr:rowOff>
        </xdr:to>
        <xdr:sp macro="" textlink="">
          <xdr:nvSpPr>
            <xdr:cNvPr id="52608" name="Check Box 384" hidden="1">
              <a:extLst>
                <a:ext uri="{63B3BB69-23CF-44E3-9099-C40C66FF867C}">
                  <a14:compatExt spid="_x0000_s52608"/>
                </a:ext>
                <a:ext uri="{FF2B5EF4-FFF2-40B4-BE49-F238E27FC236}">
                  <a16:creationId xmlns:a16="http://schemas.microsoft.com/office/drawing/2014/main" id="{00000000-0008-0000-0300-000080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107</xdr:row>
          <xdr:rowOff>0</xdr:rowOff>
        </xdr:from>
        <xdr:to>
          <xdr:col>8</xdr:col>
          <xdr:colOff>847725</xdr:colOff>
          <xdr:row>108</xdr:row>
          <xdr:rowOff>0</xdr:rowOff>
        </xdr:to>
        <xdr:sp macro="" textlink="">
          <xdr:nvSpPr>
            <xdr:cNvPr id="52609" name="Check Box 385" hidden="1">
              <a:extLst>
                <a:ext uri="{63B3BB69-23CF-44E3-9099-C40C66FF867C}">
                  <a14:compatExt spid="_x0000_s52609"/>
                </a:ext>
                <a:ext uri="{FF2B5EF4-FFF2-40B4-BE49-F238E27FC236}">
                  <a16:creationId xmlns:a16="http://schemas.microsoft.com/office/drawing/2014/main" id="{00000000-0008-0000-0300-000081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107</xdr:row>
          <xdr:rowOff>0</xdr:rowOff>
        </xdr:from>
        <xdr:to>
          <xdr:col>9</xdr:col>
          <xdr:colOff>857250</xdr:colOff>
          <xdr:row>108</xdr:row>
          <xdr:rowOff>0</xdr:rowOff>
        </xdr:to>
        <xdr:sp macro="" textlink="">
          <xdr:nvSpPr>
            <xdr:cNvPr id="52610" name="Check Box 386" hidden="1">
              <a:extLst>
                <a:ext uri="{63B3BB69-23CF-44E3-9099-C40C66FF867C}">
                  <a14:compatExt spid="_x0000_s52610"/>
                </a:ext>
                <a:ext uri="{FF2B5EF4-FFF2-40B4-BE49-F238E27FC236}">
                  <a16:creationId xmlns:a16="http://schemas.microsoft.com/office/drawing/2014/main" id="{00000000-0008-0000-0300-000082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107</xdr:row>
          <xdr:rowOff>0</xdr:rowOff>
        </xdr:from>
        <xdr:to>
          <xdr:col>10</xdr:col>
          <xdr:colOff>857250</xdr:colOff>
          <xdr:row>108</xdr:row>
          <xdr:rowOff>0</xdr:rowOff>
        </xdr:to>
        <xdr:sp macro="" textlink="">
          <xdr:nvSpPr>
            <xdr:cNvPr id="52611" name="Check Box 387" hidden="1">
              <a:extLst>
                <a:ext uri="{63B3BB69-23CF-44E3-9099-C40C66FF867C}">
                  <a14:compatExt spid="_x0000_s52611"/>
                </a:ext>
                <a:ext uri="{FF2B5EF4-FFF2-40B4-BE49-F238E27FC236}">
                  <a16:creationId xmlns:a16="http://schemas.microsoft.com/office/drawing/2014/main" id="{00000000-0008-0000-0300-000083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109</xdr:row>
          <xdr:rowOff>0</xdr:rowOff>
        </xdr:from>
        <xdr:to>
          <xdr:col>5</xdr:col>
          <xdr:colOff>866775</xdr:colOff>
          <xdr:row>110</xdr:row>
          <xdr:rowOff>0</xdr:rowOff>
        </xdr:to>
        <xdr:sp macro="" textlink="">
          <xdr:nvSpPr>
            <xdr:cNvPr id="52612" name="Check Box 388" hidden="1">
              <a:extLst>
                <a:ext uri="{63B3BB69-23CF-44E3-9099-C40C66FF867C}">
                  <a14:compatExt spid="_x0000_s52612"/>
                </a:ext>
                <a:ext uri="{FF2B5EF4-FFF2-40B4-BE49-F238E27FC236}">
                  <a16:creationId xmlns:a16="http://schemas.microsoft.com/office/drawing/2014/main" id="{00000000-0008-0000-0300-000084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109</xdr:row>
          <xdr:rowOff>0</xdr:rowOff>
        </xdr:from>
        <xdr:to>
          <xdr:col>7</xdr:col>
          <xdr:colOff>0</xdr:colOff>
          <xdr:row>110</xdr:row>
          <xdr:rowOff>0</xdr:rowOff>
        </xdr:to>
        <xdr:sp macro="" textlink="">
          <xdr:nvSpPr>
            <xdr:cNvPr id="52613" name="Check Box 389" hidden="1">
              <a:extLst>
                <a:ext uri="{63B3BB69-23CF-44E3-9099-C40C66FF867C}">
                  <a14:compatExt spid="_x0000_s52613"/>
                </a:ext>
                <a:ext uri="{FF2B5EF4-FFF2-40B4-BE49-F238E27FC236}">
                  <a16:creationId xmlns:a16="http://schemas.microsoft.com/office/drawing/2014/main" id="{00000000-0008-0000-0300-000085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109</xdr:row>
          <xdr:rowOff>0</xdr:rowOff>
        </xdr:from>
        <xdr:to>
          <xdr:col>7</xdr:col>
          <xdr:colOff>857250</xdr:colOff>
          <xdr:row>110</xdr:row>
          <xdr:rowOff>0</xdr:rowOff>
        </xdr:to>
        <xdr:sp macro="" textlink="">
          <xdr:nvSpPr>
            <xdr:cNvPr id="52614" name="Check Box 390" hidden="1">
              <a:extLst>
                <a:ext uri="{63B3BB69-23CF-44E3-9099-C40C66FF867C}">
                  <a14:compatExt spid="_x0000_s52614"/>
                </a:ext>
                <a:ext uri="{FF2B5EF4-FFF2-40B4-BE49-F238E27FC236}">
                  <a16:creationId xmlns:a16="http://schemas.microsoft.com/office/drawing/2014/main" id="{00000000-0008-0000-0300-000086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109</xdr:row>
          <xdr:rowOff>0</xdr:rowOff>
        </xdr:from>
        <xdr:to>
          <xdr:col>8</xdr:col>
          <xdr:colOff>857250</xdr:colOff>
          <xdr:row>110</xdr:row>
          <xdr:rowOff>0</xdr:rowOff>
        </xdr:to>
        <xdr:sp macro="" textlink="">
          <xdr:nvSpPr>
            <xdr:cNvPr id="52615" name="Check Box 391" hidden="1">
              <a:extLst>
                <a:ext uri="{63B3BB69-23CF-44E3-9099-C40C66FF867C}">
                  <a14:compatExt spid="_x0000_s52615"/>
                </a:ext>
                <a:ext uri="{FF2B5EF4-FFF2-40B4-BE49-F238E27FC236}">
                  <a16:creationId xmlns:a16="http://schemas.microsoft.com/office/drawing/2014/main" id="{00000000-0008-0000-0300-000087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109</xdr:row>
          <xdr:rowOff>0</xdr:rowOff>
        </xdr:from>
        <xdr:to>
          <xdr:col>10</xdr:col>
          <xdr:colOff>0</xdr:colOff>
          <xdr:row>110</xdr:row>
          <xdr:rowOff>0</xdr:rowOff>
        </xdr:to>
        <xdr:sp macro="" textlink="">
          <xdr:nvSpPr>
            <xdr:cNvPr id="52616" name="Check Box 392" hidden="1">
              <a:extLst>
                <a:ext uri="{63B3BB69-23CF-44E3-9099-C40C66FF867C}">
                  <a14:compatExt spid="_x0000_s52616"/>
                </a:ext>
                <a:ext uri="{FF2B5EF4-FFF2-40B4-BE49-F238E27FC236}">
                  <a16:creationId xmlns:a16="http://schemas.microsoft.com/office/drawing/2014/main" id="{00000000-0008-0000-0300-000088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109</xdr:row>
          <xdr:rowOff>0</xdr:rowOff>
        </xdr:from>
        <xdr:to>
          <xdr:col>10</xdr:col>
          <xdr:colOff>857250</xdr:colOff>
          <xdr:row>110</xdr:row>
          <xdr:rowOff>0</xdr:rowOff>
        </xdr:to>
        <xdr:sp macro="" textlink="">
          <xdr:nvSpPr>
            <xdr:cNvPr id="52617" name="Check Box 393" hidden="1">
              <a:extLst>
                <a:ext uri="{63B3BB69-23CF-44E3-9099-C40C66FF867C}">
                  <a14:compatExt spid="_x0000_s52617"/>
                </a:ext>
                <a:ext uri="{FF2B5EF4-FFF2-40B4-BE49-F238E27FC236}">
                  <a16:creationId xmlns:a16="http://schemas.microsoft.com/office/drawing/2014/main" id="{00000000-0008-0000-0300-000089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111</xdr:row>
          <xdr:rowOff>9525</xdr:rowOff>
        </xdr:from>
        <xdr:to>
          <xdr:col>5</xdr:col>
          <xdr:colOff>866775</xdr:colOff>
          <xdr:row>112</xdr:row>
          <xdr:rowOff>0</xdr:rowOff>
        </xdr:to>
        <xdr:sp macro="" textlink="">
          <xdr:nvSpPr>
            <xdr:cNvPr id="52618" name="Check Box 394" hidden="1">
              <a:extLst>
                <a:ext uri="{63B3BB69-23CF-44E3-9099-C40C66FF867C}">
                  <a14:compatExt spid="_x0000_s52618"/>
                </a:ext>
                <a:ext uri="{FF2B5EF4-FFF2-40B4-BE49-F238E27FC236}">
                  <a16:creationId xmlns:a16="http://schemas.microsoft.com/office/drawing/2014/main" id="{00000000-0008-0000-0300-00008A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111</xdr:row>
          <xdr:rowOff>9525</xdr:rowOff>
        </xdr:from>
        <xdr:to>
          <xdr:col>6</xdr:col>
          <xdr:colOff>857250</xdr:colOff>
          <xdr:row>112</xdr:row>
          <xdr:rowOff>0</xdr:rowOff>
        </xdr:to>
        <xdr:sp macro="" textlink="">
          <xdr:nvSpPr>
            <xdr:cNvPr id="52619" name="Check Box 395" hidden="1">
              <a:extLst>
                <a:ext uri="{63B3BB69-23CF-44E3-9099-C40C66FF867C}">
                  <a14:compatExt spid="_x0000_s52619"/>
                </a:ext>
                <a:ext uri="{FF2B5EF4-FFF2-40B4-BE49-F238E27FC236}">
                  <a16:creationId xmlns:a16="http://schemas.microsoft.com/office/drawing/2014/main" id="{00000000-0008-0000-0300-00008B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111</xdr:row>
          <xdr:rowOff>9525</xdr:rowOff>
        </xdr:from>
        <xdr:to>
          <xdr:col>7</xdr:col>
          <xdr:colOff>857250</xdr:colOff>
          <xdr:row>112</xdr:row>
          <xdr:rowOff>0</xdr:rowOff>
        </xdr:to>
        <xdr:sp macro="" textlink="">
          <xdr:nvSpPr>
            <xdr:cNvPr id="52620" name="Check Box 396" hidden="1">
              <a:extLst>
                <a:ext uri="{63B3BB69-23CF-44E3-9099-C40C66FF867C}">
                  <a14:compatExt spid="_x0000_s52620"/>
                </a:ext>
                <a:ext uri="{FF2B5EF4-FFF2-40B4-BE49-F238E27FC236}">
                  <a16:creationId xmlns:a16="http://schemas.microsoft.com/office/drawing/2014/main" id="{00000000-0008-0000-0300-00008C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111</xdr:row>
          <xdr:rowOff>9525</xdr:rowOff>
        </xdr:from>
        <xdr:to>
          <xdr:col>8</xdr:col>
          <xdr:colOff>857250</xdr:colOff>
          <xdr:row>112</xdr:row>
          <xdr:rowOff>0</xdr:rowOff>
        </xdr:to>
        <xdr:sp macro="" textlink="">
          <xdr:nvSpPr>
            <xdr:cNvPr id="52621" name="Check Box 397" hidden="1">
              <a:extLst>
                <a:ext uri="{63B3BB69-23CF-44E3-9099-C40C66FF867C}">
                  <a14:compatExt spid="_x0000_s52621"/>
                </a:ext>
                <a:ext uri="{FF2B5EF4-FFF2-40B4-BE49-F238E27FC236}">
                  <a16:creationId xmlns:a16="http://schemas.microsoft.com/office/drawing/2014/main" id="{00000000-0008-0000-0300-00008D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111</xdr:row>
          <xdr:rowOff>9525</xdr:rowOff>
        </xdr:from>
        <xdr:to>
          <xdr:col>9</xdr:col>
          <xdr:colOff>857250</xdr:colOff>
          <xdr:row>112</xdr:row>
          <xdr:rowOff>0</xdr:rowOff>
        </xdr:to>
        <xdr:sp macro="" textlink="">
          <xdr:nvSpPr>
            <xdr:cNvPr id="52622" name="Check Box 398" hidden="1">
              <a:extLst>
                <a:ext uri="{63B3BB69-23CF-44E3-9099-C40C66FF867C}">
                  <a14:compatExt spid="_x0000_s52622"/>
                </a:ext>
                <a:ext uri="{FF2B5EF4-FFF2-40B4-BE49-F238E27FC236}">
                  <a16:creationId xmlns:a16="http://schemas.microsoft.com/office/drawing/2014/main" id="{00000000-0008-0000-0300-00008E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111</xdr:row>
          <xdr:rowOff>9525</xdr:rowOff>
        </xdr:from>
        <xdr:to>
          <xdr:col>10</xdr:col>
          <xdr:colOff>857250</xdr:colOff>
          <xdr:row>112</xdr:row>
          <xdr:rowOff>0</xdr:rowOff>
        </xdr:to>
        <xdr:sp macro="" textlink="">
          <xdr:nvSpPr>
            <xdr:cNvPr id="52623" name="Check Box 399" hidden="1">
              <a:extLst>
                <a:ext uri="{63B3BB69-23CF-44E3-9099-C40C66FF867C}">
                  <a14:compatExt spid="_x0000_s52623"/>
                </a:ext>
                <a:ext uri="{FF2B5EF4-FFF2-40B4-BE49-F238E27FC236}">
                  <a16:creationId xmlns:a16="http://schemas.microsoft.com/office/drawing/2014/main" id="{00000000-0008-0000-0300-00008F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113</xdr:row>
          <xdr:rowOff>9525</xdr:rowOff>
        </xdr:from>
        <xdr:to>
          <xdr:col>5</xdr:col>
          <xdr:colOff>866775</xdr:colOff>
          <xdr:row>114</xdr:row>
          <xdr:rowOff>0</xdr:rowOff>
        </xdr:to>
        <xdr:sp macro="" textlink="">
          <xdr:nvSpPr>
            <xdr:cNvPr id="52624" name="Check Box 400" hidden="1">
              <a:extLst>
                <a:ext uri="{63B3BB69-23CF-44E3-9099-C40C66FF867C}">
                  <a14:compatExt spid="_x0000_s52624"/>
                </a:ext>
                <a:ext uri="{FF2B5EF4-FFF2-40B4-BE49-F238E27FC236}">
                  <a16:creationId xmlns:a16="http://schemas.microsoft.com/office/drawing/2014/main" id="{00000000-0008-0000-0300-000090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113</xdr:row>
          <xdr:rowOff>9525</xdr:rowOff>
        </xdr:from>
        <xdr:to>
          <xdr:col>6</xdr:col>
          <xdr:colOff>857250</xdr:colOff>
          <xdr:row>114</xdr:row>
          <xdr:rowOff>0</xdr:rowOff>
        </xdr:to>
        <xdr:sp macro="" textlink="">
          <xdr:nvSpPr>
            <xdr:cNvPr id="52625" name="Check Box 401" hidden="1">
              <a:extLst>
                <a:ext uri="{63B3BB69-23CF-44E3-9099-C40C66FF867C}">
                  <a14:compatExt spid="_x0000_s52625"/>
                </a:ext>
                <a:ext uri="{FF2B5EF4-FFF2-40B4-BE49-F238E27FC236}">
                  <a16:creationId xmlns:a16="http://schemas.microsoft.com/office/drawing/2014/main" id="{00000000-0008-0000-0300-000091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113</xdr:row>
          <xdr:rowOff>9525</xdr:rowOff>
        </xdr:from>
        <xdr:to>
          <xdr:col>7</xdr:col>
          <xdr:colOff>857250</xdr:colOff>
          <xdr:row>114</xdr:row>
          <xdr:rowOff>0</xdr:rowOff>
        </xdr:to>
        <xdr:sp macro="" textlink="">
          <xdr:nvSpPr>
            <xdr:cNvPr id="52626" name="Check Box 402" hidden="1">
              <a:extLst>
                <a:ext uri="{63B3BB69-23CF-44E3-9099-C40C66FF867C}">
                  <a14:compatExt spid="_x0000_s52626"/>
                </a:ext>
                <a:ext uri="{FF2B5EF4-FFF2-40B4-BE49-F238E27FC236}">
                  <a16:creationId xmlns:a16="http://schemas.microsoft.com/office/drawing/2014/main" id="{00000000-0008-0000-0300-000092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113</xdr:row>
          <xdr:rowOff>9525</xdr:rowOff>
        </xdr:from>
        <xdr:to>
          <xdr:col>8</xdr:col>
          <xdr:colOff>857250</xdr:colOff>
          <xdr:row>114</xdr:row>
          <xdr:rowOff>0</xdr:rowOff>
        </xdr:to>
        <xdr:sp macro="" textlink="">
          <xdr:nvSpPr>
            <xdr:cNvPr id="52627" name="Check Box 403" hidden="1">
              <a:extLst>
                <a:ext uri="{63B3BB69-23CF-44E3-9099-C40C66FF867C}">
                  <a14:compatExt spid="_x0000_s52627"/>
                </a:ext>
                <a:ext uri="{FF2B5EF4-FFF2-40B4-BE49-F238E27FC236}">
                  <a16:creationId xmlns:a16="http://schemas.microsoft.com/office/drawing/2014/main" id="{00000000-0008-0000-0300-000093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113</xdr:row>
          <xdr:rowOff>9525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52628" name="Check Box 404" hidden="1">
              <a:extLst>
                <a:ext uri="{63B3BB69-23CF-44E3-9099-C40C66FF867C}">
                  <a14:compatExt spid="_x0000_s52628"/>
                </a:ext>
                <a:ext uri="{FF2B5EF4-FFF2-40B4-BE49-F238E27FC236}">
                  <a16:creationId xmlns:a16="http://schemas.microsoft.com/office/drawing/2014/main" id="{00000000-0008-0000-0300-000094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113</xdr:row>
          <xdr:rowOff>9525</xdr:rowOff>
        </xdr:from>
        <xdr:to>
          <xdr:col>10</xdr:col>
          <xdr:colOff>857250</xdr:colOff>
          <xdr:row>114</xdr:row>
          <xdr:rowOff>0</xdr:rowOff>
        </xdr:to>
        <xdr:sp macro="" textlink="">
          <xdr:nvSpPr>
            <xdr:cNvPr id="52629" name="Check Box 405" hidden="1">
              <a:extLst>
                <a:ext uri="{63B3BB69-23CF-44E3-9099-C40C66FF867C}">
                  <a14:compatExt spid="_x0000_s52629"/>
                </a:ext>
                <a:ext uri="{FF2B5EF4-FFF2-40B4-BE49-F238E27FC236}">
                  <a16:creationId xmlns:a16="http://schemas.microsoft.com/office/drawing/2014/main" id="{00000000-0008-0000-0300-000095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115</xdr:row>
          <xdr:rowOff>0</xdr:rowOff>
        </xdr:from>
        <xdr:to>
          <xdr:col>5</xdr:col>
          <xdr:colOff>847725</xdr:colOff>
          <xdr:row>116</xdr:row>
          <xdr:rowOff>0</xdr:rowOff>
        </xdr:to>
        <xdr:sp macro="" textlink="">
          <xdr:nvSpPr>
            <xdr:cNvPr id="52630" name="Check Box 406" hidden="1">
              <a:extLst>
                <a:ext uri="{63B3BB69-23CF-44E3-9099-C40C66FF867C}">
                  <a14:compatExt spid="_x0000_s52630"/>
                </a:ext>
                <a:ext uri="{FF2B5EF4-FFF2-40B4-BE49-F238E27FC236}">
                  <a16:creationId xmlns:a16="http://schemas.microsoft.com/office/drawing/2014/main" id="{00000000-0008-0000-0300-000096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115</xdr:row>
          <xdr:rowOff>0</xdr:rowOff>
        </xdr:from>
        <xdr:to>
          <xdr:col>6</xdr:col>
          <xdr:colOff>857250</xdr:colOff>
          <xdr:row>116</xdr:row>
          <xdr:rowOff>0</xdr:rowOff>
        </xdr:to>
        <xdr:sp macro="" textlink="">
          <xdr:nvSpPr>
            <xdr:cNvPr id="52631" name="Check Box 407" hidden="1">
              <a:extLst>
                <a:ext uri="{63B3BB69-23CF-44E3-9099-C40C66FF867C}">
                  <a14:compatExt spid="_x0000_s52631"/>
                </a:ext>
                <a:ext uri="{FF2B5EF4-FFF2-40B4-BE49-F238E27FC236}">
                  <a16:creationId xmlns:a16="http://schemas.microsoft.com/office/drawing/2014/main" id="{00000000-0008-0000-0300-000097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115</xdr:row>
          <xdr:rowOff>0</xdr:rowOff>
        </xdr:from>
        <xdr:to>
          <xdr:col>7</xdr:col>
          <xdr:colOff>876300</xdr:colOff>
          <xdr:row>116</xdr:row>
          <xdr:rowOff>0</xdr:rowOff>
        </xdr:to>
        <xdr:sp macro="" textlink="">
          <xdr:nvSpPr>
            <xdr:cNvPr id="52632" name="Check Box 408" hidden="1">
              <a:extLst>
                <a:ext uri="{63B3BB69-23CF-44E3-9099-C40C66FF867C}">
                  <a14:compatExt spid="_x0000_s52632"/>
                </a:ext>
                <a:ext uri="{FF2B5EF4-FFF2-40B4-BE49-F238E27FC236}">
                  <a16:creationId xmlns:a16="http://schemas.microsoft.com/office/drawing/2014/main" id="{00000000-0008-0000-0300-000098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115</xdr:row>
          <xdr:rowOff>0</xdr:rowOff>
        </xdr:from>
        <xdr:to>
          <xdr:col>9</xdr:col>
          <xdr:colOff>0</xdr:colOff>
          <xdr:row>116</xdr:row>
          <xdr:rowOff>0</xdr:rowOff>
        </xdr:to>
        <xdr:sp macro="" textlink="">
          <xdr:nvSpPr>
            <xdr:cNvPr id="52633" name="Check Box 409" hidden="1">
              <a:extLst>
                <a:ext uri="{63B3BB69-23CF-44E3-9099-C40C66FF867C}">
                  <a14:compatExt spid="_x0000_s52633"/>
                </a:ext>
                <a:ext uri="{FF2B5EF4-FFF2-40B4-BE49-F238E27FC236}">
                  <a16:creationId xmlns:a16="http://schemas.microsoft.com/office/drawing/2014/main" id="{00000000-0008-0000-0300-000099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52634" name="Check Box 410" hidden="1">
              <a:extLst>
                <a:ext uri="{63B3BB69-23CF-44E3-9099-C40C66FF867C}">
                  <a14:compatExt spid="_x0000_s52634"/>
                </a:ext>
                <a:ext uri="{FF2B5EF4-FFF2-40B4-BE49-F238E27FC236}">
                  <a16:creationId xmlns:a16="http://schemas.microsoft.com/office/drawing/2014/main" id="{00000000-0008-0000-0300-00009A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115</xdr:row>
          <xdr:rowOff>0</xdr:rowOff>
        </xdr:from>
        <xdr:to>
          <xdr:col>11</xdr:col>
          <xdr:colOff>0</xdr:colOff>
          <xdr:row>116</xdr:row>
          <xdr:rowOff>0</xdr:rowOff>
        </xdr:to>
        <xdr:sp macro="" textlink="">
          <xdr:nvSpPr>
            <xdr:cNvPr id="52635" name="Check Box 411" hidden="1">
              <a:extLst>
                <a:ext uri="{63B3BB69-23CF-44E3-9099-C40C66FF867C}">
                  <a14:compatExt spid="_x0000_s52635"/>
                </a:ext>
                <a:ext uri="{FF2B5EF4-FFF2-40B4-BE49-F238E27FC236}">
                  <a16:creationId xmlns:a16="http://schemas.microsoft.com/office/drawing/2014/main" id="{00000000-0008-0000-0300-00009B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117</xdr:row>
          <xdr:rowOff>0</xdr:rowOff>
        </xdr:from>
        <xdr:to>
          <xdr:col>5</xdr:col>
          <xdr:colOff>866775</xdr:colOff>
          <xdr:row>118</xdr:row>
          <xdr:rowOff>0</xdr:rowOff>
        </xdr:to>
        <xdr:sp macro="" textlink="">
          <xdr:nvSpPr>
            <xdr:cNvPr id="52636" name="Check Box 412" hidden="1">
              <a:extLst>
                <a:ext uri="{63B3BB69-23CF-44E3-9099-C40C66FF867C}">
                  <a14:compatExt spid="_x0000_s52636"/>
                </a:ext>
                <a:ext uri="{FF2B5EF4-FFF2-40B4-BE49-F238E27FC236}">
                  <a16:creationId xmlns:a16="http://schemas.microsoft.com/office/drawing/2014/main" id="{00000000-0008-0000-0300-00009C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営業活動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117</xdr:row>
          <xdr:rowOff>0</xdr:rowOff>
        </xdr:from>
        <xdr:to>
          <xdr:col>7</xdr:col>
          <xdr:colOff>0</xdr:colOff>
          <xdr:row>118</xdr:row>
          <xdr:rowOff>0</xdr:rowOff>
        </xdr:to>
        <xdr:sp macro="" textlink="">
          <xdr:nvSpPr>
            <xdr:cNvPr id="52637" name="Check Box 413" hidden="1">
              <a:extLst>
                <a:ext uri="{63B3BB69-23CF-44E3-9099-C40C66FF867C}">
                  <a14:compatExt spid="_x0000_s52637"/>
                </a:ext>
                <a:ext uri="{FF2B5EF4-FFF2-40B4-BE49-F238E27FC236}">
                  <a16:creationId xmlns:a16="http://schemas.microsoft.com/office/drawing/2014/main" id="{00000000-0008-0000-0300-00009D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117</xdr:row>
          <xdr:rowOff>0</xdr:rowOff>
        </xdr:from>
        <xdr:to>
          <xdr:col>7</xdr:col>
          <xdr:colOff>847725</xdr:colOff>
          <xdr:row>118</xdr:row>
          <xdr:rowOff>0</xdr:rowOff>
        </xdr:to>
        <xdr:sp macro="" textlink="">
          <xdr:nvSpPr>
            <xdr:cNvPr id="52638" name="Check Box 414" hidden="1">
              <a:extLst>
                <a:ext uri="{63B3BB69-23CF-44E3-9099-C40C66FF867C}">
                  <a14:compatExt spid="_x0000_s52638"/>
                </a:ext>
                <a:ext uri="{FF2B5EF4-FFF2-40B4-BE49-F238E27FC236}">
                  <a16:creationId xmlns:a16="http://schemas.microsoft.com/office/drawing/2014/main" id="{00000000-0008-0000-0300-00009E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商品改良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117</xdr:row>
          <xdr:rowOff>0</xdr:rowOff>
        </xdr:from>
        <xdr:to>
          <xdr:col>8</xdr:col>
          <xdr:colOff>847725</xdr:colOff>
          <xdr:row>118</xdr:row>
          <xdr:rowOff>0</xdr:rowOff>
        </xdr:to>
        <xdr:sp macro="" textlink="">
          <xdr:nvSpPr>
            <xdr:cNvPr id="52639" name="Check Box 415" hidden="1">
              <a:extLst>
                <a:ext uri="{63B3BB69-23CF-44E3-9099-C40C66FF867C}">
                  <a14:compatExt spid="_x0000_s52639"/>
                </a:ext>
                <a:ext uri="{FF2B5EF4-FFF2-40B4-BE49-F238E27FC236}">
                  <a16:creationId xmlns:a16="http://schemas.microsoft.com/office/drawing/2014/main" id="{00000000-0008-0000-0300-00009F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視察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117</xdr:row>
          <xdr:rowOff>0</xdr:rowOff>
        </xdr:from>
        <xdr:to>
          <xdr:col>10</xdr:col>
          <xdr:colOff>9525</xdr:colOff>
          <xdr:row>118</xdr:row>
          <xdr:rowOff>0</xdr:rowOff>
        </xdr:to>
        <xdr:sp macro="" textlink="">
          <xdr:nvSpPr>
            <xdr:cNvPr id="52640" name="Check Box 416" hidden="1">
              <a:extLst>
                <a:ext uri="{63B3BB69-23CF-44E3-9099-C40C66FF867C}">
                  <a14:compatExt spid="_x0000_s52640"/>
                </a:ext>
                <a:ext uri="{FF2B5EF4-FFF2-40B4-BE49-F238E27FC236}">
                  <a16:creationId xmlns:a16="http://schemas.microsoft.com/office/drawing/2014/main" id="{00000000-0008-0000-0300-0000A0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117</xdr:row>
          <xdr:rowOff>0</xdr:rowOff>
        </xdr:from>
        <xdr:to>
          <xdr:col>10</xdr:col>
          <xdr:colOff>857250</xdr:colOff>
          <xdr:row>118</xdr:row>
          <xdr:rowOff>0</xdr:rowOff>
        </xdr:to>
        <xdr:sp macro="" textlink="">
          <xdr:nvSpPr>
            <xdr:cNvPr id="52641" name="Check Box 417" hidden="1">
              <a:extLst>
                <a:ext uri="{63B3BB69-23CF-44E3-9099-C40C66FF867C}">
                  <a14:compatExt spid="_x0000_s52641"/>
                </a:ext>
                <a:ext uri="{FF2B5EF4-FFF2-40B4-BE49-F238E27FC236}">
                  <a16:creationId xmlns:a16="http://schemas.microsoft.com/office/drawing/2014/main" id="{00000000-0008-0000-0300-0000A1C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</xdr:row>
          <xdr:rowOff>0</xdr:rowOff>
        </xdr:from>
        <xdr:to>
          <xdr:col>7</xdr:col>
          <xdr:colOff>161925</xdr:colOff>
          <xdr:row>1</xdr:row>
          <xdr:rowOff>171450</xdr:rowOff>
        </xdr:to>
        <xdr:sp macro="" textlink="">
          <xdr:nvSpPr>
            <xdr:cNvPr id="101453" name="Group Box 77" hidden="1">
              <a:extLst>
                <a:ext uri="{63B3BB69-23CF-44E3-9099-C40C66FF867C}">
                  <a14:compatExt spid="_x0000_s101453"/>
                </a:ext>
                <a:ext uri="{FF2B5EF4-FFF2-40B4-BE49-F238E27FC236}">
                  <a16:creationId xmlns:a16="http://schemas.microsoft.com/office/drawing/2014/main" id="{00000000-0008-0000-0400-00004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0</xdr:rowOff>
        </xdr:from>
        <xdr:to>
          <xdr:col>7</xdr:col>
          <xdr:colOff>190500</xdr:colOff>
          <xdr:row>1</xdr:row>
          <xdr:rowOff>180975</xdr:rowOff>
        </xdr:to>
        <xdr:sp macro="" textlink="">
          <xdr:nvSpPr>
            <xdr:cNvPr id="101454" name="Group Box 78" hidden="1">
              <a:extLst>
                <a:ext uri="{63B3BB69-23CF-44E3-9099-C40C66FF867C}">
                  <a14:compatExt spid="_x0000_s101454"/>
                </a:ext>
                <a:ext uri="{FF2B5EF4-FFF2-40B4-BE49-F238E27FC236}">
                  <a16:creationId xmlns:a16="http://schemas.microsoft.com/office/drawing/2014/main" id="{00000000-0008-0000-0400-00004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13607</xdr:rowOff>
    </xdr:from>
    <xdr:to>
      <xdr:col>7</xdr:col>
      <xdr:colOff>672353</xdr:colOff>
      <xdr:row>22</xdr:row>
      <xdr:rowOff>537883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0" y="6613979"/>
          <a:ext cx="5812224" cy="17498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13607</xdr:rowOff>
    </xdr:from>
    <xdr:to>
      <xdr:col>7</xdr:col>
      <xdr:colOff>672353</xdr:colOff>
      <xdr:row>22</xdr:row>
      <xdr:rowOff>537883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0" y="6613979"/>
          <a:ext cx="5812224" cy="17498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13607</xdr:rowOff>
    </xdr:from>
    <xdr:to>
      <xdr:col>7</xdr:col>
      <xdr:colOff>672353</xdr:colOff>
      <xdr:row>22</xdr:row>
      <xdr:rowOff>537883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0" y="6613979"/>
          <a:ext cx="5812224" cy="17498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703721</xdr:colOff>
      <xdr:row>0</xdr:row>
      <xdr:rowOff>3043</xdr:rowOff>
    </xdr:from>
    <xdr:to>
      <xdr:col>3</xdr:col>
      <xdr:colOff>395399</xdr:colOff>
      <xdr:row>1</xdr:row>
      <xdr:rowOff>41195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2524356" y="3043"/>
          <a:ext cx="623315" cy="33750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13607</xdr:rowOff>
    </xdr:from>
    <xdr:to>
      <xdr:col>7</xdr:col>
      <xdr:colOff>672353</xdr:colOff>
      <xdr:row>22</xdr:row>
      <xdr:rowOff>537883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0" y="6613979"/>
          <a:ext cx="5812224" cy="17498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13607</xdr:rowOff>
    </xdr:from>
    <xdr:to>
      <xdr:col>7</xdr:col>
      <xdr:colOff>672353</xdr:colOff>
      <xdr:row>22</xdr:row>
      <xdr:rowOff>537883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0" y="6613979"/>
          <a:ext cx="5812224" cy="17498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105227</xdr:colOff>
      <xdr:row>37</xdr:row>
      <xdr:rowOff>23586</xdr:rowOff>
    </xdr:from>
    <xdr:to>
      <xdr:col>7</xdr:col>
      <xdr:colOff>372836</xdr:colOff>
      <xdr:row>40</xdr:row>
      <xdr:rowOff>60324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4024991" y="10655300"/>
          <a:ext cx="1530352" cy="527502"/>
        </a:xfrm>
        <a:prstGeom prst="wedgeRoundRectCallout">
          <a:avLst>
            <a:gd name="adj1" fmla="val 28635"/>
            <a:gd name="adj2" fmla="val -155939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代表印押印。</a:t>
          </a:r>
        </a:p>
      </xdr:txBody>
    </xdr:sp>
    <xdr:clientData/>
  </xdr:twoCellAnchor>
  <xdr:twoCellAnchor>
    <xdr:from>
      <xdr:col>10</xdr:col>
      <xdr:colOff>36135</xdr:colOff>
      <xdr:row>6</xdr:row>
      <xdr:rowOff>428055</xdr:rowOff>
    </xdr:from>
    <xdr:to>
      <xdr:col>16</xdr:col>
      <xdr:colOff>60133</xdr:colOff>
      <xdr:row>8</xdr:row>
      <xdr:rowOff>502176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7275135" y="2590230"/>
          <a:ext cx="5062723" cy="998046"/>
          <a:chOff x="7872928" y="-4383011"/>
          <a:chExt cx="4295436" cy="1029063"/>
        </a:xfrm>
      </xdr:grpSpPr>
      <xdr:sp macro="" textlink="">
        <xdr:nvSpPr>
          <xdr:cNvPr id="10" name="角丸四角形 33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7872928" y="-4383011"/>
            <a:ext cx="4295436" cy="1029063"/>
          </a:xfrm>
          <a:prstGeom prst="roundRect">
            <a:avLst/>
          </a:prstGeom>
          <a:solidFill>
            <a:srgbClr val="FFFF99"/>
          </a:solidFill>
          <a:ln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 txBox="1"/>
        </xdr:nvSpPr>
        <xdr:spPr>
          <a:xfrm>
            <a:off x="7989378" y="-4271648"/>
            <a:ext cx="4000571" cy="795616"/>
          </a:xfrm>
          <a:prstGeom prst="rect">
            <a:avLst/>
          </a:prstGeom>
          <a:noFill/>
          <a:ln w="9525" cmpd="sng">
            <a:solidFill>
              <a:schemeClr val="tx1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solidFill>
                  <a:srgbClr val="FF0000"/>
                </a:solidFill>
              </a:rPr>
              <a:t>登録する銀行口座通帳の写しを添付すること。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79225</xdr:colOff>
      <xdr:row>5</xdr:row>
      <xdr:rowOff>35074</xdr:rowOff>
    </xdr:from>
    <xdr:to>
      <xdr:col>12</xdr:col>
      <xdr:colOff>51703</xdr:colOff>
      <xdr:row>21</xdr:row>
      <xdr:rowOff>340481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/>
      </xdr:nvGrpSpPr>
      <xdr:grpSpPr>
        <a:xfrm>
          <a:off x="7085392" y="1516741"/>
          <a:ext cx="1348311" cy="5893407"/>
          <a:chOff x="16500662" y="6208059"/>
          <a:chExt cx="1320885" cy="3567473"/>
        </a:xfrm>
      </xdr:grpSpPr>
      <xdr:sp macro="" textlink="">
        <xdr:nvSpPr>
          <xdr:cNvPr id="4" name="右中かっこ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/>
        </xdr:nvSpPr>
        <xdr:spPr>
          <a:xfrm>
            <a:off x="16500662" y="6208059"/>
            <a:ext cx="476250" cy="3567473"/>
          </a:xfrm>
          <a:prstGeom prst="rightBrace">
            <a:avLst/>
          </a:prstGeom>
          <a:noFill/>
          <a:ln w="3810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 w="28575">
                <a:solidFill>
                  <a:schemeClr val="tx1"/>
                </a:solidFill>
              </a:ln>
            </a:endParaRP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 txBox="1"/>
        </xdr:nvSpPr>
        <xdr:spPr>
          <a:xfrm>
            <a:off x="17161538" y="7054630"/>
            <a:ext cx="660009" cy="19724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2000" b="0">
                <a:solidFill>
                  <a:srgbClr val="FF0000"/>
                </a:solidFill>
              </a:rPr>
              <a:t>申請時は無記入で可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37491</xdr:colOff>
      <xdr:row>15</xdr:row>
      <xdr:rowOff>234343</xdr:rowOff>
    </xdr:from>
    <xdr:to>
      <xdr:col>10</xdr:col>
      <xdr:colOff>421824</xdr:colOff>
      <xdr:row>16</xdr:row>
      <xdr:rowOff>1407278</xdr:rowOff>
    </xdr:to>
    <xdr:sp macro="" textlink="N4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648301" y="3621010"/>
          <a:ext cx="6226028" cy="1434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pPr marL="0" indent="0" algn="l">
            <a:lnSpc>
              <a:spcPts val="2100"/>
            </a:lnSpc>
            <a:spcAft>
              <a:spcPts val="0"/>
            </a:spcAft>
          </a:pPr>
          <a:fld id="{5F689600-F079-4B68-B13B-6B82C37A85E9}" type="TxLink">
            <a:rPr kumimoji="1" lang="en-US" altLang="en-US" sz="12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marL="0" indent="0" algn="l">
              <a:lnSpc>
                <a:spcPts val="2100"/>
              </a:lnSpc>
              <a:spcAft>
                <a:spcPts val="0"/>
              </a:spcAft>
            </a:pPr>
            <a:t>　明治３３年１月０日付け沖縄県指令商第  号をもって交付決定の通知を受けた商品開発支援について、沖縄県補助金等の交付に関する規則第１２条の規定に基づき、下記のとおり報告します。</a:t>
          </a:fld>
          <a:endParaRPr kumimoji="1" lang="ja-JP" altLang="en-US" sz="12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81643</xdr:colOff>
      <xdr:row>2</xdr:row>
      <xdr:rowOff>0</xdr:rowOff>
    </xdr:from>
    <xdr:to>
      <xdr:col>8</xdr:col>
      <xdr:colOff>503919</xdr:colOff>
      <xdr:row>2</xdr:row>
      <xdr:rowOff>293008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952343" y="444500"/>
          <a:ext cx="1641476" cy="293008"/>
        </a:xfrm>
        <a:prstGeom prst="wedgeRoundRectCallout">
          <a:avLst>
            <a:gd name="adj1" fmla="val -81038"/>
            <a:gd name="adj2" fmla="val -2458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写真と商品名を記載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74839</xdr:colOff>
      <xdr:row>3</xdr:row>
      <xdr:rowOff>163285</xdr:rowOff>
    </xdr:from>
    <xdr:to>
      <xdr:col>14</xdr:col>
      <xdr:colOff>498023</xdr:colOff>
      <xdr:row>7</xdr:row>
      <xdr:rowOff>165553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422697" y="1115785"/>
          <a:ext cx="1647826" cy="764268"/>
        </a:xfrm>
        <a:prstGeom prst="wedgeRoundRectCallout">
          <a:avLst>
            <a:gd name="adj1" fmla="val -81038"/>
            <a:gd name="adj2" fmla="val -2458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支払証憑類を貼付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147562</xdr:colOff>
      <xdr:row>1</xdr:row>
      <xdr:rowOff>125186</xdr:rowOff>
    </xdr:from>
    <xdr:to>
      <xdr:col>11</xdr:col>
      <xdr:colOff>581629</xdr:colOff>
      <xdr:row>3</xdr:row>
      <xdr:rowOff>4387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812039" y="367090"/>
          <a:ext cx="1655686" cy="363011"/>
        </a:xfrm>
        <a:prstGeom prst="wedgeRoundRectCallout">
          <a:avLst>
            <a:gd name="adj1" fmla="val -75389"/>
            <a:gd name="adj2" fmla="val -37723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申請日を入力</a:t>
          </a:r>
        </a:p>
      </xdr:txBody>
    </xdr:sp>
    <xdr:clientData/>
  </xdr:twoCellAnchor>
  <xdr:twoCellAnchor>
    <xdr:from>
      <xdr:col>9</xdr:col>
      <xdr:colOff>279097</xdr:colOff>
      <xdr:row>22</xdr:row>
      <xdr:rowOff>185815</xdr:rowOff>
    </xdr:from>
    <xdr:to>
      <xdr:col>12</xdr:col>
      <xdr:colOff>517524</xdr:colOff>
      <xdr:row>25</xdr:row>
      <xdr:rowOff>72573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6943574" y="5265815"/>
          <a:ext cx="2070854" cy="612472"/>
        </a:xfrm>
        <a:prstGeom prst="wedgeRoundRectCallout">
          <a:avLst>
            <a:gd name="adj1" fmla="val -75928"/>
            <a:gd name="adj2" fmla="val -17323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計画変更する内容を記載</a:t>
          </a:r>
        </a:p>
      </xdr:txBody>
    </xdr:sp>
    <xdr:clientData/>
  </xdr:twoCellAnchor>
  <xdr:twoCellAnchor>
    <xdr:from>
      <xdr:col>9</xdr:col>
      <xdr:colOff>236764</xdr:colOff>
      <xdr:row>30</xdr:row>
      <xdr:rowOff>184758</xdr:rowOff>
    </xdr:from>
    <xdr:to>
      <xdr:col>12</xdr:col>
      <xdr:colOff>474284</xdr:colOff>
      <xdr:row>33</xdr:row>
      <xdr:rowOff>65014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901241" y="7199996"/>
          <a:ext cx="2069947" cy="605970"/>
        </a:xfrm>
        <a:prstGeom prst="wedgeRoundRectCallout">
          <a:avLst>
            <a:gd name="adj1" fmla="val -74757"/>
            <a:gd name="adj2" fmla="val -16267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計画変更の理由を記載</a:t>
          </a:r>
        </a:p>
      </xdr:txBody>
    </xdr:sp>
    <xdr:clientData/>
  </xdr:twoCellAnchor>
  <xdr:twoCellAnchor>
    <xdr:from>
      <xdr:col>9</xdr:col>
      <xdr:colOff>273503</xdr:colOff>
      <xdr:row>15</xdr:row>
      <xdr:rowOff>229809</xdr:rowOff>
    </xdr:from>
    <xdr:to>
      <xdr:col>12</xdr:col>
      <xdr:colOff>85271</xdr:colOff>
      <xdr:row>19</xdr:row>
      <xdr:rowOff>47926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/>
      </xdr:nvSpPr>
      <xdr:spPr>
        <a:xfrm>
          <a:off x="6937980" y="3616476"/>
          <a:ext cx="1644195" cy="785736"/>
        </a:xfrm>
        <a:prstGeom prst="wedgeRoundRectCallout">
          <a:avLst>
            <a:gd name="adj1" fmla="val -82877"/>
            <a:gd name="adj2" fmla="val -21700"/>
            <a:gd name="adj3" fmla="val 16667"/>
          </a:avLst>
        </a:prstGeom>
        <a:solidFill>
          <a:srgbClr val="FFFFFF">
            <a:alpha val="85098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交付決定通知日と文書番号を入力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0.xml"/><Relationship Id="rId4" Type="http://schemas.openxmlformats.org/officeDocument/2006/relationships/ctrlProp" Target="../ctrlProps/ctrlProp7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4"/>
  <sheetViews>
    <sheetView topLeftCell="A115" workbookViewId="0">
      <selection activeCell="C10" sqref="C10:I15"/>
    </sheetView>
  </sheetViews>
  <sheetFormatPr defaultColWidth="8.75" defaultRowHeight="12"/>
  <cols>
    <col min="1" max="1" width="26.125" style="496" customWidth="1"/>
    <col min="2" max="2" width="22.5" style="496" customWidth="1"/>
    <col min="3" max="3" width="14.875" style="496" customWidth="1"/>
    <col min="4" max="4" width="3.875" style="496" customWidth="1"/>
    <col min="5" max="5" width="26.125" style="496" customWidth="1"/>
    <col min="6" max="16384" width="8.75" style="496"/>
  </cols>
  <sheetData>
    <row r="1" spans="1:4">
      <c r="A1" s="496" t="s">
        <v>1054</v>
      </c>
      <c r="B1" s="496" t="s">
        <v>1055</v>
      </c>
      <c r="C1" s="496" t="str">
        <f>申請用入力!$R$12</f>
        <v/>
      </c>
      <c r="D1" s="496" t="s">
        <v>1056</v>
      </c>
    </row>
    <row r="2" spans="1:4">
      <c r="A2" s="496" t="s">
        <v>1054</v>
      </c>
      <c r="B2" s="496" t="s">
        <v>1057</v>
      </c>
      <c r="C2" s="496">
        <f>選択!$A$2</f>
        <v>2023</v>
      </c>
    </row>
    <row r="3" spans="1:4">
      <c r="A3" s="496" t="s">
        <v>1054</v>
      </c>
      <c r="B3" s="496" t="s">
        <v>1058</v>
      </c>
      <c r="C3" s="496" t="str">
        <f>申請用入力!R4</f>
        <v/>
      </c>
    </row>
    <row r="4" spans="1:4">
      <c r="A4" s="496" t="s">
        <v>1054</v>
      </c>
      <c r="B4" s="496" t="s">
        <v>814</v>
      </c>
      <c r="C4" s="496" t="str">
        <f>申請用入力!R5</f>
        <v/>
      </c>
    </row>
    <row r="5" spans="1:4">
      <c r="A5" s="496" t="s">
        <v>1054</v>
      </c>
      <c r="B5" s="496" t="s">
        <v>1059</v>
      </c>
      <c r="C5" s="496" t="str">
        <f>申請用入力!R6</f>
        <v/>
      </c>
    </row>
    <row r="6" spans="1:4">
      <c r="A6" s="496" t="s">
        <v>1054</v>
      </c>
      <c r="B6" s="496" t="s">
        <v>1060</v>
      </c>
      <c r="C6" s="496" t="str">
        <f>申請用入力!R7</f>
        <v/>
      </c>
    </row>
    <row r="7" spans="1:4">
      <c r="A7" s="496" t="s">
        <v>1054</v>
      </c>
      <c r="B7" s="496" t="s">
        <v>339</v>
      </c>
      <c r="C7" s="496" t="str">
        <f>申請用入力!R8</f>
        <v/>
      </c>
    </row>
    <row r="8" spans="1:4">
      <c r="A8" s="496" t="s">
        <v>1054</v>
      </c>
      <c r="B8" s="496" t="s">
        <v>1061</v>
      </c>
    </row>
    <row r="9" spans="1:4">
      <c r="A9" s="496" t="s">
        <v>1054</v>
      </c>
      <c r="B9" s="496" t="s">
        <v>1062</v>
      </c>
      <c r="C9" s="496" t="str">
        <f>申請用入力!R9</f>
        <v/>
      </c>
    </row>
    <row r="10" spans="1:4">
      <c r="A10" s="496" t="s">
        <v>1054</v>
      </c>
      <c r="B10" s="496" t="s">
        <v>1063</v>
      </c>
      <c r="C10" s="496" t="str">
        <f>申請用入力!R10</f>
        <v/>
      </c>
    </row>
    <row r="11" spans="1:4">
      <c r="A11" s="496" t="s">
        <v>1054</v>
      </c>
      <c r="B11" s="496" t="s">
        <v>1064</v>
      </c>
      <c r="C11" s="497" t="str">
        <f>申請用入力!R11</f>
        <v/>
      </c>
    </row>
    <row r="12" spans="1:4">
      <c r="A12" s="496" t="s">
        <v>1054</v>
      </c>
      <c r="B12" s="496" t="s">
        <v>316</v>
      </c>
      <c r="C12" s="496" t="str">
        <f>申請用入力!R13</f>
        <v/>
      </c>
    </row>
    <row r="13" spans="1:4">
      <c r="A13" s="496" t="s">
        <v>1054</v>
      </c>
      <c r="B13" s="496" t="s">
        <v>1065</v>
      </c>
      <c r="C13" s="496" t="str">
        <f>申請用入力!R14</f>
        <v/>
      </c>
    </row>
    <row r="14" spans="1:4">
      <c r="A14" s="496" t="s">
        <v>1054</v>
      </c>
      <c r="B14" s="496" t="s">
        <v>1066</v>
      </c>
      <c r="C14" s="496" t="str">
        <f>申請用入力!T14</f>
        <v/>
      </c>
    </row>
    <row r="15" spans="1:4">
      <c r="A15" s="496" t="s">
        <v>1054</v>
      </c>
      <c r="B15" s="496" t="s">
        <v>1067</v>
      </c>
      <c r="C15" s="496" t="str">
        <f>申請用入力!R15</f>
        <v/>
      </c>
    </row>
    <row r="16" spans="1:4">
      <c r="A16" s="496" t="s">
        <v>1054</v>
      </c>
      <c r="B16" s="496" t="s">
        <v>1068</v>
      </c>
      <c r="C16" s="496" t="str">
        <f>申請用入力!R16</f>
        <v/>
      </c>
    </row>
    <row r="17" spans="1:3">
      <c r="A17" s="496" t="s">
        <v>1054</v>
      </c>
      <c r="B17" s="496" t="s">
        <v>1069</v>
      </c>
      <c r="C17" s="496" t="str">
        <f>申請用入力!R17</f>
        <v/>
      </c>
    </row>
    <row r="18" spans="1:3">
      <c r="A18" s="496" t="s">
        <v>1054</v>
      </c>
      <c r="B18" s="496" t="s">
        <v>1070</v>
      </c>
      <c r="C18" s="496" t="str">
        <f>申請用入力!R18</f>
        <v/>
      </c>
    </row>
    <row r="19" spans="1:3">
      <c r="A19" s="496" t="s">
        <v>1054</v>
      </c>
      <c r="B19" s="496" t="s">
        <v>1071</v>
      </c>
      <c r="C19" s="496" t="str">
        <f>申請用入力!R19</f>
        <v/>
      </c>
    </row>
    <row r="20" spans="1:3">
      <c r="A20" s="496" t="s">
        <v>1054</v>
      </c>
      <c r="B20" s="496" t="s">
        <v>1072</v>
      </c>
      <c r="C20" s="496" t="str">
        <f>申請用入力!R20</f>
        <v/>
      </c>
    </row>
    <row r="21" spans="1:3">
      <c r="A21" s="496" t="s">
        <v>1054</v>
      </c>
      <c r="B21" s="496" t="s">
        <v>1073</v>
      </c>
      <c r="C21" s="496" t="str">
        <f>申請用入力!R23</f>
        <v/>
      </c>
    </row>
    <row r="22" spans="1:3">
      <c r="A22" s="496" t="s">
        <v>1054</v>
      </c>
      <c r="B22" s="496" t="s">
        <v>1074</v>
      </c>
      <c r="C22" s="496" t="str">
        <f>申請用入力!U23</f>
        <v/>
      </c>
    </row>
    <row r="23" spans="1:3">
      <c r="A23" s="496" t="s">
        <v>1054</v>
      </c>
      <c r="B23" s="496" t="s">
        <v>1075</v>
      </c>
      <c r="C23" s="496" t="str">
        <f>申請用入力!R24</f>
        <v/>
      </c>
    </row>
    <row r="24" spans="1:3">
      <c r="A24" s="496" t="s">
        <v>1054</v>
      </c>
      <c r="B24" s="496" t="s">
        <v>1076</v>
      </c>
      <c r="C24" s="496" t="str">
        <f>申請用入力!R75</f>
        <v/>
      </c>
    </row>
    <row r="25" spans="1:3">
      <c r="A25" s="496" t="s">
        <v>1054</v>
      </c>
      <c r="B25" s="496" t="s">
        <v>1077</v>
      </c>
      <c r="C25" s="496" t="str">
        <f>申請用入力!U75</f>
        <v/>
      </c>
    </row>
    <row r="26" spans="1:3">
      <c r="A26" s="496" t="s">
        <v>1054</v>
      </c>
      <c r="B26" s="496" t="s">
        <v>1078</v>
      </c>
      <c r="C26" s="496" t="str">
        <f>申請用入力!R76</f>
        <v/>
      </c>
    </row>
    <row r="27" spans="1:3">
      <c r="A27" s="496" t="s">
        <v>1054</v>
      </c>
      <c r="B27" s="496" t="s">
        <v>1079</v>
      </c>
      <c r="C27" s="496" t="str">
        <f>申請用入力!U76</f>
        <v/>
      </c>
    </row>
    <row r="28" spans="1:3">
      <c r="A28" s="496" t="s">
        <v>1054</v>
      </c>
      <c r="B28" s="496" t="s">
        <v>1080</v>
      </c>
    </row>
    <row r="29" spans="1:3">
      <c r="A29" s="496" t="s">
        <v>1054</v>
      </c>
      <c r="B29" s="496" t="s">
        <v>1081</v>
      </c>
    </row>
    <row r="30" spans="1:3">
      <c r="A30" s="496" t="s">
        <v>1054</v>
      </c>
      <c r="B30" s="496" t="s">
        <v>1082</v>
      </c>
      <c r="C30" s="496" t="str">
        <f>申請用入力!R77</f>
        <v/>
      </c>
    </row>
    <row r="31" spans="1:3">
      <c r="A31" s="496" t="s">
        <v>1054</v>
      </c>
      <c r="B31" s="496" t="s">
        <v>1083</v>
      </c>
      <c r="C31" s="496" t="str">
        <f>申請用入力!U77</f>
        <v/>
      </c>
    </row>
    <row r="32" spans="1:3">
      <c r="A32" s="496" t="s">
        <v>1054</v>
      </c>
      <c r="B32" s="496" t="s">
        <v>1084</v>
      </c>
      <c r="C32" s="496" t="str">
        <f>申請用入力!V77</f>
        <v/>
      </c>
    </row>
    <row r="33" spans="1:4">
      <c r="A33" s="496" t="s">
        <v>1054</v>
      </c>
      <c r="B33" s="496" t="s">
        <v>1085</v>
      </c>
      <c r="C33" s="496" t="str">
        <f>申請用入力!R78</f>
        <v/>
      </c>
    </row>
    <row r="34" spans="1:4">
      <c r="A34" s="496" t="s">
        <v>1054</v>
      </c>
      <c r="B34" s="496" t="s">
        <v>1086</v>
      </c>
      <c r="C34" s="496" t="str">
        <f>申請用入力!R79</f>
        <v/>
      </c>
    </row>
    <row r="35" spans="1:4">
      <c r="A35" s="496" t="s">
        <v>1087</v>
      </c>
      <c r="B35" s="496" t="s">
        <v>1055</v>
      </c>
      <c r="C35" s="496" t="str">
        <f>申請用入力!$R$12</f>
        <v/>
      </c>
      <c r="D35" s="496" t="s">
        <v>1056</v>
      </c>
    </row>
    <row r="36" spans="1:4">
      <c r="A36" s="496" t="s">
        <v>1087</v>
      </c>
      <c r="B36" s="496" t="s">
        <v>1057</v>
      </c>
      <c r="C36" s="496">
        <f>選択!$A$2</f>
        <v>2023</v>
      </c>
    </row>
    <row r="37" spans="1:4">
      <c r="A37" s="496" t="s">
        <v>1087</v>
      </c>
      <c r="B37" s="496" t="s">
        <v>1088</v>
      </c>
      <c r="C37" s="496" t="str">
        <f>申請用入力!R41</f>
        <v/>
      </c>
    </row>
    <row r="38" spans="1:4">
      <c r="A38" s="496" t="s">
        <v>1087</v>
      </c>
      <c r="B38" s="496" t="s">
        <v>1089</v>
      </c>
      <c r="C38" s="496" t="str">
        <f>申請用入力!R42</f>
        <v/>
      </c>
    </row>
    <row r="39" spans="1:4">
      <c r="A39" s="496" t="s">
        <v>1087</v>
      </c>
      <c r="B39" s="496" t="s">
        <v>1090</v>
      </c>
      <c r="C39" s="496" t="str">
        <f>申請用入力!R43</f>
        <v/>
      </c>
    </row>
    <row r="40" spans="1:4">
      <c r="A40" s="496" t="s">
        <v>1087</v>
      </c>
      <c r="B40" s="496" t="s">
        <v>1091</v>
      </c>
      <c r="C40" s="496" t="str">
        <f>申請用入力!R44</f>
        <v/>
      </c>
    </row>
    <row r="41" spans="1:4">
      <c r="A41" s="496" t="s">
        <v>1087</v>
      </c>
      <c r="B41" s="496" t="s">
        <v>1092</v>
      </c>
      <c r="C41" s="496" t="str">
        <f>申請用入力!R45</f>
        <v/>
      </c>
    </row>
    <row r="42" spans="1:4">
      <c r="A42" s="496" t="s">
        <v>1093</v>
      </c>
      <c r="B42" s="496" t="s">
        <v>1055</v>
      </c>
      <c r="C42" s="496" t="str">
        <f>申請用入力!$R$12</f>
        <v/>
      </c>
      <c r="D42" s="496" t="s">
        <v>1056</v>
      </c>
    </row>
    <row r="43" spans="1:4">
      <c r="A43" s="496" t="s">
        <v>1093</v>
      </c>
      <c r="B43" s="496" t="s">
        <v>1057</v>
      </c>
      <c r="C43" s="496">
        <f>選択!$A$2</f>
        <v>2023</v>
      </c>
    </row>
    <row r="44" spans="1:4">
      <c r="A44" s="496" t="s">
        <v>1093</v>
      </c>
      <c r="B44" s="496" t="s">
        <v>1094</v>
      </c>
      <c r="C44" s="496">
        <f>選択!$A$2-1</f>
        <v>2022</v>
      </c>
    </row>
    <row r="45" spans="1:4">
      <c r="A45" s="496" t="s">
        <v>1093</v>
      </c>
      <c r="B45" s="496" t="s">
        <v>1095</v>
      </c>
      <c r="C45" s="496" t="str">
        <f>申請用入力!R46</f>
        <v/>
      </c>
    </row>
    <row r="46" spans="1:4">
      <c r="A46" s="496" t="s">
        <v>1093</v>
      </c>
      <c r="B46" s="496" t="s">
        <v>1096</v>
      </c>
      <c r="C46" s="496">
        <f>選択!$A$2-2</f>
        <v>2021</v>
      </c>
    </row>
    <row r="47" spans="1:4">
      <c r="A47" s="496" t="s">
        <v>1093</v>
      </c>
      <c r="B47" s="496" t="s">
        <v>1097</v>
      </c>
      <c r="C47" s="496" t="str">
        <f>申請用入力!R47</f>
        <v/>
      </c>
    </row>
    <row r="48" spans="1:4">
      <c r="A48" s="496" t="s">
        <v>1093</v>
      </c>
      <c r="B48" s="496" t="s">
        <v>1098</v>
      </c>
      <c r="C48" s="496">
        <f>選択!$A$2-3</f>
        <v>2020</v>
      </c>
    </row>
    <row r="49" spans="1:4">
      <c r="A49" s="496" t="s">
        <v>1093</v>
      </c>
      <c r="B49" s="496" t="s">
        <v>1099</v>
      </c>
      <c r="C49" s="496" t="str">
        <f>申請用入力!R48</f>
        <v/>
      </c>
    </row>
    <row r="50" spans="1:4">
      <c r="A50" s="496" t="s">
        <v>1093</v>
      </c>
      <c r="B50" s="496" t="s">
        <v>1100</v>
      </c>
      <c r="C50" s="496" t="str">
        <f>申請用入力!R86</f>
        <v/>
      </c>
    </row>
    <row r="51" spans="1:4">
      <c r="A51" s="496" t="s">
        <v>1093</v>
      </c>
      <c r="B51" s="496" t="s">
        <v>1101</v>
      </c>
      <c r="C51" s="496" t="str">
        <f>申請用入力!R67</f>
        <v/>
      </c>
    </row>
    <row r="52" spans="1:4">
      <c r="A52" s="496" t="s">
        <v>1093</v>
      </c>
      <c r="B52" s="496" t="s">
        <v>1102</v>
      </c>
      <c r="C52" s="496" t="str">
        <f>申請用入力!R68</f>
        <v/>
      </c>
    </row>
    <row r="53" spans="1:4">
      <c r="A53" s="496" t="s">
        <v>1093</v>
      </c>
      <c r="B53" s="496" t="s">
        <v>1103</v>
      </c>
      <c r="C53" s="496" t="str">
        <f>申請用入力!R69</f>
        <v/>
      </c>
    </row>
    <row r="54" spans="1:4">
      <c r="A54" s="496" t="s">
        <v>1093</v>
      </c>
      <c r="B54" s="496" t="s">
        <v>1104</v>
      </c>
      <c r="C54" s="496" t="str">
        <f>申請用入力!R70</f>
        <v/>
      </c>
    </row>
    <row r="55" spans="1:4">
      <c r="A55" s="496" t="s">
        <v>1093</v>
      </c>
      <c r="B55" s="496" t="s">
        <v>1105</v>
      </c>
      <c r="C55" s="496" t="str">
        <f>申請用入力!R87</f>
        <v/>
      </c>
    </row>
    <row r="56" spans="1:4">
      <c r="A56" s="496" t="s">
        <v>1093</v>
      </c>
      <c r="B56" s="496" t="s">
        <v>1106</v>
      </c>
      <c r="C56" s="496" t="str">
        <f>申請用入力!R88</f>
        <v/>
      </c>
    </row>
    <row r="57" spans="1:4">
      <c r="A57" s="496" t="s">
        <v>1093</v>
      </c>
      <c r="B57" s="496" t="s">
        <v>1107</v>
      </c>
      <c r="C57" s="496" t="str">
        <f>申請用入力!R89</f>
        <v/>
      </c>
    </row>
    <row r="58" spans="1:4">
      <c r="A58" s="496" t="s">
        <v>1093</v>
      </c>
      <c r="B58" s="496" t="s">
        <v>1108</v>
      </c>
      <c r="C58" s="496" t="str">
        <f>申請用入力!R90</f>
        <v/>
      </c>
    </row>
    <row r="59" spans="1:4">
      <c r="A59" s="496" t="s">
        <v>1093</v>
      </c>
      <c r="B59" s="496" t="s">
        <v>1109</v>
      </c>
      <c r="C59" s="496" t="str">
        <f>申請用入力!R91</f>
        <v/>
      </c>
    </row>
    <row r="60" spans="1:4">
      <c r="A60" s="496" t="s">
        <v>1093</v>
      </c>
      <c r="B60" s="496" t="s">
        <v>1110</v>
      </c>
      <c r="C60" s="496" t="str">
        <f>申請用入力!R92</f>
        <v/>
      </c>
    </row>
    <row r="61" spans="1:4">
      <c r="A61" s="496" t="s">
        <v>1093</v>
      </c>
      <c r="B61" s="496" t="s">
        <v>1111</v>
      </c>
      <c r="C61" s="496" t="str">
        <f>申請用入力!R93</f>
        <v/>
      </c>
    </row>
    <row r="62" spans="1:4">
      <c r="A62" s="496" t="s">
        <v>1093</v>
      </c>
      <c r="B62" s="496" t="s">
        <v>1112</v>
      </c>
      <c r="C62" s="496" t="str">
        <f>申請用入力!R94</f>
        <v/>
      </c>
    </row>
    <row r="63" spans="1:4">
      <c r="A63" s="496" t="str">
        <f>IF(C65="","","輸出入国テーブル")</f>
        <v/>
      </c>
      <c r="B63" s="496" t="s">
        <v>1055</v>
      </c>
      <c r="C63" s="496" t="str">
        <f>申請用入力!$R$12</f>
        <v/>
      </c>
      <c r="D63" s="496" t="s">
        <v>1056</v>
      </c>
    </row>
    <row r="64" spans="1:4">
      <c r="A64" s="496" t="str">
        <f>IF(C65="","","輸出入国テーブル")</f>
        <v/>
      </c>
      <c r="B64" s="496" t="s">
        <v>1057</v>
      </c>
      <c r="C64" s="496">
        <f>選択!$A$2</f>
        <v>2023</v>
      </c>
    </row>
    <row r="65" spans="1:4">
      <c r="A65" s="496" t="str">
        <f>IF(C65="","","輸出入国テーブル")</f>
        <v/>
      </c>
      <c r="B65" s="496" t="s">
        <v>1113</v>
      </c>
      <c r="C65" s="496" t="str">
        <f>IF(申請用入力!R50="その他",申請用入力!T50,申請用入力!R50)</f>
        <v/>
      </c>
    </row>
    <row r="66" spans="1:4">
      <c r="A66" s="496" t="str">
        <f>IF(C65="","","輸出入国テーブル")</f>
        <v/>
      </c>
      <c r="B66" s="496" t="s">
        <v>1114</v>
      </c>
      <c r="C66" s="496" t="str">
        <f>申請用入力!R51</f>
        <v/>
      </c>
    </row>
    <row r="67" spans="1:4">
      <c r="A67" s="496" t="str">
        <f>IF(C65="","","輸出入国テーブル")</f>
        <v/>
      </c>
      <c r="B67" s="496" t="s">
        <v>1115</v>
      </c>
      <c r="C67" s="496" t="str">
        <f>申請用入力!R57</f>
        <v/>
      </c>
    </row>
    <row r="68" spans="1:4">
      <c r="A68" s="496" t="str">
        <f>IF(C65="","","輸出入国テーブル")</f>
        <v/>
      </c>
      <c r="B68" s="496" t="s">
        <v>1116</v>
      </c>
      <c r="C68" s="496" t="str">
        <f>申請用入力!R58</f>
        <v/>
      </c>
    </row>
    <row r="69" spans="1:4">
      <c r="A69" s="496" t="str">
        <f>IF(C65="","","輸出入国テーブル")</f>
        <v/>
      </c>
      <c r="B69" s="496" t="s">
        <v>1117</v>
      </c>
      <c r="C69" s="496" t="str">
        <f>申請用入力!R59</f>
        <v/>
      </c>
    </row>
    <row r="70" spans="1:4">
      <c r="A70" s="496" t="str">
        <f>IF(C72="","","輸出入国テーブル")</f>
        <v/>
      </c>
      <c r="B70" s="496" t="s">
        <v>1055</v>
      </c>
      <c r="C70" s="496" t="str">
        <f>申請用入力!$R$12</f>
        <v/>
      </c>
      <c r="D70" s="496" t="s">
        <v>1056</v>
      </c>
    </row>
    <row r="71" spans="1:4">
      <c r="A71" s="496" t="str">
        <f>IF(C72="","","輸出入国テーブル")</f>
        <v/>
      </c>
      <c r="B71" s="496" t="s">
        <v>1057</v>
      </c>
      <c r="C71" s="496">
        <f>選択!$A$2</f>
        <v>2023</v>
      </c>
    </row>
    <row r="72" spans="1:4">
      <c r="A72" s="496" t="str">
        <f>IF(C72="","","輸出入国テーブル")</f>
        <v/>
      </c>
      <c r="B72" s="496" t="s">
        <v>1113</v>
      </c>
      <c r="C72" s="496" t="str">
        <f>IF(申請用入力!R52="その他",申請用入力!T52,申請用入力!R52)</f>
        <v/>
      </c>
    </row>
    <row r="73" spans="1:4">
      <c r="A73" s="496" t="str">
        <f>IF(C72="","","輸出入国テーブル")</f>
        <v/>
      </c>
      <c r="B73" s="496" t="s">
        <v>1114</v>
      </c>
      <c r="C73" s="496" t="str">
        <f>申請用入力!R53</f>
        <v/>
      </c>
    </row>
    <row r="74" spans="1:4">
      <c r="A74" s="496" t="str">
        <f>IF(C72="","","輸出入国テーブル")</f>
        <v/>
      </c>
      <c r="B74" s="496" t="s">
        <v>1115</v>
      </c>
      <c r="C74" s="496" t="str">
        <f>申請用入力!R60</f>
        <v/>
      </c>
    </row>
    <row r="75" spans="1:4">
      <c r="A75" s="496" t="str">
        <f>IF(C72="","","輸出入国テーブル")</f>
        <v/>
      </c>
      <c r="B75" s="496" t="s">
        <v>1116</v>
      </c>
      <c r="C75" s="496" t="str">
        <f>申請用入力!R61</f>
        <v/>
      </c>
    </row>
    <row r="76" spans="1:4">
      <c r="A76" s="496" t="str">
        <f>IF(C72="","","輸出入国テーブル")</f>
        <v/>
      </c>
      <c r="B76" s="496" t="s">
        <v>1117</v>
      </c>
      <c r="C76" s="496" t="str">
        <f>申請用入力!R62</f>
        <v/>
      </c>
    </row>
    <row r="77" spans="1:4">
      <c r="A77" s="496" t="str">
        <f>IF(C79="","","輸出入国テーブル")</f>
        <v/>
      </c>
      <c r="B77" s="496" t="s">
        <v>1055</v>
      </c>
      <c r="C77" s="496" t="str">
        <f>申請用入力!$R$12</f>
        <v/>
      </c>
      <c r="D77" s="496" t="s">
        <v>1056</v>
      </c>
    </row>
    <row r="78" spans="1:4">
      <c r="A78" s="496" t="str">
        <f>IF(C79="","","輸出入国テーブル")</f>
        <v/>
      </c>
      <c r="B78" s="496" t="s">
        <v>1057</v>
      </c>
      <c r="C78" s="496">
        <f>選択!$A$2</f>
        <v>2023</v>
      </c>
    </row>
    <row r="79" spans="1:4">
      <c r="A79" s="496" t="str">
        <f>IF(C79="","","輸出入国テーブル")</f>
        <v/>
      </c>
      <c r="B79" s="496" t="s">
        <v>1113</v>
      </c>
      <c r="C79" s="496" t="str">
        <f>IF(申請用入力!R54="その他",申請用入力!T54,申請用入力!R54)</f>
        <v/>
      </c>
    </row>
    <row r="80" spans="1:4">
      <c r="A80" s="496" t="str">
        <f>IF(C79="","","輸出入国テーブル")</f>
        <v/>
      </c>
      <c r="B80" s="496" t="s">
        <v>1114</v>
      </c>
      <c r="C80" s="496" t="str">
        <f>申請用入力!R55</f>
        <v/>
      </c>
    </row>
    <row r="81" spans="1:4">
      <c r="A81" s="496" t="str">
        <f>IF(C79="","","輸出入国テーブル")</f>
        <v/>
      </c>
      <c r="B81" s="496" t="s">
        <v>1115</v>
      </c>
      <c r="C81" s="496" t="str">
        <f>申請用入力!R63</f>
        <v/>
      </c>
    </row>
    <row r="82" spans="1:4">
      <c r="A82" s="496" t="str">
        <f>IF(C79="","","輸出入国テーブル")</f>
        <v/>
      </c>
      <c r="B82" s="496" t="s">
        <v>1116</v>
      </c>
      <c r="C82" s="496" t="str">
        <f>申請用入力!R64</f>
        <v/>
      </c>
    </row>
    <row r="83" spans="1:4">
      <c r="A83" s="496" t="str">
        <f>IF(C79="","","輸出入国テーブル")</f>
        <v/>
      </c>
      <c r="B83" s="496" t="s">
        <v>1117</v>
      </c>
      <c r="C83" s="496" t="str">
        <f>申請用入力!R65</f>
        <v/>
      </c>
    </row>
    <row r="84" spans="1:4">
      <c r="A84" s="496" t="str">
        <f>IF(C91=0,"","取扱商品テーブル")</f>
        <v>取扱商品テーブル</v>
      </c>
      <c r="B84" s="496" t="s">
        <v>1055</v>
      </c>
      <c r="C84" s="496" t="str">
        <f>申請用入力!$R$12</f>
        <v/>
      </c>
      <c r="D84" s="496" t="s">
        <v>1056</v>
      </c>
    </row>
    <row r="85" spans="1:4">
      <c r="A85" s="496" t="str">
        <f>IF(C91=0,"","取扱商品テーブル")</f>
        <v>取扱商品テーブル</v>
      </c>
      <c r="B85" s="496" t="s">
        <v>1057</v>
      </c>
      <c r="C85" s="496">
        <f>選択!$A$2</f>
        <v>2023</v>
      </c>
    </row>
    <row r="86" spans="1:4">
      <c r="A86" s="496" t="str">
        <f>IF(C91=0,"","取扱商品テーブル")</f>
        <v>取扱商品テーブル</v>
      </c>
      <c r="B86" s="496" t="s">
        <v>1118</v>
      </c>
      <c r="C86" s="496">
        <v>1</v>
      </c>
    </row>
    <row r="87" spans="1:4">
      <c r="A87" s="496" t="str">
        <f>IF(C91=0,"","取扱商品テーブル")</f>
        <v>取扱商品テーブル</v>
      </c>
      <c r="B87" s="496" t="s">
        <v>1119</v>
      </c>
      <c r="C87" s="496" t="str">
        <f>申請用入力!R26</f>
        <v/>
      </c>
    </row>
    <row r="88" spans="1:4">
      <c r="A88" s="496" t="str">
        <f>IF(C91=0,"","取扱商品テーブル")</f>
        <v>取扱商品テーブル</v>
      </c>
      <c r="B88" s="496" t="s">
        <v>1120</v>
      </c>
      <c r="C88" s="496" t="str">
        <f>申請用入力!U26</f>
        <v/>
      </c>
    </row>
    <row r="89" spans="1:4">
      <c r="A89" s="496" t="str">
        <f>IF(C91=0,"","取扱商品テーブル")</f>
        <v>取扱商品テーブル</v>
      </c>
      <c r="B89" s="496" t="s">
        <v>1121</v>
      </c>
      <c r="C89" s="496" t="str">
        <f>申請用入力!R27</f>
        <v/>
      </c>
    </row>
    <row r="90" spans="1:4">
      <c r="A90" s="496" t="str">
        <f>IF(C91=0,"","取扱商品テーブル")</f>
        <v>取扱商品テーブル</v>
      </c>
      <c r="B90" s="496" t="s">
        <v>1122</v>
      </c>
      <c r="C90" s="496" t="str">
        <f>申請用入力!U27</f>
        <v/>
      </c>
    </row>
    <row r="91" spans="1:4">
      <c r="A91" s="496" t="str">
        <f>IF(C91=0,"","取扱商品テーブル")</f>
        <v>取扱商品テーブル</v>
      </c>
      <c r="B91" s="496" t="s">
        <v>1123</v>
      </c>
      <c r="C91" s="496" t="str">
        <f>申請用入力!R28</f>
        <v/>
      </c>
    </row>
    <row r="92" spans="1:4">
      <c r="A92" s="496" t="str">
        <f>IF(C99=0,"","取扱商品テーブル")</f>
        <v>取扱商品テーブル</v>
      </c>
      <c r="B92" s="496" t="s">
        <v>1055</v>
      </c>
      <c r="C92" s="496" t="str">
        <f>申請用入力!$R$12</f>
        <v/>
      </c>
      <c r="D92" s="496" t="s">
        <v>1056</v>
      </c>
    </row>
    <row r="93" spans="1:4">
      <c r="A93" s="496" t="str">
        <f>IF(C99=0,"","取扱商品テーブル")</f>
        <v>取扱商品テーブル</v>
      </c>
      <c r="B93" s="496" t="s">
        <v>1057</v>
      </c>
      <c r="C93" s="496">
        <f>選択!$A$2</f>
        <v>2023</v>
      </c>
    </row>
    <row r="94" spans="1:4">
      <c r="A94" s="496" t="str">
        <f>IF(C99=0,"","取扱商品テーブル")</f>
        <v>取扱商品テーブル</v>
      </c>
      <c r="B94" s="496" t="s">
        <v>1118</v>
      </c>
      <c r="C94" s="496">
        <v>2</v>
      </c>
    </row>
    <row r="95" spans="1:4">
      <c r="A95" s="496" t="str">
        <f>IF(C99=0,"","取扱商品テーブル")</f>
        <v>取扱商品テーブル</v>
      </c>
      <c r="B95" s="496" t="s">
        <v>1119</v>
      </c>
      <c r="C95" s="496" t="str">
        <f>申請用入力!R29</f>
        <v/>
      </c>
    </row>
    <row r="96" spans="1:4">
      <c r="A96" s="496" t="str">
        <f>IF(C99=0,"","取扱商品テーブル")</f>
        <v>取扱商品テーブル</v>
      </c>
      <c r="B96" s="496" t="s">
        <v>1120</v>
      </c>
      <c r="C96" s="496" t="str">
        <f>申請用入力!U29</f>
        <v/>
      </c>
    </row>
    <row r="97" spans="1:4">
      <c r="A97" s="496" t="str">
        <f>IF(C99=0,"","取扱商品テーブル")</f>
        <v>取扱商品テーブル</v>
      </c>
      <c r="B97" s="496" t="s">
        <v>1121</v>
      </c>
      <c r="C97" s="496" t="str">
        <f>申請用入力!R30</f>
        <v/>
      </c>
    </row>
    <row r="98" spans="1:4">
      <c r="A98" s="496" t="str">
        <f>IF(C99=0,"","取扱商品テーブル")</f>
        <v>取扱商品テーブル</v>
      </c>
      <c r="B98" s="496" t="s">
        <v>1122</v>
      </c>
      <c r="C98" s="496" t="str">
        <f>申請用入力!U30</f>
        <v/>
      </c>
    </row>
    <row r="99" spans="1:4">
      <c r="A99" s="496" t="str">
        <f>IF(C99=0,"","取扱商品テーブル")</f>
        <v>取扱商品テーブル</v>
      </c>
      <c r="B99" s="496" t="s">
        <v>1123</v>
      </c>
      <c r="C99" s="496" t="str">
        <f>申請用入力!R31</f>
        <v/>
      </c>
    </row>
    <row r="100" spans="1:4">
      <c r="A100" s="496" t="str">
        <f>IF(C107=0,"","取扱商品テーブル")</f>
        <v>取扱商品テーブル</v>
      </c>
      <c r="B100" s="496" t="s">
        <v>1055</v>
      </c>
      <c r="C100" s="496" t="str">
        <f>申請用入力!$R$12</f>
        <v/>
      </c>
      <c r="D100" s="496" t="s">
        <v>1056</v>
      </c>
    </row>
    <row r="101" spans="1:4">
      <c r="A101" s="496" t="str">
        <f>IF(C107=0,"","取扱商品テーブル")</f>
        <v>取扱商品テーブル</v>
      </c>
      <c r="B101" s="496" t="s">
        <v>1057</v>
      </c>
      <c r="C101" s="496">
        <f>選択!$A$2</f>
        <v>2023</v>
      </c>
    </row>
    <row r="102" spans="1:4">
      <c r="A102" s="496" t="str">
        <f>IF(C107=0,"","取扱商品テーブル")</f>
        <v>取扱商品テーブル</v>
      </c>
      <c r="B102" s="496" t="s">
        <v>1118</v>
      </c>
      <c r="C102" s="496">
        <v>3</v>
      </c>
    </row>
    <row r="103" spans="1:4">
      <c r="A103" s="496" t="str">
        <f>IF(C107=0,"","取扱商品テーブル")</f>
        <v>取扱商品テーブル</v>
      </c>
      <c r="B103" s="496" t="s">
        <v>1119</v>
      </c>
      <c r="C103" s="496" t="str">
        <f>申請用入力!R32</f>
        <v/>
      </c>
    </row>
    <row r="104" spans="1:4">
      <c r="A104" s="496" t="str">
        <f>IF(C107=0,"","取扱商品テーブル")</f>
        <v>取扱商品テーブル</v>
      </c>
      <c r="B104" s="496" t="s">
        <v>1120</v>
      </c>
      <c r="C104" s="496" t="str">
        <f>申請用入力!U32</f>
        <v/>
      </c>
    </row>
    <row r="105" spans="1:4">
      <c r="A105" s="496" t="str">
        <f>IF(C107=0,"","取扱商品テーブル")</f>
        <v>取扱商品テーブル</v>
      </c>
      <c r="B105" s="496" t="s">
        <v>1121</v>
      </c>
      <c r="C105" s="496" t="str">
        <f>申請用入力!R33</f>
        <v/>
      </c>
    </row>
    <row r="106" spans="1:4">
      <c r="A106" s="496" t="str">
        <f>IF(C107=0,"","取扱商品テーブル")</f>
        <v>取扱商品テーブル</v>
      </c>
      <c r="B106" s="496" t="s">
        <v>1122</v>
      </c>
      <c r="C106" s="496" t="str">
        <f>申請用入力!U33</f>
        <v/>
      </c>
    </row>
    <row r="107" spans="1:4">
      <c r="A107" s="496" t="str">
        <f>IF(C107=0,"","取扱商品テーブル")</f>
        <v>取扱商品テーブル</v>
      </c>
      <c r="B107" s="496" t="s">
        <v>1123</v>
      </c>
      <c r="C107" s="496" t="str">
        <f>申請用入力!R34</f>
        <v/>
      </c>
    </row>
    <row r="108" spans="1:4">
      <c r="A108" s="496" t="str">
        <f>IF(C115=0,"","取扱商品テーブル")</f>
        <v>取扱商品テーブル</v>
      </c>
      <c r="B108" s="496" t="s">
        <v>1055</v>
      </c>
      <c r="C108" s="496" t="str">
        <f>申請用入力!$R$12</f>
        <v/>
      </c>
      <c r="D108" s="496" t="s">
        <v>1056</v>
      </c>
    </row>
    <row r="109" spans="1:4">
      <c r="A109" s="496" t="str">
        <f>IF(C115=0,"","取扱商品テーブル")</f>
        <v>取扱商品テーブル</v>
      </c>
      <c r="B109" s="496" t="s">
        <v>1057</v>
      </c>
      <c r="C109" s="496">
        <f>選択!$A$2</f>
        <v>2023</v>
      </c>
    </row>
    <row r="110" spans="1:4">
      <c r="A110" s="496" t="str">
        <f>IF(C115=0,"","取扱商品テーブル")</f>
        <v>取扱商品テーブル</v>
      </c>
      <c r="B110" s="496" t="s">
        <v>1118</v>
      </c>
      <c r="C110" s="496">
        <v>4</v>
      </c>
    </row>
    <row r="111" spans="1:4">
      <c r="A111" s="496" t="str">
        <f>IF(C115=0,"","取扱商品テーブル")</f>
        <v>取扱商品テーブル</v>
      </c>
      <c r="B111" s="496" t="s">
        <v>1119</v>
      </c>
      <c r="C111" s="496" t="str">
        <f>申請用入力!R35</f>
        <v/>
      </c>
    </row>
    <row r="112" spans="1:4">
      <c r="A112" s="496" t="str">
        <f>IF(C115=0,"","取扱商品テーブル")</f>
        <v>取扱商品テーブル</v>
      </c>
      <c r="B112" s="496" t="s">
        <v>1120</v>
      </c>
      <c r="C112" s="496" t="str">
        <f>申請用入力!U35</f>
        <v/>
      </c>
    </row>
    <row r="113" spans="1:4">
      <c r="A113" s="496" t="str">
        <f>IF(C115=0,"","取扱商品テーブル")</f>
        <v>取扱商品テーブル</v>
      </c>
      <c r="B113" s="496" t="s">
        <v>1121</v>
      </c>
      <c r="C113" s="496" t="str">
        <f>申請用入力!R36</f>
        <v/>
      </c>
    </row>
    <row r="114" spans="1:4">
      <c r="A114" s="496" t="str">
        <f>IF(C115=0,"","取扱商品テーブル")</f>
        <v>取扱商品テーブル</v>
      </c>
      <c r="B114" s="496" t="s">
        <v>1122</v>
      </c>
      <c r="C114" s="496" t="str">
        <f>申請用入力!U36</f>
        <v/>
      </c>
    </row>
    <row r="115" spans="1:4">
      <c r="A115" s="496" t="str">
        <f>IF(C115=0,"","取扱商品テーブル")</f>
        <v>取扱商品テーブル</v>
      </c>
      <c r="B115" s="496" t="s">
        <v>1123</v>
      </c>
      <c r="C115" s="496" t="str">
        <f>申請用入力!R37</f>
        <v/>
      </c>
    </row>
    <row r="116" spans="1:4">
      <c r="A116" s="496" t="str">
        <f>IF(C123=0,"","取扱商品テーブル")</f>
        <v>取扱商品テーブル</v>
      </c>
      <c r="B116" s="496" t="s">
        <v>1055</v>
      </c>
      <c r="C116" s="496" t="str">
        <f>申請用入力!$R$12</f>
        <v/>
      </c>
      <c r="D116" s="496" t="s">
        <v>1056</v>
      </c>
    </row>
    <row r="117" spans="1:4">
      <c r="A117" s="496" t="str">
        <f>IF(C123=0,"","取扱商品テーブル")</f>
        <v>取扱商品テーブル</v>
      </c>
      <c r="B117" s="496" t="s">
        <v>1057</v>
      </c>
      <c r="C117" s="496">
        <f>選択!$A$2</f>
        <v>2023</v>
      </c>
    </row>
    <row r="118" spans="1:4">
      <c r="A118" s="496" t="str">
        <f>IF(C123=0,"","取扱商品テーブル")</f>
        <v>取扱商品テーブル</v>
      </c>
      <c r="B118" s="496" t="s">
        <v>1118</v>
      </c>
      <c r="C118" s="496">
        <v>5</v>
      </c>
    </row>
    <row r="119" spans="1:4">
      <c r="A119" s="496" t="str">
        <f>IF(C123=0,"","取扱商品テーブル")</f>
        <v>取扱商品テーブル</v>
      </c>
      <c r="B119" s="496" t="s">
        <v>1119</v>
      </c>
      <c r="C119" s="496" t="str">
        <f>申請用入力!R38</f>
        <v/>
      </c>
    </row>
    <row r="120" spans="1:4">
      <c r="A120" s="496" t="str">
        <f>IF(C123=0,"","取扱商品テーブル")</f>
        <v>取扱商品テーブル</v>
      </c>
      <c r="B120" s="496" t="s">
        <v>1120</v>
      </c>
      <c r="C120" s="496" t="str">
        <f>申請用入力!U38</f>
        <v/>
      </c>
    </row>
    <row r="121" spans="1:4">
      <c r="A121" s="496" t="str">
        <f>IF(C123=0,"","取扱商品テーブル")</f>
        <v>取扱商品テーブル</v>
      </c>
      <c r="B121" s="496" t="s">
        <v>1121</v>
      </c>
      <c r="C121" s="496" t="str">
        <f>申請用入力!R39</f>
        <v/>
      </c>
    </row>
    <row r="122" spans="1:4">
      <c r="A122" s="496" t="str">
        <f>IF(C123=0,"","取扱商品テーブル")</f>
        <v>取扱商品テーブル</v>
      </c>
      <c r="B122" s="496" t="s">
        <v>1122</v>
      </c>
      <c r="C122" s="496" t="str">
        <f>申請用入力!U39</f>
        <v/>
      </c>
    </row>
    <row r="123" spans="1:4">
      <c r="A123" s="496" t="str">
        <f>IF(C123=0,"","取扱商品テーブル")</f>
        <v>取扱商品テーブル</v>
      </c>
      <c r="B123" s="496" t="s">
        <v>1123</v>
      </c>
      <c r="C123" s="496" t="str">
        <f>申請用入力!R40</f>
        <v/>
      </c>
    </row>
    <row r="124" spans="1:4">
      <c r="A124" s="496" t="s">
        <v>1183</v>
      </c>
      <c r="B124" s="496" t="s">
        <v>1184</v>
      </c>
      <c r="C124" s="496" t="str">
        <f>申請用入力!$R$12</f>
        <v/>
      </c>
      <c r="D124" s="496" t="s">
        <v>1056</v>
      </c>
    </row>
    <row r="125" spans="1:4">
      <c r="A125" s="496" t="s">
        <v>1183</v>
      </c>
      <c r="B125" s="496" t="s">
        <v>1185</v>
      </c>
      <c r="C125" s="496">
        <f>選択!$A$2</f>
        <v>2023</v>
      </c>
    </row>
    <row r="126" spans="1:4">
      <c r="A126" s="496" t="s">
        <v>1183</v>
      </c>
      <c r="B126" s="496" t="s">
        <v>1124</v>
      </c>
      <c r="C126" s="496" t="str">
        <f>選択!$A$1</f>
        <v>商品開発支援</v>
      </c>
    </row>
    <row r="127" spans="1:4">
      <c r="A127" s="496" t="s">
        <v>1183</v>
      </c>
      <c r="B127" s="496" t="s">
        <v>1186</v>
      </c>
      <c r="C127" s="496" t="str" cm="1">
        <f t="array" aca="1" ref="C127" ca="1">MID(MID(CELL("filename"),FIND("[",CELL("filename"))+1,FIND("]",CELL("filename"))-FIND("[",CELL("filename"))-1),FIND("_",MID(CELL("filename"),FIND("[",CELL("filename"))+1,FIND("]",CELL("filename"))-FIND("[",CELL("filename"))-1),1)-3,3)</f>
        <v>最終版</v>
      </c>
    </row>
    <row r="128" spans="1:4">
      <c r="A128" s="496" t="s">
        <v>1183</v>
      </c>
      <c r="B128" s="496" t="s">
        <v>1187</v>
      </c>
      <c r="C128" s="496">
        <f>申請用入力!F122</f>
        <v>0</v>
      </c>
    </row>
    <row r="129" spans="1:3">
      <c r="A129" s="496" t="s">
        <v>1183</v>
      </c>
      <c r="B129" s="496" t="s">
        <v>1188</v>
      </c>
      <c r="C129" s="496">
        <f>IF(申請用入力!F124="その他",申請用入力!I124,IF(申請用入力!F124="中国","中国("&amp;申請用入力!H124&amp;")",申請用入力!F124))</f>
        <v>0</v>
      </c>
    </row>
    <row r="130" spans="1:3">
      <c r="A130" s="496" t="s">
        <v>1183</v>
      </c>
      <c r="B130" s="496" t="s">
        <v>1126</v>
      </c>
      <c r="C130" s="496">
        <f>申請用入力!F124</f>
        <v>0</v>
      </c>
    </row>
    <row r="131" spans="1:3">
      <c r="A131" s="496" t="s">
        <v>1183</v>
      </c>
      <c r="B131" s="496" t="s">
        <v>1127</v>
      </c>
      <c r="C131" s="496">
        <f>申請用入力!I124</f>
        <v>0</v>
      </c>
    </row>
    <row r="132" spans="1:3">
      <c r="A132" s="496" t="s">
        <v>1183</v>
      </c>
      <c r="B132" s="496" t="s">
        <v>1128</v>
      </c>
      <c r="C132" s="496">
        <f>申請用入力!L124</f>
        <v>0</v>
      </c>
    </row>
    <row r="133" spans="1:3">
      <c r="A133" s="496" t="s">
        <v>1183</v>
      </c>
      <c r="B133" s="496" t="s">
        <v>1129</v>
      </c>
      <c r="C133" s="496">
        <f>申請用入力!F125</f>
        <v>0</v>
      </c>
    </row>
    <row r="134" spans="1:3">
      <c r="A134" s="496" t="s">
        <v>1183</v>
      </c>
      <c r="B134" s="496" t="s">
        <v>1189</v>
      </c>
      <c r="C134" s="496">
        <f>申請用入力!F126</f>
        <v>0</v>
      </c>
    </row>
    <row r="135" spans="1:3">
      <c r="A135" s="496" t="s">
        <v>1183</v>
      </c>
      <c r="B135" s="496" t="s">
        <v>1190</v>
      </c>
      <c r="C135" s="496">
        <f>申請用入力!I126</f>
        <v>0</v>
      </c>
    </row>
    <row r="136" spans="1:3">
      <c r="A136" s="496" t="s">
        <v>1183</v>
      </c>
      <c r="B136" s="496" t="s">
        <v>1191</v>
      </c>
      <c r="C136" s="496">
        <f>申請用入力!L126</f>
        <v>0</v>
      </c>
    </row>
    <row r="137" spans="1:3">
      <c r="A137" s="496" t="s">
        <v>1183</v>
      </c>
      <c r="B137" s="496" t="s">
        <v>1192</v>
      </c>
      <c r="C137" s="496">
        <f>申請用入力!F127</f>
        <v>0</v>
      </c>
    </row>
    <row r="138" spans="1:3">
      <c r="A138" s="496" t="s">
        <v>1183</v>
      </c>
      <c r="B138" s="496" t="s">
        <v>1193</v>
      </c>
      <c r="C138" s="496">
        <f>申請用入力!F128</f>
        <v>0</v>
      </c>
    </row>
    <row r="139" spans="1:3">
      <c r="A139" s="496" t="s">
        <v>1183</v>
      </c>
      <c r="B139" s="496" t="s">
        <v>1194</v>
      </c>
      <c r="C139" s="496">
        <f>申請用入力!F129</f>
        <v>0</v>
      </c>
    </row>
    <row r="140" spans="1:3">
      <c r="A140" s="496" t="s">
        <v>1183</v>
      </c>
      <c r="B140" s="496" t="s">
        <v>1195</v>
      </c>
      <c r="C140" s="497" t="str">
        <f>申請用入力!F130</f>
        <v/>
      </c>
    </row>
    <row r="141" spans="1:3">
      <c r="A141" s="496" t="s">
        <v>1183</v>
      </c>
      <c r="B141" s="496" t="s">
        <v>1196</v>
      </c>
      <c r="C141" s="497" t="str">
        <f>申請用入力!I130</f>
        <v/>
      </c>
    </row>
    <row r="142" spans="1:3">
      <c r="A142" s="496" t="s">
        <v>1183</v>
      </c>
      <c r="B142" s="496" t="s">
        <v>1197</v>
      </c>
      <c r="C142" s="496">
        <f>申請用入力!F144</f>
        <v>0</v>
      </c>
    </row>
    <row r="143" spans="1:3">
      <c r="A143" s="496" t="s">
        <v>1183</v>
      </c>
      <c r="B143" s="496" t="s">
        <v>1198</v>
      </c>
      <c r="C143" s="496">
        <f>申請用入力!F145</f>
        <v>0</v>
      </c>
    </row>
    <row r="144" spans="1:3">
      <c r="A144" s="496" t="s">
        <v>1183</v>
      </c>
      <c r="B144" s="496" t="s">
        <v>1199</v>
      </c>
      <c r="C144" s="496">
        <f>申請用入力!F146</f>
        <v>0</v>
      </c>
    </row>
    <row r="145" spans="1:3">
      <c r="A145" s="496" t="s">
        <v>1183</v>
      </c>
      <c r="B145" s="496" t="s">
        <v>1200</v>
      </c>
      <c r="C145" s="496">
        <f>申請用入力!F147</f>
        <v>0</v>
      </c>
    </row>
    <row r="146" spans="1:3">
      <c r="A146" s="496" t="s">
        <v>1183</v>
      </c>
      <c r="B146" s="496" t="s">
        <v>1201</v>
      </c>
      <c r="C146" s="496">
        <f>申請用入力!F148</f>
        <v>0</v>
      </c>
    </row>
    <row r="147" spans="1:3">
      <c r="A147" s="496" t="s">
        <v>1183</v>
      </c>
      <c r="B147" s="496" t="s">
        <v>1244</v>
      </c>
      <c r="C147" s="496">
        <f>申請用入力!F149</f>
        <v>0</v>
      </c>
    </row>
    <row r="148" spans="1:3">
      <c r="A148" s="496" t="s">
        <v>1183</v>
      </c>
      <c r="B148" s="496" t="s">
        <v>1202</v>
      </c>
      <c r="C148" s="497">
        <f>申請用入力!F151</f>
        <v>0</v>
      </c>
    </row>
    <row r="149" spans="1:3">
      <c r="A149" s="496" t="s">
        <v>1183</v>
      </c>
      <c r="B149" s="496" t="s">
        <v>1130</v>
      </c>
      <c r="C149" s="496">
        <f>申請用入力!G151</f>
        <v>0</v>
      </c>
    </row>
    <row r="150" spans="1:3">
      <c r="A150" s="496" t="s">
        <v>1183</v>
      </c>
      <c r="B150" s="496" t="s">
        <v>1203</v>
      </c>
      <c r="C150" s="497">
        <f>申請用入力!F152</f>
        <v>0</v>
      </c>
    </row>
    <row r="151" spans="1:3">
      <c r="A151" s="496" t="s">
        <v>1183</v>
      </c>
      <c r="B151" s="496" t="s">
        <v>1131</v>
      </c>
      <c r="C151" s="496">
        <f>申請用入力!G152</f>
        <v>0</v>
      </c>
    </row>
    <row r="152" spans="1:3">
      <c r="A152" s="496" t="s">
        <v>1183</v>
      </c>
      <c r="B152" s="496" t="s">
        <v>1204</v>
      </c>
      <c r="C152" s="497">
        <f>申請用入力!F153</f>
        <v>0</v>
      </c>
    </row>
    <row r="153" spans="1:3">
      <c r="A153" s="496" t="s">
        <v>1183</v>
      </c>
      <c r="B153" s="496" t="s">
        <v>1132</v>
      </c>
      <c r="C153" s="496">
        <f>申請用入力!G153</f>
        <v>0</v>
      </c>
    </row>
    <row r="154" spans="1:3">
      <c r="A154" s="496" t="s">
        <v>1183</v>
      </c>
      <c r="B154" s="496" t="s">
        <v>1205</v>
      </c>
      <c r="C154" s="497">
        <f>申請用入力!F154</f>
        <v>0</v>
      </c>
    </row>
    <row r="155" spans="1:3">
      <c r="A155" s="496" t="s">
        <v>1183</v>
      </c>
      <c r="B155" s="496" t="s">
        <v>1133</v>
      </c>
      <c r="C155" s="496">
        <f>申請用入力!G154</f>
        <v>0</v>
      </c>
    </row>
    <row r="156" spans="1:3">
      <c r="A156" s="496" t="s">
        <v>1183</v>
      </c>
      <c r="B156" s="496" t="s">
        <v>1206</v>
      </c>
      <c r="C156" s="497">
        <f>申請用入力!F155</f>
        <v>0</v>
      </c>
    </row>
    <row r="157" spans="1:3">
      <c r="A157" s="496" t="s">
        <v>1183</v>
      </c>
      <c r="B157" s="496" t="s">
        <v>1134</v>
      </c>
      <c r="C157" s="496">
        <f>申請用入力!G155</f>
        <v>0</v>
      </c>
    </row>
    <row r="158" spans="1:3">
      <c r="A158" s="496" t="s">
        <v>1183</v>
      </c>
      <c r="B158" s="496" t="s">
        <v>1207</v>
      </c>
      <c r="C158" s="497">
        <f>申請用入力!F156</f>
        <v>0</v>
      </c>
    </row>
    <row r="159" spans="1:3">
      <c r="A159" s="496" t="s">
        <v>1183</v>
      </c>
      <c r="B159" s="496" t="s">
        <v>1135</v>
      </c>
      <c r="C159" s="496">
        <f>申請用入力!G156</f>
        <v>0</v>
      </c>
    </row>
    <row r="160" spans="1:3">
      <c r="A160" s="496" t="s">
        <v>1183</v>
      </c>
      <c r="B160" s="496" t="s">
        <v>1208</v>
      </c>
      <c r="C160" s="497">
        <f>申請用入力!F157</f>
        <v>0</v>
      </c>
    </row>
    <row r="161" spans="1:3">
      <c r="A161" s="496" t="s">
        <v>1183</v>
      </c>
      <c r="B161" s="496" t="s">
        <v>1136</v>
      </c>
      <c r="C161" s="496">
        <f>申請用入力!G157</f>
        <v>0</v>
      </c>
    </row>
    <row r="162" spans="1:3">
      <c r="A162" s="496" t="s">
        <v>1183</v>
      </c>
      <c r="B162" s="496" t="s">
        <v>1209</v>
      </c>
      <c r="C162" s="497">
        <f>申請用入力!F158</f>
        <v>0</v>
      </c>
    </row>
    <row r="163" spans="1:3">
      <c r="A163" s="496" t="s">
        <v>1183</v>
      </c>
      <c r="B163" s="496" t="s">
        <v>1137</v>
      </c>
      <c r="C163" s="496">
        <f>申請用入力!G158</f>
        <v>0</v>
      </c>
    </row>
    <row r="164" spans="1:3">
      <c r="A164" s="496" t="s">
        <v>1183</v>
      </c>
      <c r="B164" s="496" t="s">
        <v>1210</v>
      </c>
      <c r="C164" s="497">
        <f>申請用入力!F159</f>
        <v>0</v>
      </c>
    </row>
    <row r="165" spans="1:3">
      <c r="A165" s="496" t="s">
        <v>1183</v>
      </c>
      <c r="B165" s="496" t="s">
        <v>1138</v>
      </c>
      <c r="C165" s="496">
        <f>申請用入力!G159</f>
        <v>0</v>
      </c>
    </row>
    <row r="166" spans="1:3">
      <c r="A166" s="496" t="s">
        <v>1183</v>
      </c>
      <c r="B166" s="496" t="s">
        <v>1211</v>
      </c>
      <c r="C166" s="497">
        <f>申請用入力!F160</f>
        <v>0</v>
      </c>
    </row>
    <row r="167" spans="1:3">
      <c r="A167" s="496" t="s">
        <v>1183</v>
      </c>
      <c r="B167" s="496" t="s">
        <v>1139</v>
      </c>
      <c r="C167" s="496">
        <f>申請用入力!G160</f>
        <v>0</v>
      </c>
    </row>
    <row r="168" spans="1:3">
      <c r="A168" s="496" t="s">
        <v>1183</v>
      </c>
      <c r="B168" s="496" t="s">
        <v>1140</v>
      </c>
      <c r="C168" s="496">
        <f>申請用入力!F161</f>
        <v>0</v>
      </c>
    </row>
    <row r="169" spans="1:3">
      <c r="A169" s="496" t="s">
        <v>1183</v>
      </c>
      <c r="B169" s="496" t="s">
        <v>1141</v>
      </c>
      <c r="C169" s="496">
        <f>申請用入力!F162</f>
        <v>0</v>
      </c>
    </row>
    <row r="170" spans="1:3">
      <c r="A170" s="496" t="s">
        <v>1183</v>
      </c>
      <c r="B170" s="496" t="s">
        <v>1142</v>
      </c>
      <c r="C170" s="496">
        <f>申請用入力!F163</f>
        <v>0</v>
      </c>
    </row>
    <row r="171" spans="1:3">
      <c r="A171" s="496" t="s">
        <v>1183</v>
      </c>
      <c r="B171" s="496" t="s">
        <v>1212</v>
      </c>
      <c r="C171" s="496">
        <f>申請用入力!F164</f>
        <v>0</v>
      </c>
    </row>
    <row r="172" spans="1:3">
      <c r="A172" s="496" t="s">
        <v>1183</v>
      </c>
      <c r="B172" s="496" t="s">
        <v>1213</v>
      </c>
      <c r="C172" s="497">
        <f>申請用入力!G204</f>
        <v>0</v>
      </c>
    </row>
    <row r="173" spans="1:3">
      <c r="A173" s="496" t="s">
        <v>1183</v>
      </c>
      <c r="B173" s="496" t="s">
        <v>1214</v>
      </c>
      <c r="C173" s="496">
        <f>申請用入力!P202</f>
        <v>0</v>
      </c>
    </row>
    <row r="174" spans="1:3">
      <c r="A174" s="496" t="s">
        <v>1183</v>
      </c>
      <c r="B174" s="496" t="s">
        <v>1215</v>
      </c>
      <c r="C174" s="496">
        <f>申請用入力!P203</f>
        <v>0</v>
      </c>
    </row>
    <row r="175" spans="1:3">
      <c r="A175" s="496" t="s">
        <v>1183</v>
      </c>
      <c r="B175" s="496" t="s">
        <v>1216</v>
      </c>
      <c r="C175" s="496">
        <f>申請用入力!P204</f>
        <v>0</v>
      </c>
    </row>
    <row r="176" spans="1:3">
      <c r="A176" s="496" t="s">
        <v>1183</v>
      </c>
      <c r="B176" s="496" t="s">
        <v>1217</v>
      </c>
      <c r="C176" s="497">
        <f>報告用入力!F110</f>
        <v>0</v>
      </c>
    </row>
    <row r="177" spans="1:4">
      <c r="A177" s="496" t="s">
        <v>1183</v>
      </c>
      <c r="B177" s="496" t="s">
        <v>1143</v>
      </c>
      <c r="C177" s="496">
        <f>報告用入力!K110</f>
        <v>0</v>
      </c>
    </row>
    <row r="178" spans="1:4">
      <c r="A178" s="496" t="s">
        <v>1183</v>
      </c>
      <c r="B178" s="496" t="s">
        <v>1218</v>
      </c>
      <c r="C178" s="496">
        <f>報告用入力!F114</f>
        <v>0</v>
      </c>
    </row>
    <row r="179" spans="1:4">
      <c r="A179" s="496" t="s">
        <v>1219</v>
      </c>
      <c r="B179" s="496" t="s">
        <v>1184</v>
      </c>
      <c r="C179" s="496" t="str">
        <f>申請用入力!$R$12</f>
        <v/>
      </c>
      <c r="D179" s="496" t="s">
        <v>1056</v>
      </c>
    </row>
    <row r="180" spans="1:4">
      <c r="A180" s="496" t="s">
        <v>1219</v>
      </c>
      <c r="B180" s="496" t="s">
        <v>1185</v>
      </c>
      <c r="C180" s="496">
        <f>選択!$A$2</f>
        <v>2023</v>
      </c>
    </row>
    <row r="181" spans="1:4">
      <c r="A181" s="496" t="s">
        <v>1219</v>
      </c>
      <c r="B181" s="496" t="s">
        <v>1124</v>
      </c>
      <c r="C181" s="496" t="str">
        <f>選択!$A$1</f>
        <v>商品開発支援</v>
      </c>
    </row>
    <row r="182" spans="1:4">
      <c r="A182" s="496" t="s">
        <v>1219</v>
      </c>
      <c r="B182" s="496" t="s">
        <v>1186</v>
      </c>
      <c r="C182" s="496" t="str">
        <f ca="1">$C$127</f>
        <v>最終版</v>
      </c>
    </row>
    <row r="183" spans="1:4">
      <c r="A183" s="496" t="s">
        <v>1219</v>
      </c>
      <c r="B183" s="496" t="s">
        <v>1220</v>
      </c>
      <c r="C183" s="496">
        <f>報告用入力!F56</f>
        <v>0</v>
      </c>
    </row>
    <row r="184" spans="1:4">
      <c r="A184" s="496" t="s">
        <v>1219</v>
      </c>
      <c r="B184" s="496" t="s">
        <v>1221</v>
      </c>
      <c r="C184" s="496">
        <f>報告用入力!I56</f>
        <v>0</v>
      </c>
    </row>
    <row r="185" spans="1:4">
      <c r="A185" s="496" t="s">
        <v>1219</v>
      </c>
      <c r="B185" s="496" t="s">
        <v>1187</v>
      </c>
      <c r="C185" s="496" t="str">
        <f>報告用入力!F4</f>
        <v/>
      </c>
    </row>
    <row r="186" spans="1:4">
      <c r="A186" s="496" t="s">
        <v>1219</v>
      </c>
      <c r="B186" s="496" t="s">
        <v>1222</v>
      </c>
      <c r="C186" s="497">
        <f>IF(報告用入力!F6="なし",申請用入力!F130,報告用入力!I6)</f>
        <v>0</v>
      </c>
    </row>
    <row r="187" spans="1:4">
      <c r="A187" s="496" t="s">
        <v>1219</v>
      </c>
      <c r="B187" s="496" t="s">
        <v>1223</v>
      </c>
      <c r="C187" s="497">
        <f>IF(報告用入力!F6="なし",申請用入力!I130,報告用入力!L6)</f>
        <v>0</v>
      </c>
    </row>
    <row r="188" spans="1:4">
      <c r="A188" s="496" t="s">
        <v>1219</v>
      </c>
      <c r="B188" s="496" t="s">
        <v>1224</v>
      </c>
      <c r="C188" s="496">
        <f>報告用入力!F7</f>
        <v>0</v>
      </c>
    </row>
    <row r="189" spans="1:4">
      <c r="A189" s="496" t="s">
        <v>1219</v>
      </c>
      <c r="B189" s="496" t="s">
        <v>1225</v>
      </c>
      <c r="C189" s="496">
        <f>報告用入力!F8</f>
        <v>0</v>
      </c>
    </row>
    <row r="190" spans="1:4">
      <c r="A190" s="496" t="s">
        <v>1219</v>
      </c>
      <c r="B190" s="496" t="s">
        <v>1226</v>
      </c>
      <c r="C190" s="496">
        <f>報告用入力!I8</f>
        <v>0</v>
      </c>
    </row>
    <row r="191" spans="1:4">
      <c r="A191" s="496" t="s">
        <v>1219</v>
      </c>
      <c r="B191" s="496" t="s">
        <v>1227</v>
      </c>
      <c r="C191" s="496">
        <f>報告用入力!L8</f>
        <v>0</v>
      </c>
    </row>
    <row r="192" spans="1:4">
      <c r="A192" s="496" t="s">
        <v>1219</v>
      </c>
      <c r="B192" s="496" t="s">
        <v>1228</v>
      </c>
      <c r="C192" s="496">
        <f>報告用入力!F9</f>
        <v>0</v>
      </c>
    </row>
    <row r="193" spans="1:3">
      <c r="A193" s="496" t="s">
        <v>1219</v>
      </c>
      <c r="B193" s="496" t="s">
        <v>1229</v>
      </c>
      <c r="C193" s="496">
        <f>報告用入力!F10</f>
        <v>0</v>
      </c>
    </row>
    <row r="194" spans="1:3">
      <c r="A194" s="496" t="s">
        <v>1219</v>
      </c>
      <c r="B194" s="496" t="s">
        <v>1230</v>
      </c>
      <c r="C194" s="496">
        <f>報告用入力!F11</f>
        <v>0</v>
      </c>
    </row>
    <row r="195" spans="1:3">
      <c r="A195" s="496" t="s">
        <v>1219</v>
      </c>
      <c r="B195" s="496" t="s">
        <v>1231</v>
      </c>
      <c r="C195" s="496">
        <f>報告用入力!F39</f>
        <v>0</v>
      </c>
    </row>
    <row r="196" spans="1:3">
      <c r="A196" s="496" t="s">
        <v>1219</v>
      </c>
      <c r="B196" s="496" t="s">
        <v>1232</v>
      </c>
      <c r="C196" s="496" t="str">
        <f>報告用入力!F40</f>
        <v/>
      </c>
    </row>
    <row r="197" spans="1:3">
      <c r="A197" s="496" t="s">
        <v>1219</v>
      </c>
      <c r="B197" s="496" t="s">
        <v>1233</v>
      </c>
      <c r="C197" s="496">
        <f>報告用入力!F41</f>
        <v>0</v>
      </c>
    </row>
    <row r="198" spans="1:3">
      <c r="A198" s="496" t="s">
        <v>1219</v>
      </c>
      <c r="B198" s="496" t="s">
        <v>1234</v>
      </c>
      <c r="C198" s="496">
        <f>報告用入力!F42</f>
        <v>0</v>
      </c>
    </row>
    <row r="199" spans="1:3">
      <c r="A199" s="496" t="s">
        <v>1219</v>
      </c>
      <c r="B199" s="496" t="s">
        <v>1235</v>
      </c>
      <c r="C199" s="496">
        <f>報告用入力!F43</f>
        <v>0</v>
      </c>
    </row>
    <row r="200" spans="1:3">
      <c r="A200" s="496" t="s">
        <v>1219</v>
      </c>
      <c r="B200" s="496" t="s">
        <v>1144</v>
      </c>
      <c r="C200" s="496">
        <f>報告用入力!F45</f>
        <v>0</v>
      </c>
    </row>
    <row r="201" spans="1:3">
      <c r="A201" s="496" t="s">
        <v>1219</v>
      </c>
      <c r="B201" s="496" t="s">
        <v>1145</v>
      </c>
      <c r="C201" s="496">
        <f>報告用入力!H45</f>
        <v>0</v>
      </c>
    </row>
    <row r="202" spans="1:3">
      <c r="A202" s="496" t="s">
        <v>1219</v>
      </c>
      <c r="B202" s="496" t="s">
        <v>1146</v>
      </c>
      <c r="C202" s="496">
        <f>報告用入力!J45</f>
        <v>0</v>
      </c>
    </row>
    <row r="203" spans="1:3">
      <c r="A203" s="496" t="s">
        <v>1219</v>
      </c>
      <c r="B203" s="496" t="s">
        <v>1140</v>
      </c>
      <c r="C203" s="496">
        <f>報告用入力!F46</f>
        <v>0</v>
      </c>
    </row>
    <row r="204" spans="1:3">
      <c r="A204" s="496" t="s">
        <v>1219</v>
      </c>
      <c r="B204" s="496" t="s">
        <v>1141</v>
      </c>
      <c r="C204" s="496">
        <f>報告用入力!F47</f>
        <v>0</v>
      </c>
    </row>
    <row r="205" spans="1:3">
      <c r="A205" s="496" t="s">
        <v>1219</v>
      </c>
      <c r="B205" s="496" t="s">
        <v>1142</v>
      </c>
      <c r="C205" s="496">
        <f>報告用入力!F48</f>
        <v>0</v>
      </c>
    </row>
    <row r="206" spans="1:3">
      <c r="A206" s="496" t="s">
        <v>1219</v>
      </c>
      <c r="B206" s="496" t="s">
        <v>1212</v>
      </c>
      <c r="C206" s="496">
        <f>報告用入力!F49</f>
        <v>0</v>
      </c>
    </row>
    <row r="207" spans="1:3">
      <c r="A207" s="496" t="s">
        <v>1219</v>
      </c>
      <c r="B207" s="496" t="s">
        <v>1147</v>
      </c>
      <c r="C207" s="496">
        <f>報告用入力!F51</f>
        <v>0</v>
      </c>
    </row>
    <row r="208" spans="1:3">
      <c r="A208" s="496" t="s">
        <v>1219</v>
      </c>
      <c r="B208" s="496" t="s">
        <v>1148</v>
      </c>
      <c r="C208" s="496">
        <f>報告用入力!H51</f>
        <v>0</v>
      </c>
    </row>
    <row r="209" spans="1:4">
      <c r="A209" s="496" t="s">
        <v>1219</v>
      </c>
      <c r="B209" s="496" t="s">
        <v>1149</v>
      </c>
      <c r="C209" s="496">
        <f>報告用入力!J51</f>
        <v>0</v>
      </c>
    </row>
    <row r="210" spans="1:4">
      <c r="A210" s="496" t="s">
        <v>1219</v>
      </c>
      <c r="B210" s="496" t="s">
        <v>1236</v>
      </c>
      <c r="C210" s="496">
        <f>報告用入力!F52</f>
        <v>0</v>
      </c>
    </row>
    <row r="211" spans="1:4">
      <c r="A211" s="496" t="s">
        <v>1219</v>
      </c>
      <c r="B211" s="496" t="s">
        <v>1237</v>
      </c>
      <c r="C211" s="497">
        <f>報告用入力!F109</f>
        <v>0</v>
      </c>
    </row>
    <row r="212" spans="1:4">
      <c r="A212" s="496" t="s">
        <v>1219</v>
      </c>
      <c r="B212" s="496" t="s">
        <v>1238</v>
      </c>
      <c r="C212" s="496">
        <f>報告用入力!F111</f>
        <v>0</v>
      </c>
    </row>
    <row r="213" spans="1:4">
      <c r="A213" s="496" t="s">
        <v>1219</v>
      </c>
      <c r="B213" s="496" t="s">
        <v>1214</v>
      </c>
      <c r="C213" s="496">
        <f>報告用入力!P107</f>
        <v>0</v>
      </c>
    </row>
    <row r="214" spans="1:4">
      <c r="A214" s="496" t="s">
        <v>1219</v>
      </c>
      <c r="B214" s="496" t="s">
        <v>1239</v>
      </c>
      <c r="C214" s="496">
        <f>報告用入力!P108</f>
        <v>0</v>
      </c>
    </row>
    <row r="215" spans="1:4">
      <c r="A215" s="496" t="s">
        <v>1219</v>
      </c>
      <c r="B215" s="496" t="s">
        <v>1240</v>
      </c>
      <c r="C215" s="496">
        <f>報告用入力!P109</f>
        <v>0</v>
      </c>
    </row>
    <row r="216" spans="1:4">
      <c r="A216" s="496" t="s">
        <v>1219</v>
      </c>
      <c r="B216" s="496" t="s">
        <v>1241</v>
      </c>
      <c r="C216" s="496" t="str">
        <f>報告用入力!J114</f>
        <v/>
      </c>
    </row>
    <row r="217" spans="1:4">
      <c r="A217" s="496" t="s">
        <v>1219</v>
      </c>
      <c r="B217" s="496" t="s">
        <v>1242</v>
      </c>
      <c r="C217" s="497">
        <f>報告用入力!F117</f>
        <v>0</v>
      </c>
    </row>
    <row r="218" spans="1:4">
      <c r="A218" s="496" t="s">
        <v>1219</v>
      </c>
      <c r="B218" s="496" t="s">
        <v>1243</v>
      </c>
      <c r="C218" s="497">
        <f>報告用入力!F118</f>
        <v>0</v>
      </c>
    </row>
    <row r="219" spans="1:4">
      <c r="A219" s="496" t="s">
        <v>1219</v>
      </c>
      <c r="B219" s="496" t="s">
        <v>1150</v>
      </c>
      <c r="C219" s="496">
        <f>報告用入力!K118</f>
        <v>0</v>
      </c>
    </row>
    <row r="220" spans="1:4">
      <c r="A220" s="496" t="s">
        <v>1219</v>
      </c>
      <c r="B220" s="496" t="s">
        <v>1151</v>
      </c>
      <c r="C220" s="496">
        <f>報告用入力!F119</f>
        <v>0</v>
      </c>
    </row>
    <row r="221" spans="1:4">
      <c r="A221" s="496" t="s">
        <v>1219</v>
      </c>
      <c r="B221" s="496" t="s">
        <v>1152</v>
      </c>
      <c r="C221" s="496">
        <f>報告用入力!J119</f>
        <v>0</v>
      </c>
    </row>
    <row r="222" spans="1:4">
      <c r="A222" s="496" t="str">
        <f>IF(C229=0,"","収支計算テーブル")</f>
        <v/>
      </c>
      <c r="B222" s="496" t="s">
        <v>1055</v>
      </c>
      <c r="C222" s="496" t="str">
        <f>申請用入力!$R$12</f>
        <v/>
      </c>
      <c r="D222" s="496" t="s">
        <v>1056</v>
      </c>
    </row>
    <row r="223" spans="1:4">
      <c r="A223" s="496" t="str">
        <f>IF(C229=0,"","収支計算テーブル")</f>
        <v/>
      </c>
      <c r="B223" s="496" t="s">
        <v>1057</v>
      </c>
      <c r="C223" s="496">
        <f>選択!$A$2</f>
        <v>2023</v>
      </c>
    </row>
    <row r="224" spans="1:4">
      <c r="A224" s="496" t="str">
        <f>IF(C229=0,"","収支計算テーブル")</f>
        <v/>
      </c>
      <c r="B224" s="496" t="s">
        <v>1124</v>
      </c>
      <c r="C224" s="496" t="str">
        <f>選択!$A$1</f>
        <v>商品開発支援</v>
      </c>
    </row>
    <row r="225" spans="1:4">
      <c r="A225" s="496" t="str">
        <f>IF(C229=0,"","収支計算テーブル")</f>
        <v/>
      </c>
      <c r="B225" s="496" t="s">
        <v>1125</v>
      </c>
      <c r="C225" s="496" t="str">
        <f ca="1">$C$127</f>
        <v>最終版</v>
      </c>
    </row>
    <row r="226" spans="1:4">
      <c r="A226" s="496" t="str">
        <f>IF(C229=0,"","収支計算テーブル")</f>
        <v/>
      </c>
      <c r="B226" s="496" t="s">
        <v>1153</v>
      </c>
    </row>
    <row r="227" spans="1:4">
      <c r="A227" s="496" t="str">
        <f>IF(C229=0,"","収支計算テーブル")</f>
        <v/>
      </c>
      <c r="B227" s="496" t="s">
        <v>1154</v>
      </c>
      <c r="C227" s="496" t="s">
        <v>1155</v>
      </c>
    </row>
    <row r="228" spans="1:4">
      <c r="A228" s="496" t="str">
        <f>IF(C229=0,"","収支計算テーブル")</f>
        <v/>
      </c>
      <c r="B228" s="496" t="s">
        <v>1156</v>
      </c>
      <c r="C228" s="496" t="s">
        <v>1245</v>
      </c>
    </row>
    <row r="229" spans="1:4">
      <c r="A229" s="496" t="str">
        <f>IF(C229=0,"","収支計算テーブル")</f>
        <v/>
      </c>
      <c r="B229" s="496" t="s">
        <v>1157</v>
      </c>
      <c r="C229" s="496">
        <f>申請用入力!E169</f>
        <v>0</v>
      </c>
    </row>
    <row r="230" spans="1:4">
      <c r="A230" s="496" t="str">
        <f>IF(C229=0,"","収支計算テーブル")</f>
        <v/>
      </c>
      <c r="B230" s="496" t="s">
        <v>1158</v>
      </c>
    </row>
    <row r="231" spans="1:4">
      <c r="A231" s="496" t="str">
        <f>IF(C229=0,"","収支計算テーブル")</f>
        <v/>
      </c>
      <c r="B231" s="496" t="s">
        <v>1159</v>
      </c>
    </row>
    <row r="232" spans="1:4">
      <c r="A232" s="496" t="str">
        <f>IF(C229=0,"","収支計算テーブル")</f>
        <v/>
      </c>
      <c r="B232" s="496" t="s">
        <v>1160</v>
      </c>
    </row>
    <row r="233" spans="1:4">
      <c r="A233" s="496" t="str">
        <f>IF(C229=0,"","収支計算テーブル")</f>
        <v/>
      </c>
      <c r="B233" s="496" t="s">
        <v>1161</v>
      </c>
      <c r="C233" s="496">
        <f>申請用入力!G169</f>
        <v>0</v>
      </c>
    </row>
    <row r="234" spans="1:4">
      <c r="A234" s="496" t="str">
        <f>IF(C229=0,"","収支計算テーブル")</f>
        <v/>
      </c>
      <c r="B234" s="496" t="s">
        <v>1162</v>
      </c>
      <c r="C234" s="496">
        <f>申請用入力!H169</f>
        <v>0</v>
      </c>
    </row>
    <row r="235" spans="1:4">
      <c r="A235" s="496" t="str">
        <f>IF(C229=0,"","収支計算テーブル")</f>
        <v/>
      </c>
      <c r="B235" s="496" t="s">
        <v>1163</v>
      </c>
    </row>
    <row r="236" spans="1:4">
      <c r="A236" s="496" t="str">
        <f>IF(C229=0,"","収支計算テーブル")</f>
        <v/>
      </c>
      <c r="B236" s="496" t="s">
        <v>1164</v>
      </c>
    </row>
    <row r="237" spans="1:4">
      <c r="A237" s="496" t="str">
        <f>IF(C229=0,"","収支計算テーブル")</f>
        <v/>
      </c>
      <c r="B237" s="496" t="s">
        <v>1165</v>
      </c>
      <c r="C237" s="496" t="str">
        <f>申請用入力!O169</f>
        <v/>
      </c>
    </row>
    <row r="238" spans="1:4">
      <c r="A238" s="496" t="str">
        <f>IF(C229=0,"","収支計算テーブル")</f>
        <v/>
      </c>
      <c r="B238" s="496" t="s">
        <v>1166</v>
      </c>
      <c r="C238" s="496" t="str">
        <f>申請用入力!P169</f>
        <v/>
      </c>
    </row>
    <row r="239" spans="1:4">
      <c r="A239" s="496" t="str">
        <f>IF(C229=0,"","収支計算テーブル")</f>
        <v/>
      </c>
      <c r="B239" s="496" t="s">
        <v>1167</v>
      </c>
      <c r="C239" s="496">
        <f>申請用入力!E173</f>
        <v>0</v>
      </c>
    </row>
    <row r="240" spans="1:4">
      <c r="A240" s="496" t="str">
        <f>IF(C247=0,"","収支計算テーブル")</f>
        <v/>
      </c>
      <c r="B240" s="496" t="s">
        <v>1055</v>
      </c>
      <c r="C240" s="496" t="str">
        <f>申請用入力!$R$12</f>
        <v/>
      </c>
      <c r="D240" s="496" t="s">
        <v>1056</v>
      </c>
    </row>
    <row r="241" spans="1:3">
      <c r="A241" s="496" t="str">
        <f>IF(C247=0,"","収支計算テーブル")</f>
        <v/>
      </c>
      <c r="B241" s="496" t="s">
        <v>1057</v>
      </c>
      <c r="C241" s="496">
        <f>選択!$A$2</f>
        <v>2023</v>
      </c>
    </row>
    <row r="242" spans="1:3">
      <c r="A242" s="496" t="str">
        <f>IF(C247=0,"","収支計算テーブル")</f>
        <v/>
      </c>
      <c r="B242" s="496" t="s">
        <v>1124</v>
      </c>
      <c r="C242" s="496" t="str">
        <f>選択!$A$1</f>
        <v>商品開発支援</v>
      </c>
    </row>
    <row r="243" spans="1:3">
      <c r="A243" s="496" t="str">
        <f>IF(C247=0,"","収支計算テーブル")</f>
        <v/>
      </c>
      <c r="B243" s="496" t="s">
        <v>1125</v>
      </c>
      <c r="C243" s="496" t="str">
        <f ca="1">$C$127</f>
        <v>最終版</v>
      </c>
    </row>
    <row r="244" spans="1:3">
      <c r="A244" s="496" t="str">
        <f>IF(C247=0,"","収支計算テーブル")</f>
        <v/>
      </c>
      <c r="B244" s="496" t="s">
        <v>1153</v>
      </c>
    </row>
    <row r="245" spans="1:3">
      <c r="A245" s="496" t="str">
        <f>IF(C247=0,"","収支計算テーブル")</f>
        <v/>
      </c>
      <c r="B245" s="496" t="s">
        <v>1154</v>
      </c>
      <c r="C245" s="496" t="s">
        <v>1155</v>
      </c>
    </row>
    <row r="246" spans="1:3">
      <c r="A246" s="496" t="str">
        <f>IF(C247=0,"","収支計算テーブル")</f>
        <v/>
      </c>
      <c r="B246" s="496" t="s">
        <v>1156</v>
      </c>
      <c r="C246" s="496" t="s">
        <v>1245</v>
      </c>
    </row>
    <row r="247" spans="1:3">
      <c r="A247" s="496" t="str">
        <f>IF(C247=0,"","収支計算テーブル")</f>
        <v/>
      </c>
      <c r="B247" s="496" t="s">
        <v>1157</v>
      </c>
      <c r="C247" s="496">
        <f>申請用入力!E170</f>
        <v>0</v>
      </c>
    </row>
    <row r="248" spans="1:3">
      <c r="A248" s="496" t="str">
        <f>IF(C247=0,"","収支計算テーブル")</f>
        <v/>
      </c>
      <c r="B248" s="496" t="s">
        <v>1158</v>
      </c>
    </row>
    <row r="249" spans="1:3">
      <c r="A249" s="496" t="str">
        <f>IF(C247=0,"","収支計算テーブル")</f>
        <v/>
      </c>
      <c r="B249" s="496" t="s">
        <v>1159</v>
      </c>
    </row>
    <row r="250" spans="1:3">
      <c r="A250" s="496" t="str">
        <f>IF(C247=0,"","収支計算テーブル")</f>
        <v/>
      </c>
      <c r="B250" s="496" t="s">
        <v>1160</v>
      </c>
    </row>
    <row r="251" spans="1:3">
      <c r="A251" s="496" t="str">
        <f>IF(C247=0,"","収支計算テーブル")</f>
        <v/>
      </c>
      <c r="B251" s="496" t="s">
        <v>1161</v>
      </c>
      <c r="C251" s="496">
        <f>申請用入力!G170</f>
        <v>0</v>
      </c>
    </row>
    <row r="252" spans="1:3">
      <c r="A252" s="496" t="str">
        <f>IF(C247=0,"","収支計算テーブル")</f>
        <v/>
      </c>
      <c r="B252" s="496" t="s">
        <v>1162</v>
      </c>
      <c r="C252" s="496">
        <f>申請用入力!H170</f>
        <v>0</v>
      </c>
    </row>
    <row r="253" spans="1:3">
      <c r="A253" s="496" t="str">
        <f>IF(C247=0,"","収支計算テーブル")</f>
        <v/>
      </c>
      <c r="B253" s="496" t="s">
        <v>1163</v>
      </c>
    </row>
    <row r="254" spans="1:3">
      <c r="A254" s="496" t="str">
        <f>IF(C247=0,"","収支計算テーブル")</f>
        <v/>
      </c>
      <c r="B254" s="496" t="s">
        <v>1164</v>
      </c>
    </row>
    <row r="255" spans="1:3">
      <c r="A255" s="496" t="str">
        <f>IF(C247=0,"","収支計算テーブル")</f>
        <v/>
      </c>
      <c r="B255" s="496" t="s">
        <v>1165</v>
      </c>
      <c r="C255" s="496" t="str">
        <f>申請用入力!O170</f>
        <v/>
      </c>
    </row>
    <row r="256" spans="1:3">
      <c r="A256" s="496" t="str">
        <f>IF(C247=0,"","収支計算テーブル")</f>
        <v/>
      </c>
      <c r="B256" s="496" t="s">
        <v>1166</v>
      </c>
      <c r="C256" s="496" t="str">
        <f>申請用入力!P170</f>
        <v/>
      </c>
    </row>
    <row r="257" spans="1:4">
      <c r="A257" s="496" t="str">
        <f>IF(C247=0,"","収支計算テーブル")</f>
        <v/>
      </c>
      <c r="B257" s="496" t="s">
        <v>1167</v>
      </c>
      <c r="C257" s="496">
        <f>申請用入力!E173</f>
        <v>0</v>
      </c>
    </row>
    <row r="258" spans="1:4">
      <c r="A258" s="496" t="str">
        <f>IF(C265=0,"","収支計算テーブル")</f>
        <v/>
      </c>
      <c r="B258" s="496" t="s">
        <v>1055</v>
      </c>
      <c r="C258" s="496" t="str">
        <f>申請用入力!$R$12</f>
        <v/>
      </c>
      <c r="D258" s="496" t="s">
        <v>1056</v>
      </c>
    </row>
    <row r="259" spans="1:4">
      <c r="A259" s="496" t="str">
        <f>IF(C265=0,"","収支計算テーブル")</f>
        <v/>
      </c>
      <c r="B259" s="496" t="s">
        <v>1057</v>
      </c>
      <c r="C259" s="496">
        <f>選択!$A$2</f>
        <v>2023</v>
      </c>
    </row>
    <row r="260" spans="1:4">
      <c r="A260" s="496" t="str">
        <f>IF(C265=0,"","収支計算テーブル")</f>
        <v/>
      </c>
      <c r="B260" s="496" t="s">
        <v>1124</v>
      </c>
      <c r="C260" s="496" t="str">
        <f>選択!$A$1</f>
        <v>商品開発支援</v>
      </c>
    </row>
    <row r="261" spans="1:4">
      <c r="A261" s="496" t="str">
        <f>IF(C265=0,"","収支計算テーブル")</f>
        <v/>
      </c>
      <c r="B261" s="496" t="s">
        <v>1125</v>
      </c>
      <c r="C261" s="496" t="str">
        <f ca="1">$C$127</f>
        <v>最終版</v>
      </c>
    </row>
    <row r="262" spans="1:4">
      <c r="A262" s="496" t="str">
        <f>IF(C265=0,"","収支計算テーブル")</f>
        <v/>
      </c>
      <c r="B262" s="496" t="s">
        <v>1153</v>
      </c>
    </row>
    <row r="263" spans="1:4">
      <c r="A263" s="496" t="str">
        <f>IF(C265=0,"","収支計算テーブル")</f>
        <v/>
      </c>
      <c r="B263" s="496" t="s">
        <v>1154</v>
      </c>
      <c r="C263" s="496" t="s">
        <v>1155</v>
      </c>
    </row>
    <row r="264" spans="1:4">
      <c r="A264" s="496" t="str">
        <f>IF(C265=0,"","収支計算テーブル")</f>
        <v/>
      </c>
      <c r="B264" s="496" t="s">
        <v>1156</v>
      </c>
      <c r="C264" s="496" t="s">
        <v>1245</v>
      </c>
    </row>
    <row r="265" spans="1:4">
      <c r="A265" s="496" t="str">
        <f>IF(C265=0,"","収支計算テーブル")</f>
        <v/>
      </c>
      <c r="B265" s="496" t="s">
        <v>1157</v>
      </c>
      <c r="C265" s="496">
        <f>申請用入力!E171</f>
        <v>0</v>
      </c>
    </row>
    <row r="266" spans="1:4">
      <c r="A266" s="496" t="str">
        <f>IF(C265=0,"","収支計算テーブル")</f>
        <v/>
      </c>
      <c r="B266" s="496" t="s">
        <v>1158</v>
      </c>
    </row>
    <row r="267" spans="1:4">
      <c r="A267" s="496" t="str">
        <f>IF(C265=0,"","収支計算テーブル")</f>
        <v/>
      </c>
      <c r="B267" s="496" t="s">
        <v>1159</v>
      </c>
    </row>
    <row r="268" spans="1:4">
      <c r="A268" s="496" t="str">
        <f>IF(C265=0,"","収支計算テーブル")</f>
        <v/>
      </c>
      <c r="B268" s="496" t="s">
        <v>1160</v>
      </c>
    </row>
    <row r="269" spans="1:4">
      <c r="A269" s="496" t="str">
        <f>IF(C265=0,"","収支計算テーブル")</f>
        <v/>
      </c>
      <c r="B269" s="496" t="s">
        <v>1161</v>
      </c>
      <c r="C269" s="496">
        <f>申請用入力!G171</f>
        <v>0</v>
      </c>
    </row>
    <row r="270" spans="1:4">
      <c r="A270" s="496" t="str">
        <f>IF(C265=0,"","収支計算テーブル")</f>
        <v/>
      </c>
      <c r="B270" s="496" t="s">
        <v>1162</v>
      </c>
      <c r="C270" s="496">
        <f>申請用入力!H171</f>
        <v>0</v>
      </c>
    </row>
    <row r="271" spans="1:4">
      <c r="A271" s="496" t="str">
        <f>IF(C265=0,"","収支計算テーブル")</f>
        <v/>
      </c>
      <c r="B271" s="496" t="s">
        <v>1163</v>
      </c>
    </row>
    <row r="272" spans="1:4">
      <c r="A272" s="496" t="str">
        <f>IF(C265=0,"","収支計算テーブル")</f>
        <v/>
      </c>
      <c r="B272" s="496" t="s">
        <v>1164</v>
      </c>
    </row>
    <row r="273" spans="1:4">
      <c r="A273" s="496" t="str">
        <f>IF(C265=0,"","収支計算テーブル")</f>
        <v/>
      </c>
      <c r="B273" s="496" t="s">
        <v>1165</v>
      </c>
      <c r="C273" s="496" t="str">
        <f>申請用入力!O171</f>
        <v/>
      </c>
    </row>
    <row r="274" spans="1:4">
      <c r="A274" s="496" t="str">
        <f>IF(C265=0,"","収支計算テーブル")</f>
        <v/>
      </c>
      <c r="B274" s="496" t="s">
        <v>1166</v>
      </c>
      <c r="C274" s="496" t="str">
        <f>申請用入力!P171</f>
        <v/>
      </c>
    </row>
    <row r="275" spans="1:4">
      <c r="A275" s="496" t="str">
        <f>IF(C265=0,"","収支計算テーブル")</f>
        <v/>
      </c>
      <c r="B275" s="496" t="s">
        <v>1167</v>
      </c>
      <c r="C275" s="496">
        <f>申請用入力!E173</f>
        <v>0</v>
      </c>
    </row>
    <row r="276" spans="1:4">
      <c r="A276" s="496" t="str">
        <f>IF(C283=0,"","収支計算テーブル")</f>
        <v/>
      </c>
      <c r="B276" s="496" t="s">
        <v>1055</v>
      </c>
      <c r="C276" s="496" t="str">
        <f>申請用入力!$R$12</f>
        <v/>
      </c>
      <c r="D276" s="496" t="s">
        <v>1056</v>
      </c>
    </row>
    <row r="277" spans="1:4">
      <c r="A277" s="496" t="str">
        <f>IF(C283=0,"","収支計算テーブル")</f>
        <v/>
      </c>
      <c r="B277" s="496" t="s">
        <v>1057</v>
      </c>
      <c r="C277" s="496">
        <f>選択!$A$2</f>
        <v>2023</v>
      </c>
    </row>
    <row r="278" spans="1:4">
      <c r="A278" s="496" t="str">
        <f>IF(C283=0,"","収支計算テーブル")</f>
        <v/>
      </c>
      <c r="B278" s="496" t="s">
        <v>1124</v>
      </c>
      <c r="C278" s="496" t="str">
        <f>選択!$A$1</f>
        <v>商品開発支援</v>
      </c>
    </row>
    <row r="279" spans="1:4">
      <c r="A279" s="496" t="str">
        <f>IF(C283=0,"","収支計算テーブル")</f>
        <v/>
      </c>
      <c r="B279" s="496" t="s">
        <v>1125</v>
      </c>
      <c r="C279" s="496" t="str">
        <f ca="1">$C$127</f>
        <v>最終版</v>
      </c>
    </row>
    <row r="280" spans="1:4">
      <c r="A280" s="496" t="str">
        <f>IF(C283=0,"","収支計算テーブル")</f>
        <v/>
      </c>
      <c r="B280" s="496" t="s">
        <v>1153</v>
      </c>
    </row>
    <row r="281" spans="1:4">
      <c r="A281" s="496" t="str">
        <f>IF(C283=0,"","収支計算テーブル")</f>
        <v/>
      </c>
      <c r="B281" s="496" t="s">
        <v>1154</v>
      </c>
      <c r="C281" s="496" t="s">
        <v>1155</v>
      </c>
    </row>
    <row r="282" spans="1:4">
      <c r="A282" s="496" t="str">
        <f>IF(C283=0,"","収支計算テーブル")</f>
        <v/>
      </c>
      <c r="B282" s="496" t="s">
        <v>1156</v>
      </c>
      <c r="C282" s="496" t="s">
        <v>1245</v>
      </c>
    </row>
    <row r="283" spans="1:4">
      <c r="A283" s="496" t="str">
        <f>IF(C283=0,"","収支計算テーブル")</f>
        <v/>
      </c>
      <c r="B283" s="496" t="s">
        <v>1157</v>
      </c>
      <c r="C283" s="496">
        <f>申請用入力!E172</f>
        <v>0</v>
      </c>
    </row>
    <row r="284" spans="1:4">
      <c r="A284" s="496" t="str">
        <f>IF(C283=0,"","収支計算テーブル")</f>
        <v/>
      </c>
      <c r="B284" s="496" t="s">
        <v>1158</v>
      </c>
    </row>
    <row r="285" spans="1:4">
      <c r="A285" s="496" t="str">
        <f>IF(C283=0,"","収支計算テーブル")</f>
        <v/>
      </c>
      <c r="B285" s="496" t="s">
        <v>1159</v>
      </c>
    </row>
    <row r="286" spans="1:4">
      <c r="A286" s="496" t="str">
        <f>IF(C283=0,"","収支計算テーブル")</f>
        <v/>
      </c>
      <c r="B286" s="496" t="s">
        <v>1160</v>
      </c>
    </row>
    <row r="287" spans="1:4">
      <c r="A287" s="496" t="str">
        <f>IF(C283=0,"","収支計算テーブル")</f>
        <v/>
      </c>
      <c r="B287" s="496" t="s">
        <v>1161</v>
      </c>
      <c r="C287" s="496">
        <f>申請用入力!G172</f>
        <v>0</v>
      </c>
    </row>
    <row r="288" spans="1:4">
      <c r="A288" s="496" t="str">
        <f>IF(C283=0,"","収支計算テーブル")</f>
        <v/>
      </c>
      <c r="B288" s="496" t="s">
        <v>1162</v>
      </c>
      <c r="C288" s="496">
        <f>申請用入力!H172</f>
        <v>0</v>
      </c>
    </row>
    <row r="289" spans="1:4">
      <c r="A289" s="496" t="str">
        <f>IF(C283=0,"","収支計算テーブル")</f>
        <v/>
      </c>
      <c r="B289" s="496" t="s">
        <v>1163</v>
      </c>
    </row>
    <row r="290" spans="1:4">
      <c r="A290" s="496" t="str">
        <f>IF(C283=0,"","収支計算テーブル")</f>
        <v/>
      </c>
      <c r="B290" s="496" t="s">
        <v>1164</v>
      </c>
    </row>
    <row r="291" spans="1:4">
      <c r="A291" s="496" t="str">
        <f>IF(C283=0,"","収支計算テーブル")</f>
        <v/>
      </c>
      <c r="B291" s="496" t="s">
        <v>1165</v>
      </c>
      <c r="C291" s="496" t="str">
        <f>申請用入力!O172</f>
        <v/>
      </c>
    </row>
    <row r="292" spans="1:4">
      <c r="A292" s="496" t="str">
        <f>IF(C283=0,"","収支計算テーブル")</f>
        <v/>
      </c>
      <c r="B292" s="496" t="s">
        <v>1166</v>
      </c>
      <c r="C292" s="496" t="str">
        <f>申請用入力!P172</f>
        <v/>
      </c>
    </row>
    <row r="293" spans="1:4">
      <c r="A293" s="496" t="str">
        <f>IF(C283=0,"","収支計算テーブル")</f>
        <v/>
      </c>
      <c r="B293" s="496" t="s">
        <v>1167</v>
      </c>
      <c r="C293" s="496">
        <f>申請用入力!E173</f>
        <v>0</v>
      </c>
    </row>
    <row r="294" spans="1:4">
      <c r="A294" s="496" t="str">
        <f>IF(C301=0,"","収支計算テーブル")</f>
        <v/>
      </c>
      <c r="B294" s="496" t="s">
        <v>1055</v>
      </c>
      <c r="C294" s="496" t="str">
        <f>申請用入力!$R$12</f>
        <v/>
      </c>
      <c r="D294" s="496" t="s">
        <v>1056</v>
      </c>
    </row>
    <row r="295" spans="1:4">
      <c r="A295" s="496" t="str">
        <f>IF(C301=0,"","収支計算テーブル")</f>
        <v/>
      </c>
      <c r="B295" s="496" t="s">
        <v>1057</v>
      </c>
      <c r="C295" s="496">
        <f>選択!$A$2</f>
        <v>2023</v>
      </c>
    </row>
    <row r="296" spans="1:4">
      <c r="A296" s="496" t="str">
        <f>IF(C301=0,"","収支計算テーブル")</f>
        <v/>
      </c>
      <c r="B296" s="496" t="s">
        <v>1124</v>
      </c>
      <c r="C296" s="496" t="str">
        <f>選択!$A$1</f>
        <v>商品開発支援</v>
      </c>
    </row>
    <row r="297" spans="1:4">
      <c r="A297" s="496" t="str">
        <f>IF(C301=0,"","収支計算テーブル")</f>
        <v/>
      </c>
      <c r="B297" s="496" t="s">
        <v>1125</v>
      </c>
      <c r="C297" s="496" t="str">
        <f ca="1">$C$127</f>
        <v>最終版</v>
      </c>
    </row>
    <row r="298" spans="1:4">
      <c r="A298" s="496" t="str">
        <f>IF(C301=0,"","収支計算テーブル")</f>
        <v/>
      </c>
      <c r="B298" s="496" t="s">
        <v>1153</v>
      </c>
    </row>
    <row r="299" spans="1:4">
      <c r="A299" s="496" t="str">
        <f>IF(C301=0,"","収支計算テーブル")</f>
        <v/>
      </c>
      <c r="B299" s="496" t="s">
        <v>1154</v>
      </c>
      <c r="C299" s="496" t="s">
        <v>1155</v>
      </c>
    </row>
    <row r="300" spans="1:4">
      <c r="A300" s="496" t="str">
        <f>IF(C301=0,"","収支計算テーブル")</f>
        <v/>
      </c>
      <c r="B300" s="496" t="s">
        <v>1156</v>
      </c>
      <c r="C300" s="496" t="s">
        <v>1246</v>
      </c>
    </row>
    <row r="301" spans="1:4">
      <c r="A301" s="496" t="str">
        <f>IF(C301=0,"","収支計算テーブル")</f>
        <v/>
      </c>
      <c r="B301" s="496" t="s">
        <v>1157</v>
      </c>
      <c r="C301" s="496">
        <f>申請用入力!E176</f>
        <v>0</v>
      </c>
    </row>
    <row r="302" spans="1:4">
      <c r="A302" s="496" t="str">
        <f>IF(C301=0,"","収支計算テーブル")</f>
        <v/>
      </c>
      <c r="B302" s="496" t="s">
        <v>1158</v>
      </c>
    </row>
    <row r="303" spans="1:4">
      <c r="A303" s="496" t="str">
        <f>IF(C301=0,"","収支計算テーブル")</f>
        <v/>
      </c>
      <c r="B303" s="496" t="s">
        <v>1159</v>
      </c>
    </row>
    <row r="304" spans="1:4">
      <c r="A304" s="496" t="str">
        <f>IF(C301=0,"","収支計算テーブル")</f>
        <v/>
      </c>
      <c r="B304" s="496" t="s">
        <v>1160</v>
      </c>
    </row>
    <row r="305" spans="1:4">
      <c r="A305" s="496" t="str">
        <f>IF(C301=0,"","収支計算テーブル")</f>
        <v/>
      </c>
      <c r="B305" s="496" t="s">
        <v>1161</v>
      </c>
      <c r="C305" s="496">
        <f>申請用入力!G176</f>
        <v>0</v>
      </c>
    </row>
    <row r="306" spans="1:4">
      <c r="A306" s="496" t="str">
        <f>IF(C301=0,"","収支計算テーブル")</f>
        <v/>
      </c>
      <c r="B306" s="496" t="s">
        <v>1162</v>
      </c>
      <c r="C306" s="496">
        <f>申請用入力!H176</f>
        <v>0</v>
      </c>
    </row>
    <row r="307" spans="1:4">
      <c r="A307" s="496" t="str">
        <f>IF(C301=0,"","収支計算テーブル")</f>
        <v/>
      </c>
      <c r="B307" s="496" t="s">
        <v>1163</v>
      </c>
    </row>
    <row r="308" spans="1:4">
      <c r="A308" s="496" t="str">
        <f>IF(C301=0,"","収支計算テーブル")</f>
        <v/>
      </c>
      <c r="B308" s="496" t="s">
        <v>1164</v>
      </c>
    </row>
    <row r="309" spans="1:4">
      <c r="A309" s="496" t="str">
        <f>IF(C301=0,"","収支計算テーブル")</f>
        <v/>
      </c>
      <c r="B309" s="496" t="s">
        <v>1165</v>
      </c>
      <c r="C309" s="496" t="str">
        <f>申請用入力!O176</f>
        <v/>
      </c>
    </row>
    <row r="310" spans="1:4">
      <c r="A310" s="496" t="str">
        <f>IF(C301=0,"","収支計算テーブル")</f>
        <v/>
      </c>
      <c r="B310" s="496" t="s">
        <v>1166</v>
      </c>
      <c r="C310" s="496" t="str">
        <f>申請用入力!P176</f>
        <v/>
      </c>
    </row>
    <row r="311" spans="1:4">
      <c r="A311" s="496" t="str">
        <f>IF(C301=0,"","収支計算テーブル")</f>
        <v/>
      </c>
      <c r="B311" s="496" t="s">
        <v>1167</v>
      </c>
      <c r="C311" s="496">
        <f>申請用入力!E180</f>
        <v>0</v>
      </c>
    </row>
    <row r="312" spans="1:4">
      <c r="A312" s="496" t="str">
        <f>IF(C319=0,"","収支計算テーブル")</f>
        <v/>
      </c>
      <c r="B312" s="496" t="s">
        <v>1055</v>
      </c>
      <c r="C312" s="496" t="str">
        <f>申請用入力!$R$12</f>
        <v/>
      </c>
      <c r="D312" s="496" t="s">
        <v>1056</v>
      </c>
    </row>
    <row r="313" spans="1:4">
      <c r="A313" s="496" t="str">
        <f>IF(C319=0,"","収支計算テーブル")</f>
        <v/>
      </c>
      <c r="B313" s="496" t="s">
        <v>1057</v>
      </c>
      <c r="C313" s="496">
        <f>選択!$A$2</f>
        <v>2023</v>
      </c>
    </row>
    <row r="314" spans="1:4">
      <c r="A314" s="496" t="str">
        <f>IF(C319=0,"","収支計算テーブル")</f>
        <v/>
      </c>
      <c r="B314" s="496" t="s">
        <v>1124</v>
      </c>
      <c r="C314" s="496" t="str">
        <f>選択!$A$1</f>
        <v>商品開発支援</v>
      </c>
    </row>
    <row r="315" spans="1:4">
      <c r="A315" s="496" t="str">
        <f>IF(C319=0,"","収支計算テーブル")</f>
        <v/>
      </c>
      <c r="B315" s="496" t="s">
        <v>1125</v>
      </c>
      <c r="C315" s="496" t="str">
        <f ca="1">$C$127</f>
        <v>最終版</v>
      </c>
    </row>
    <row r="316" spans="1:4">
      <c r="A316" s="496" t="str">
        <f>IF(C319=0,"","収支計算テーブル")</f>
        <v/>
      </c>
      <c r="B316" s="496" t="s">
        <v>1153</v>
      </c>
    </row>
    <row r="317" spans="1:4">
      <c r="A317" s="496" t="str">
        <f>IF(C319=0,"","収支計算テーブル")</f>
        <v/>
      </c>
      <c r="B317" s="496" t="s">
        <v>1154</v>
      </c>
      <c r="C317" s="496" t="s">
        <v>1155</v>
      </c>
    </row>
    <row r="318" spans="1:4">
      <c r="A318" s="496" t="str">
        <f>IF(C319=0,"","収支計算テーブル")</f>
        <v/>
      </c>
      <c r="B318" s="496" t="s">
        <v>1156</v>
      </c>
      <c r="C318" s="496" t="s">
        <v>1246</v>
      </c>
    </row>
    <row r="319" spans="1:4">
      <c r="A319" s="496" t="str">
        <f>IF(C319=0,"","収支計算テーブル")</f>
        <v/>
      </c>
      <c r="B319" s="496" t="s">
        <v>1157</v>
      </c>
      <c r="C319" s="496">
        <f>申請用入力!E177</f>
        <v>0</v>
      </c>
    </row>
    <row r="320" spans="1:4">
      <c r="A320" s="496" t="str">
        <f>IF(C319=0,"","収支計算テーブル")</f>
        <v/>
      </c>
      <c r="B320" s="496" t="s">
        <v>1158</v>
      </c>
    </row>
    <row r="321" spans="1:4">
      <c r="A321" s="496" t="str">
        <f>IF(C319=0,"","収支計算テーブル")</f>
        <v/>
      </c>
      <c r="B321" s="496" t="s">
        <v>1159</v>
      </c>
    </row>
    <row r="322" spans="1:4">
      <c r="A322" s="496" t="str">
        <f>IF(C319=0,"","収支計算テーブル")</f>
        <v/>
      </c>
      <c r="B322" s="496" t="s">
        <v>1160</v>
      </c>
    </row>
    <row r="323" spans="1:4">
      <c r="A323" s="496" t="str">
        <f>IF(C319=0,"","収支計算テーブル")</f>
        <v/>
      </c>
      <c r="B323" s="496" t="s">
        <v>1161</v>
      </c>
      <c r="C323" s="496">
        <f>申請用入力!G177</f>
        <v>0</v>
      </c>
    </row>
    <row r="324" spans="1:4">
      <c r="A324" s="496" t="str">
        <f>IF(C319=0,"","収支計算テーブル")</f>
        <v/>
      </c>
      <c r="B324" s="496" t="s">
        <v>1162</v>
      </c>
      <c r="C324" s="496">
        <f>申請用入力!H177</f>
        <v>0</v>
      </c>
    </row>
    <row r="325" spans="1:4">
      <c r="A325" s="496" t="str">
        <f>IF(C319=0,"","収支計算テーブル")</f>
        <v/>
      </c>
      <c r="B325" s="496" t="s">
        <v>1163</v>
      </c>
    </row>
    <row r="326" spans="1:4">
      <c r="A326" s="496" t="str">
        <f>IF(C319=0,"","収支計算テーブル")</f>
        <v/>
      </c>
      <c r="B326" s="496" t="s">
        <v>1164</v>
      </c>
    </row>
    <row r="327" spans="1:4">
      <c r="A327" s="496" t="str">
        <f>IF(C319=0,"","収支計算テーブル")</f>
        <v/>
      </c>
      <c r="B327" s="496" t="s">
        <v>1165</v>
      </c>
      <c r="C327" s="496" t="str">
        <f>申請用入力!O177</f>
        <v/>
      </c>
    </row>
    <row r="328" spans="1:4">
      <c r="A328" s="496" t="str">
        <f>IF(C319=0,"","収支計算テーブル")</f>
        <v/>
      </c>
      <c r="B328" s="496" t="s">
        <v>1166</v>
      </c>
      <c r="C328" s="496" t="str">
        <f>申請用入力!P177</f>
        <v/>
      </c>
    </row>
    <row r="329" spans="1:4">
      <c r="A329" s="496" t="str">
        <f>IF(C319=0,"","収支計算テーブル")</f>
        <v/>
      </c>
      <c r="B329" s="496" t="s">
        <v>1167</v>
      </c>
      <c r="C329" s="496">
        <f>申請用入力!E180</f>
        <v>0</v>
      </c>
    </row>
    <row r="330" spans="1:4">
      <c r="A330" s="496" t="str">
        <f>IF(C337=0,"","収支計算テーブル")</f>
        <v/>
      </c>
      <c r="B330" s="496" t="s">
        <v>1055</v>
      </c>
      <c r="C330" s="496" t="str">
        <f>申請用入力!$R$12</f>
        <v/>
      </c>
      <c r="D330" s="496" t="s">
        <v>1056</v>
      </c>
    </row>
    <row r="331" spans="1:4">
      <c r="A331" s="496" t="str">
        <f>IF(C337=0,"","収支計算テーブル")</f>
        <v/>
      </c>
      <c r="B331" s="496" t="s">
        <v>1057</v>
      </c>
      <c r="C331" s="496">
        <f>選択!$A$2</f>
        <v>2023</v>
      </c>
    </row>
    <row r="332" spans="1:4">
      <c r="A332" s="496" t="str">
        <f>IF(C337=0,"","収支計算テーブル")</f>
        <v/>
      </c>
      <c r="B332" s="496" t="s">
        <v>1124</v>
      </c>
      <c r="C332" s="496" t="str">
        <f>選択!$A$1</f>
        <v>商品開発支援</v>
      </c>
    </row>
    <row r="333" spans="1:4">
      <c r="A333" s="496" t="str">
        <f>IF(C337=0,"","収支計算テーブル")</f>
        <v/>
      </c>
      <c r="B333" s="496" t="s">
        <v>1125</v>
      </c>
      <c r="C333" s="496" t="str">
        <f ca="1">$C$127</f>
        <v>最終版</v>
      </c>
    </row>
    <row r="334" spans="1:4">
      <c r="A334" s="496" t="str">
        <f>IF(C337=0,"","収支計算テーブル")</f>
        <v/>
      </c>
      <c r="B334" s="496" t="s">
        <v>1153</v>
      </c>
    </row>
    <row r="335" spans="1:4">
      <c r="A335" s="496" t="str">
        <f>IF(C337=0,"","収支計算テーブル")</f>
        <v/>
      </c>
      <c r="B335" s="496" t="s">
        <v>1154</v>
      </c>
      <c r="C335" s="496" t="s">
        <v>1155</v>
      </c>
    </row>
    <row r="336" spans="1:4">
      <c r="A336" s="496" t="str">
        <f>IF(C337=0,"","収支計算テーブル")</f>
        <v/>
      </c>
      <c r="B336" s="496" t="s">
        <v>1156</v>
      </c>
      <c r="C336" s="496" t="s">
        <v>1246</v>
      </c>
    </row>
    <row r="337" spans="1:4">
      <c r="A337" s="496" t="str">
        <f>IF(C337=0,"","収支計算テーブル")</f>
        <v/>
      </c>
      <c r="B337" s="496" t="s">
        <v>1157</v>
      </c>
      <c r="C337" s="496">
        <f>申請用入力!E178</f>
        <v>0</v>
      </c>
    </row>
    <row r="338" spans="1:4">
      <c r="A338" s="496" t="str">
        <f>IF(C337=0,"","収支計算テーブル")</f>
        <v/>
      </c>
      <c r="B338" s="496" t="s">
        <v>1158</v>
      </c>
    </row>
    <row r="339" spans="1:4">
      <c r="A339" s="496" t="str">
        <f>IF(C337=0,"","収支計算テーブル")</f>
        <v/>
      </c>
      <c r="B339" s="496" t="s">
        <v>1159</v>
      </c>
    </row>
    <row r="340" spans="1:4">
      <c r="A340" s="496" t="str">
        <f>IF(C337=0,"","収支計算テーブル")</f>
        <v/>
      </c>
      <c r="B340" s="496" t="s">
        <v>1160</v>
      </c>
    </row>
    <row r="341" spans="1:4">
      <c r="A341" s="496" t="str">
        <f>IF(C337=0,"","収支計算テーブル")</f>
        <v/>
      </c>
      <c r="B341" s="496" t="s">
        <v>1161</v>
      </c>
      <c r="C341" s="496">
        <f>申請用入力!G178</f>
        <v>0</v>
      </c>
    </row>
    <row r="342" spans="1:4">
      <c r="A342" s="496" t="str">
        <f>IF(C337=0,"","収支計算テーブル")</f>
        <v/>
      </c>
      <c r="B342" s="496" t="s">
        <v>1162</v>
      </c>
      <c r="C342" s="496">
        <f>申請用入力!H178</f>
        <v>0</v>
      </c>
    </row>
    <row r="343" spans="1:4">
      <c r="A343" s="496" t="str">
        <f>IF(C337=0,"","収支計算テーブル")</f>
        <v/>
      </c>
      <c r="B343" s="496" t="s">
        <v>1163</v>
      </c>
    </row>
    <row r="344" spans="1:4">
      <c r="A344" s="496" t="str">
        <f>IF(C337=0,"","収支計算テーブル")</f>
        <v/>
      </c>
      <c r="B344" s="496" t="s">
        <v>1164</v>
      </c>
    </row>
    <row r="345" spans="1:4">
      <c r="A345" s="496" t="str">
        <f>IF(C337=0,"","収支計算テーブル")</f>
        <v/>
      </c>
      <c r="B345" s="496" t="s">
        <v>1165</v>
      </c>
      <c r="C345" s="496" t="str">
        <f>申請用入力!O178</f>
        <v/>
      </c>
    </row>
    <row r="346" spans="1:4">
      <c r="A346" s="496" t="str">
        <f>IF(C337=0,"","収支計算テーブル")</f>
        <v/>
      </c>
      <c r="B346" s="496" t="s">
        <v>1166</v>
      </c>
      <c r="C346" s="496" t="str">
        <f>申請用入力!P178</f>
        <v/>
      </c>
    </row>
    <row r="347" spans="1:4">
      <c r="A347" s="496" t="str">
        <f>IF(C337=0,"","収支計算テーブル")</f>
        <v/>
      </c>
      <c r="B347" s="496" t="s">
        <v>1167</v>
      </c>
      <c r="C347" s="496">
        <f>申請用入力!E180</f>
        <v>0</v>
      </c>
    </row>
    <row r="348" spans="1:4">
      <c r="A348" s="496" t="str">
        <f>IF(C355=0,"","収支計算テーブル")</f>
        <v/>
      </c>
      <c r="B348" s="496" t="s">
        <v>1055</v>
      </c>
      <c r="C348" s="496" t="str">
        <f>申請用入力!$R$12</f>
        <v/>
      </c>
      <c r="D348" s="496" t="s">
        <v>1056</v>
      </c>
    </row>
    <row r="349" spans="1:4">
      <c r="A349" s="496" t="str">
        <f>IF(C355=0,"","収支計算テーブル")</f>
        <v/>
      </c>
      <c r="B349" s="496" t="s">
        <v>1057</v>
      </c>
      <c r="C349" s="496">
        <f>選択!$A$2</f>
        <v>2023</v>
      </c>
    </row>
    <row r="350" spans="1:4">
      <c r="A350" s="496" t="str">
        <f>IF(C355=0,"","収支計算テーブル")</f>
        <v/>
      </c>
      <c r="B350" s="496" t="s">
        <v>1124</v>
      </c>
      <c r="C350" s="496" t="str">
        <f>選択!$A$1</f>
        <v>商品開発支援</v>
      </c>
    </row>
    <row r="351" spans="1:4">
      <c r="A351" s="496" t="str">
        <f>IF(C355=0,"","収支計算テーブル")</f>
        <v/>
      </c>
      <c r="B351" s="496" t="s">
        <v>1125</v>
      </c>
      <c r="C351" s="496" t="str">
        <f ca="1">$C$127</f>
        <v>最終版</v>
      </c>
    </row>
    <row r="352" spans="1:4">
      <c r="A352" s="496" t="str">
        <f>IF(C355=0,"","収支計算テーブル")</f>
        <v/>
      </c>
      <c r="B352" s="496" t="s">
        <v>1153</v>
      </c>
    </row>
    <row r="353" spans="1:4">
      <c r="A353" s="496" t="str">
        <f>IF(C355=0,"","収支計算テーブル")</f>
        <v/>
      </c>
      <c r="B353" s="496" t="s">
        <v>1154</v>
      </c>
      <c r="C353" s="496" t="s">
        <v>1155</v>
      </c>
    </row>
    <row r="354" spans="1:4">
      <c r="A354" s="496" t="str">
        <f>IF(C355=0,"","収支計算テーブル")</f>
        <v/>
      </c>
      <c r="B354" s="496" t="s">
        <v>1156</v>
      </c>
      <c r="C354" s="496" t="s">
        <v>1246</v>
      </c>
    </row>
    <row r="355" spans="1:4">
      <c r="A355" s="496" t="str">
        <f>IF(C355=0,"","収支計算テーブル")</f>
        <v/>
      </c>
      <c r="B355" s="496" t="s">
        <v>1157</v>
      </c>
      <c r="C355" s="496">
        <f>申請用入力!E179</f>
        <v>0</v>
      </c>
    </row>
    <row r="356" spans="1:4">
      <c r="A356" s="496" t="str">
        <f>IF(C355=0,"","収支計算テーブル")</f>
        <v/>
      </c>
      <c r="B356" s="496" t="s">
        <v>1158</v>
      </c>
    </row>
    <row r="357" spans="1:4">
      <c r="A357" s="496" t="str">
        <f>IF(C355=0,"","収支計算テーブル")</f>
        <v/>
      </c>
      <c r="B357" s="496" t="s">
        <v>1159</v>
      </c>
    </row>
    <row r="358" spans="1:4">
      <c r="A358" s="496" t="str">
        <f>IF(C355=0,"","収支計算テーブル")</f>
        <v/>
      </c>
      <c r="B358" s="496" t="s">
        <v>1160</v>
      </c>
    </row>
    <row r="359" spans="1:4">
      <c r="A359" s="496" t="str">
        <f>IF(C355=0,"","収支計算テーブル")</f>
        <v/>
      </c>
      <c r="B359" s="496" t="s">
        <v>1161</v>
      </c>
      <c r="C359" s="496">
        <f>申請用入力!G179</f>
        <v>0</v>
      </c>
    </row>
    <row r="360" spans="1:4">
      <c r="A360" s="496" t="str">
        <f>IF(C355=0,"","収支計算テーブル")</f>
        <v/>
      </c>
      <c r="B360" s="496" t="s">
        <v>1162</v>
      </c>
      <c r="C360" s="496">
        <f>申請用入力!H179</f>
        <v>0</v>
      </c>
    </row>
    <row r="361" spans="1:4">
      <c r="A361" s="496" t="str">
        <f>IF(C355=0,"","収支計算テーブル")</f>
        <v/>
      </c>
      <c r="B361" s="496" t="s">
        <v>1163</v>
      </c>
    </row>
    <row r="362" spans="1:4">
      <c r="A362" s="496" t="str">
        <f>IF(C355=0,"","収支計算テーブル")</f>
        <v/>
      </c>
      <c r="B362" s="496" t="s">
        <v>1164</v>
      </c>
    </row>
    <row r="363" spans="1:4">
      <c r="A363" s="496" t="str">
        <f>IF(C355=0,"","収支計算テーブル")</f>
        <v/>
      </c>
      <c r="B363" s="496" t="s">
        <v>1165</v>
      </c>
      <c r="C363" s="496" t="str">
        <f>申請用入力!O179</f>
        <v/>
      </c>
    </row>
    <row r="364" spans="1:4">
      <c r="A364" s="496" t="str">
        <f>IF(C355=0,"","収支計算テーブル")</f>
        <v/>
      </c>
      <c r="B364" s="496" t="s">
        <v>1166</v>
      </c>
      <c r="C364" s="496" t="str">
        <f>申請用入力!P179</f>
        <v/>
      </c>
    </row>
    <row r="365" spans="1:4">
      <c r="A365" s="496" t="str">
        <f>IF(C355=0,"","収支計算テーブル")</f>
        <v/>
      </c>
      <c r="B365" s="496" t="s">
        <v>1167</v>
      </c>
      <c r="C365" s="496">
        <f>申請用入力!E180</f>
        <v>0</v>
      </c>
    </row>
    <row r="366" spans="1:4">
      <c r="A366" s="496" t="str">
        <f>IF(C373=0,"","収支計算テーブル")</f>
        <v/>
      </c>
      <c r="B366" s="496" t="s">
        <v>1055</v>
      </c>
      <c r="C366" s="496" t="str">
        <f>申請用入力!$R$12</f>
        <v/>
      </c>
      <c r="D366" s="496" t="s">
        <v>1056</v>
      </c>
    </row>
    <row r="367" spans="1:4">
      <c r="A367" s="496" t="str">
        <f>IF(C373=0,"","収支計算テーブル")</f>
        <v/>
      </c>
      <c r="B367" s="496" t="s">
        <v>1057</v>
      </c>
      <c r="C367" s="496">
        <f>選択!$A$2</f>
        <v>2023</v>
      </c>
    </row>
    <row r="368" spans="1:4">
      <c r="A368" s="496" t="str">
        <f>IF(C373=0,"","収支計算テーブル")</f>
        <v/>
      </c>
      <c r="B368" s="496" t="s">
        <v>1124</v>
      </c>
      <c r="C368" s="496" t="str">
        <f>選択!$A$1</f>
        <v>商品開発支援</v>
      </c>
    </row>
    <row r="369" spans="1:4">
      <c r="A369" s="496" t="str">
        <f>IF(C373=0,"","収支計算テーブル")</f>
        <v/>
      </c>
      <c r="B369" s="496" t="s">
        <v>1125</v>
      </c>
      <c r="C369" s="496" t="str">
        <f ca="1">$C$127</f>
        <v>最終版</v>
      </c>
    </row>
    <row r="370" spans="1:4">
      <c r="A370" s="496" t="str">
        <f>IF(C373=0,"","収支計算テーブル")</f>
        <v/>
      </c>
      <c r="B370" s="496" t="s">
        <v>1153</v>
      </c>
    </row>
    <row r="371" spans="1:4">
      <c r="A371" s="496" t="str">
        <f>IF(C373=0,"","収支計算テーブル")</f>
        <v/>
      </c>
      <c r="B371" s="496" t="s">
        <v>1154</v>
      </c>
      <c r="C371" s="496" t="s">
        <v>1155</v>
      </c>
    </row>
    <row r="372" spans="1:4">
      <c r="A372" s="496" t="str">
        <f>IF(C373=0,"","収支計算テーブル")</f>
        <v/>
      </c>
      <c r="B372" s="496" t="s">
        <v>1156</v>
      </c>
      <c r="C372" s="496" t="s">
        <v>1247</v>
      </c>
    </row>
    <row r="373" spans="1:4">
      <c r="A373" s="496" t="str">
        <f>IF(C373=0,"","収支計算テーブル")</f>
        <v/>
      </c>
      <c r="B373" s="496" t="s">
        <v>1157</v>
      </c>
      <c r="C373" s="496">
        <f>申請用入力!E183</f>
        <v>0</v>
      </c>
    </row>
    <row r="374" spans="1:4">
      <c r="A374" s="496" t="str">
        <f>IF(C373=0,"","収支計算テーブル")</f>
        <v/>
      </c>
      <c r="B374" s="496" t="s">
        <v>1158</v>
      </c>
    </row>
    <row r="375" spans="1:4">
      <c r="A375" s="496" t="str">
        <f>IF(C373=0,"","収支計算テーブル")</f>
        <v/>
      </c>
      <c r="B375" s="496" t="s">
        <v>1159</v>
      </c>
    </row>
    <row r="376" spans="1:4">
      <c r="A376" s="496" t="str">
        <f>IF(C373=0,"","収支計算テーブル")</f>
        <v/>
      </c>
      <c r="B376" s="496" t="s">
        <v>1160</v>
      </c>
    </row>
    <row r="377" spans="1:4">
      <c r="A377" s="496" t="str">
        <f>IF(C373=0,"","収支計算テーブル")</f>
        <v/>
      </c>
      <c r="B377" s="496" t="s">
        <v>1161</v>
      </c>
      <c r="C377" s="496">
        <f>申請用入力!G183</f>
        <v>0</v>
      </c>
    </row>
    <row r="378" spans="1:4">
      <c r="A378" s="496" t="str">
        <f>IF(C373=0,"","収支計算テーブル")</f>
        <v/>
      </c>
      <c r="B378" s="496" t="s">
        <v>1162</v>
      </c>
      <c r="C378" s="496">
        <f>申請用入力!H183</f>
        <v>0</v>
      </c>
    </row>
    <row r="379" spans="1:4">
      <c r="A379" s="496" t="str">
        <f>IF(C373=0,"","収支計算テーブル")</f>
        <v/>
      </c>
      <c r="B379" s="496" t="s">
        <v>1163</v>
      </c>
    </row>
    <row r="380" spans="1:4">
      <c r="A380" s="496" t="str">
        <f>IF(C373=0,"","収支計算テーブル")</f>
        <v/>
      </c>
      <c r="B380" s="496" t="s">
        <v>1164</v>
      </c>
    </row>
    <row r="381" spans="1:4">
      <c r="A381" s="496" t="str">
        <f>IF(C373=0,"","収支計算テーブル")</f>
        <v/>
      </c>
      <c r="B381" s="496" t="s">
        <v>1165</v>
      </c>
      <c r="C381" s="496" t="str">
        <f>申請用入力!O183</f>
        <v/>
      </c>
    </row>
    <row r="382" spans="1:4">
      <c r="A382" s="496" t="str">
        <f>IF(C373=0,"","収支計算テーブル")</f>
        <v/>
      </c>
      <c r="B382" s="496" t="s">
        <v>1166</v>
      </c>
      <c r="C382" s="496" t="str">
        <f>申請用入力!P183</f>
        <v/>
      </c>
    </row>
    <row r="383" spans="1:4">
      <c r="A383" s="496" t="str">
        <f>IF(C373=0,"","収支計算テーブル")</f>
        <v/>
      </c>
      <c r="B383" s="496" t="s">
        <v>1167</v>
      </c>
      <c r="C383" s="496">
        <f>申請用入力!E187</f>
        <v>0</v>
      </c>
    </row>
    <row r="384" spans="1:4">
      <c r="A384" s="496" t="str">
        <f>IF(C391=0,"","収支計算テーブル")</f>
        <v/>
      </c>
      <c r="B384" s="496" t="s">
        <v>1055</v>
      </c>
      <c r="C384" s="496" t="str">
        <f>申請用入力!$R$12</f>
        <v/>
      </c>
      <c r="D384" s="496" t="s">
        <v>1056</v>
      </c>
    </row>
    <row r="385" spans="1:3">
      <c r="A385" s="496" t="str">
        <f>IF(C391=0,"","収支計算テーブル")</f>
        <v/>
      </c>
      <c r="B385" s="496" t="s">
        <v>1057</v>
      </c>
      <c r="C385" s="496">
        <f>選択!$A$2</f>
        <v>2023</v>
      </c>
    </row>
    <row r="386" spans="1:3">
      <c r="A386" s="496" t="str">
        <f>IF(C391=0,"","収支計算テーブル")</f>
        <v/>
      </c>
      <c r="B386" s="496" t="s">
        <v>1124</v>
      </c>
      <c r="C386" s="496" t="str">
        <f>選択!$A$1</f>
        <v>商品開発支援</v>
      </c>
    </row>
    <row r="387" spans="1:3">
      <c r="A387" s="496" t="str">
        <f>IF(C391=0,"","収支計算テーブル")</f>
        <v/>
      </c>
      <c r="B387" s="496" t="s">
        <v>1125</v>
      </c>
      <c r="C387" s="496" t="str">
        <f ca="1">$C$127</f>
        <v>最終版</v>
      </c>
    </row>
    <row r="388" spans="1:3">
      <c r="A388" s="496" t="str">
        <f>IF(C391=0,"","収支計算テーブル")</f>
        <v/>
      </c>
      <c r="B388" s="496" t="s">
        <v>1153</v>
      </c>
    </row>
    <row r="389" spans="1:3">
      <c r="A389" s="496" t="str">
        <f>IF(C391=0,"","収支計算テーブル")</f>
        <v/>
      </c>
      <c r="B389" s="496" t="s">
        <v>1154</v>
      </c>
      <c r="C389" s="496" t="s">
        <v>1155</v>
      </c>
    </row>
    <row r="390" spans="1:3">
      <c r="A390" s="496" t="str">
        <f>IF(C391=0,"","収支計算テーブル")</f>
        <v/>
      </c>
      <c r="B390" s="496" t="s">
        <v>1156</v>
      </c>
      <c r="C390" s="496" t="s">
        <v>1247</v>
      </c>
    </row>
    <row r="391" spans="1:3">
      <c r="A391" s="496" t="str">
        <f>IF(C391=0,"","収支計算テーブル")</f>
        <v/>
      </c>
      <c r="B391" s="496" t="s">
        <v>1157</v>
      </c>
      <c r="C391" s="496">
        <f>申請用入力!E184</f>
        <v>0</v>
      </c>
    </row>
    <row r="392" spans="1:3">
      <c r="A392" s="496" t="str">
        <f>IF(C391=0,"","収支計算テーブル")</f>
        <v/>
      </c>
      <c r="B392" s="496" t="s">
        <v>1158</v>
      </c>
    </row>
    <row r="393" spans="1:3">
      <c r="A393" s="496" t="str">
        <f>IF(C391=0,"","収支計算テーブル")</f>
        <v/>
      </c>
      <c r="B393" s="496" t="s">
        <v>1159</v>
      </c>
    </row>
    <row r="394" spans="1:3">
      <c r="A394" s="496" t="str">
        <f>IF(C391=0,"","収支計算テーブル")</f>
        <v/>
      </c>
      <c r="B394" s="496" t="s">
        <v>1160</v>
      </c>
    </row>
    <row r="395" spans="1:3">
      <c r="A395" s="496" t="str">
        <f>IF(C391=0,"","収支計算テーブル")</f>
        <v/>
      </c>
      <c r="B395" s="496" t="s">
        <v>1161</v>
      </c>
      <c r="C395" s="496">
        <f>申請用入力!G184</f>
        <v>0</v>
      </c>
    </row>
    <row r="396" spans="1:3">
      <c r="A396" s="496" t="str">
        <f>IF(C391=0,"","収支計算テーブル")</f>
        <v/>
      </c>
      <c r="B396" s="496" t="s">
        <v>1162</v>
      </c>
      <c r="C396" s="496">
        <f>申請用入力!H184</f>
        <v>0</v>
      </c>
    </row>
    <row r="397" spans="1:3">
      <c r="A397" s="496" t="str">
        <f>IF(C391=0,"","収支計算テーブル")</f>
        <v/>
      </c>
      <c r="B397" s="496" t="s">
        <v>1163</v>
      </c>
    </row>
    <row r="398" spans="1:3">
      <c r="A398" s="496" t="str">
        <f>IF(C391=0,"","収支計算テーブル")</f>
        <v/>
      </c>
      <c r="B398" s="496" t="s">
        <v>1164</v>
      </c>
    </row>
    <row r="399" spans="1:3">
      <c r="A399" s="496" t="str">
        <f>IF(C391=0,"","収支計算テーブル")</f>
        <v/>
      </c>
      <c r="B399" s="496" t="s">
        <v>1165</v>
      </c>
      <c r="C399" s="496" t="str">
        <f>申請用入力!O184</f>
        <v/>
      </c>
    </row>
    <row r="400" spans="1:3">
      <c r="A400" s="496" t="str">
        <f>IF(C391=0,"","収支計算テーブル")</f>
        <v/>
      </c>
      <c r="B400" s="496" t="s">
        <v>1166</v>
      </c>
      <c r="C400" s="496" t="str">
        <f>申請用入力!P184</f>
        <v/>
      </c>
    </row>
    <row r="401" spans="1:4">
      <c r="A401" s="496" t="str">
        <f>IF(C391=0,"","収支計算テーブル")</f>
        <v/>
      </c>
      <c r="B401" s="496" t="s">
        <v>1167</v>
      </c>
      <c r="C401" s="496">
        <f>申請用入力!E187</f>
        <v>0</v>
      </c>
    </row>
    <row r="402" spans="1:4">
      <c r="A402" s="496" t="str">
        <f>IF(C409=0,"","収支計算テーブル")</f>
        <v/>
      </c>
      <c r="B402" s="496" t="s">
        <v>1055</v>
      </c>
      <c r="C402" s="496" t="str">
        <f>申請用入力!$R$12</f>
        <v/>
      </c>
      <c r="D402" s="496" t="s">
        <v>1056</v>
      </c>
    </row>
    <row r="403" spans="1:4">
      <c r="A403" s="496" t="str">
        <f>IF(C409=0,"","収支計算テーブル")</f>
        <v/>
      </c>
      <c r="B403" s="496" t="s">
        <v>1057</v>
      </c>
      <c r="C403" s="496">
        <f>選択!$A$2</f>
        <v>2023</v>
      </c>
    </row>
    <row r="404" spans="1:4">
      <c r="A404" s="496" t="str">
        <f>IF(C409=0,"","収支計算テーブル")</f>
        <v/>
      </c>
      <c r="B404" s="496" t="s">
        <v>1124</v>
      </c>
      <c r="C404" s="496" t="str">
        <f>選択!$A$1</f>
        <v>商品開発支援</v>
      </c>
    </row>
    <row r="405" spans="1:4">
      <c r="A405" s="496" t="str">
        <f>IF(C409=0,"","収支計算テーブル")</f>
        <v/>
      </c>
      <c r="B405" s="496" t="s">
        <v>1125</v>
      </c>
      <c r="C405" s="496" t="str">
        <f ca="1">$C$127</f>
        <v>最終版</v>
      </c>
    </row>
    <row r="406" spans="1:4">
      <c r="A406" s="496" t="str">
        <f>IF(C409=0,"","収支計算テーブル")</f>
        <v/>
      </c>
      <c r="B406" s="496" t="s">
        <v>1153</v>
      </c>
    </row>
    <row r="407" spans="1:4">
      <c r="A407" s="496" t="str">
        <f>IF(C409=0,"","収支計算テーブル")</f>
        <v/>
      </c>
      <c r="B407" s="496" t="s">
        <v>1154</v>
      </c>
      <c r="C407" s="496" t="s">
        <v>1155</v>
      </c>
    </row>
    <row r="408" spans="1:4">
      <c r="A408" s="496" t="str">
        <f>IF(C409=0,"","収支計算テーブル")</f>
        <v/>
      </c>
      <c r="B408" s="496" t="s">
        <v>1156</v>
      </c>
      <c r="C408" s="496" t="s">
        <v>1247</v>
      </c>
    </row>
    <row r="409" spans="1:4">
      <c r="A409" s="496" t="str">
        <f>IF(C409=0,"","収支計算テーブル")</f>
        <v/>
      </c>
      <c r="B409" s="496" t="s">
        <v>1157</v>
      </c>
      <c r="C409" s="496">
        <f>申請用入力!E185</f>
        <v>0</v>
      </c>
    </row>
    <row r="410" spans="1:4">
      <c r="A410" s="496" t="str">
        <f>IF(C409=0,"","収支計算テーブル")</f>
        <v/>
      </c>
      <c r="B410" s="496" t="s">
        <v>1158</v>
      </c>
    </row>
    <row r="411" spans="1:4">
      <c r="A411" s="496" t="str">
        <f>IF(C409=0,"","収支計算テーブル")</f>
        <v/>
      </c>
      <c r="B411" s="496" t="s">
        <v>1159</v>
      </c>
    </row>
    <row r="412" spans="1:4">
      <c r="A412" s="496" t="str">
        <f>IF(C409=0,"","収支計算テーブル")</f>
        <v/>
      </c>
      <c r="B412" s="496" t="s">
        <v>1160</v>
      </c>
    </row>
    <row r="413" spans="1:4">
      <c r="A413" s="496" t="str">
        <f>IF(C409=0,"","収支計算テーブル")</f>
        <v/>
      </c>
      <c r="B413" s="496" t="s">
        <v>1161</v>
      </c>
      <c r="C413" s="496">
        <f>申請用入力!G185</f>
        <v>0</v>
      </c>
    </row>
    <row r="414" spans="1:4">
      <c r="A414" s="496" t="str">
        <f>IF(C409=0,"","収支計算テーブル")</f>
        <v/>
      </c>
      <c r="B414" s="496" t="s">
        <v>1162</v>
      </c>
      <c r="C414" s="496">
        <f>申請用入力!H185</f>
        <v>0</v>
      </c>
    </row>
    <row r="415" spans="1:4">
      <c r="A415" s="496" t="str">
        <f>IF(C409=0,"","収支計算テーブル")</f>
        <v/>
      </c>
      <c r="B415" s="496" t="s">
        <v>1163</v>
      </c>
    </row>
    <row r="416" spans="1:4">
      <c r="A416" s="496" t="str">
        <f>IF(C409=0,"","収支計算テーブル")</f>
        <v/>
      </c>
      <c r="B416" s="496" t="s">
        <v>1164</v>
      </c>
    </row>
    <row r="417" spans="1:4">
      <c r="A417" s="496" t="str">
        <f>IF(C409=0,"","収支計算テーブル")</f>
        <v/>
      </c>
      <c r="B417" s="496" t="s">
        <v>1165</v>
      </c>
      <c r="C417" s="496" t="str">
        <f>申請用入力!O185</f>
        <v/>
      </c>
    </row>
    <row r="418" spans="1:4">
      <c r="A418" s="496" t="str">
        <f>IF(C409=0,"","収支計算テーブル")</f>
        <v/>
      </c>
      <c r="B418" s="496" t="s">
        <v>1166</v>
      </c>
      <c r="C418" s="496" t="str">
        <f>申請用入力!P185</f>
        <v/>
      </c>
    </row>
    <row r="419" spans="1:4">
      <c r="A419" s="496" t="str">
        <f>IF(C409=0,"","収支計算テーブル")</f>
        <v/>
      </c>
      <c r="B419" s="496" t="s">
        <v>1167</v>
      </c>
      <c r="C419" s="496">
        <f>申請用入力!E187</f>
        <v>0</v>
      </c>
    </row>
    <row r="420" spans="1:4">
      <c r="A420" s="496" t="str">
        <f>IF(C427=0,"","収支計算テーブル")</f>
        <v/>
      </c>
      <c r="B420" s="496" t="s">
        <v>1055</v>
      </c>
      <c r="C420" s="496" t="str">
        <f>申請用入力!$R$12</f>
        <v/>
      </c>
      <c r="D420" s="496" t="s">
        <v>1056</v>
      </c>
    </row>
    <row r="421" spans="1:4">
      <c r="A421" s="496" t="str">
        <f>IF(C427=0,"","収支計算テーブル")</f>
        <v/>
      </c>
      <c r="B421" s="496" t="s">
        <v>1057</v>
      </c>
      <c r="C421" s="496">
        <f>選択!$A$2</f>
        <v>2023</v>
      </c>
    </row>
    <row r="422" spans="1:4">
      <c r="A422" s="496" t="str">
        <f>IF(C427=0,"","収支計算テーブル")</f>
        <v/>
      </c>
      <c r="B422" s="496" t="s">
        <v>1124</v>
      </c>
      <c r="C422" s="496" t="str">
        <f>選択!$A$1</f>
        <v>商品開発支援</v>
      </c>
    </row>
    <row r="423" spans="1:4">
      <c r="A423" s="496" t="str">
        <f>IF(C427=0,"","収支計算テーブル")</f>
        <v/>
      </c>
      <c r="B423" s="496" t="s">
        <v>1125</v>
      </c>
      <c r="C423" s="496" t="str">
        <f ca="1">$C$127</f>
        <v>最終版</v>
      </c>
    </row>
    <row r="424" spans="1:4">
      <c r="A424" s="496" t="str">
        <f>IF(C427=0,"","収支計算テーブル")</f>
        <v/>
      </c>
      <c r="B424" s="496" t="s">
        <v>1153</v>
      </c>
    </row>
    <row r="425" spans="1:4">
      <c r="A425" s="496" t="str">
        <f>IF(C427=0,"","収支計算テーブル")</f>
        <v/>
      </c>
      <c r="B425" s="496" t="s">
        <v>1154</v>
      </c>
      <c r="C425" s="496" t="s">
        <v>1155</v>
      </c>
    </row>
    <row r="426" spans="1:4">
      <c r="A426" s="496" t="str">
        <f>IF(C427=0,"","収支計算テーブル")</f>
        <v/>
      </c>
      <c r="B426" s="496" t="s">
        <v>1156</v>
      </c>
      <c r="C426" s="496" t="s">
        <v>1247</v>
      </c>
    </row>
    <row r="427" spans="1:4">
      <c r="A427" s="496" t="str">
        <f>IF(C427=0,"","収支計算テーブル")</f>
        <v/>
      </c>
      <c r="B427" s="496" t="s">
        <v>1157</v>
      </c>
      <c r="C427" s="496">
        <f>申請用入力!E186</f>
        <v>0</v>
      </c>
    </row>
    <row r="428" spans="1:4">
      <c r="A428" s="496" t="str">
        <f>IF(C427=0,"","収支計算テーブル")</f>
        <v/>
      </c>
      <c r="B428" s="496" t="s">
        <v>1158</v>
      </c>
    </row>
    <row r="429" spans="1:4">
      <c r="A429" s="496" t="str">
        <f>IF(C427=0,"","収支計算テーブル")</f>
        <v/>
      </c>
      <c r="B429" s="496" t="s">
        <v>1159</v>
      </c>
    </row>
    <row r="430" spans="1:4">
      <c r="A430" s="496" t="str">
        <f>IF(C427=0,"","収支計算テーブル")</f>
        <v/>
      </c>
      <c r="B430" s="496" t="s">
        <v>1160</v>
      </c>
    </row>
    <row r="431" spans="1:4">
      <c r="A431" s="496" t="str">
        <f>IF(C427=0,"","収支計算テーブル")</f>
        <v/>
      </c>
      <c r="B431" s="496" t="s">
        <v>1161</v>
      </c>
      <c r="C431" s="496">
        <f>申請用入力!G186</f>
        <v>0</v>
      </c>
    </row>
    <row r="432" spans="1:4">
      <c r="A432" s="496" t="str">
        <f>IF(C427=0,"","収支計算テーブル")</f>
        <v/>
      </c>
      <c r="B432" s="496" t="s">
        <v>1162</v>
      </c>
      <c r="C432" s="496">
        <f>申請用入力!H186</f>
        <v>0</v>
      </c>
    </row>
    <row r="433" spans="1:4">
      <c r="A433" s="496" t="str">
        <f>IF(C427=0,"","収支計算テーブル")</f>
        <v/>
      </c>
      <c r="B433" s="496" t="s">
        <v>1163</v>
      </c>
    </row>
    <row r="434" spans="1:4">
      <c r="A434" s="496" t="str">
        <f>IF(C427=0,"","収支計算テーブル")</f>
        <v/>
      </c>
      <c r="B434" s="496" t="s">
        <v>1164</v>
      </c>
    </row>
    <row r="435" spans="1:4">
      <c r="A435" s="496" t="str">
        <f>IF(C427=0,"","収支計算テーブル")</f>
        <v/>
      </c>
      <c r="B435" s="496" t="s">
        <v>1165</v>
      </c>
      <c r="C435" s="496" t="str">
        <f>申請用入力!O186</f>
        <v/>
      </c>
    </row>
    <row r="436" spans="1:4">
      <c r="A436" s="496" t="str">
        <f>IF(C427=0,"","収支計算テーブル")</f>
        <v/>
      </c>
      <c r="B436" s="496" t="s">
        <v>1166</v>
      </c>
      <c r="C436" s="496" t="str">
        <f>申請用入力!P186</f>
        <v/>
      </c>
    </row>
    <row r="437" spans="1:4">
      <c r="A437" s="496" t="str">
        <f>IF(C427=0,"","収支計算テーブル")</f>
        <v/>
      </c>
      <c r="B437" s="496" t="s">
        <v>1167</v>
      </c>
      <c r="C437" s="496">
        <f>申請用入力!E187</f>
        <v>0</v>
      </c>
    </row>
    <row r="438" spans="1:4">
      <c r="A438" s="496" t="str">
        <f>IF(C445=0,"","収支計算テーブル")</f>
        <v/>
      </c>
      <c r="B438" s="496" t="s">
        <v>1055</v>
      </c>
      <c r="C438" s="496" t="str">
        <f>申請用入力!$R$12</f>
        <v/>
      </c>
      <c r="D438" s="496" t="s">
        <v>1056</v>
      </c>
    </row>
    <row r="439" spans="1:4">
      <c r="A439" s="496" t="str">
        <f>IF(C445=0,"","収支計算テーブル")</f>
        <v/>
      </c>
      <c r="B439" s="496" t="s">
        <v>1057</v>
      </c>
      <c r="C439" s="496">
        <f>選択!$A$2</f>
        <v>2023</v>
      </c>
    </row>
    <row r="440" spans="1:4">
      <c r="A440" s="496" t="str">
        <f>IF(C445=0,"","収支計算テーブル")</f>
        <v/>
      </c>
      <c r="B440" s="496" t="s">
        <v>1124</v>
      </c>
      <c r="C440" s="496" t="str">
        <f>選択!$A$1</f>
        <v>商品開発支援</v>
      </c>
    </row>
    <row r="441" spans="1:4">
      <c r="A441" s="496" t="str">
        <f>IF(C445=0,"","収支計算テーブル")</f>
        <v/>
      </c>
      <c r="B441" s="496" t="s">
        <v>1125</v>
      </c>
      <c r="C441" s="496" t="str">
        <f ca="1">$C$127</f>
        <v>最終版</v>
      </c>
    </row>
    <row r="442" spans="1:4">
      <c r="A442" s="496" t="str">
        <f>IF(C445=0,"","収支計算テーブル")</f>
        <v/>
      </c>
      <c r="B442" s="496" t="s">
        <v>1153</v>
      </c>
    </row>
    <row r="443" spans="1:4">
      <c r="A443" s="496" t="str">
        <f>IF(C445=0,"","収支計算テーブル")</f>
        <v/>
      </c>
      <c r="B443" s="496" t="s">
        <v>1154</v>
      </c>
      <c r="C443" s="496" t="s">
        <v>1155</v>
      </c>
    </row>
    <row r="444" spans="1:4">
      <c r="A444" s="496" t="str">
        <f>IF(C445=0,"","収支計算テーブル")</f>
        <v/>
      </c>
      <c r="B444" s="496" t="s">
        <v>1156</v>
      </c>
      <c r="C444" s="496" t="s">
        <v>1248</v>
      </c>
    </row>
    <row r="445" spans="1:4">
      <c r="A445" s="496" t="str">
        <f>IF(C445=0,"","収支計算テーブル")</f>
        <v/>
      </c>
      <c r="B445" s="496" t="s">
        <v>1157</v>
      </c>
      <c r="C445" s="496">
        <f>申請用入力!E190</f>
        <v>0</v>
      </c>
    </row>
    <row r="446" spans="1:4">
      <c r="A446" s="496" t="str">
        <f>IF(C445=0,"","収支計算テーブル")</f>
        <v/>
      </c>
      <c r="B446" s="496" t="s">
        <v>1158</v>
      </c>
    </row>
    <row r="447" spans="1:4">
      <c r="A447" s="496" t="str">
        <f>IF(C445=0,"","収支計算テーブル")</f>
        <v/>
      </c>
      <c r="B447" s="496" t="s">
        <v>1159</v>
      </c>
    </row>
    <row r="448" spans="1:4">
      <c r="A448" s="496" t="str">
        <f>IF(C445=0,"","収支計算テーブル")</f>
        <v/>
      </c>
      <c r="B448" s="496" t="s">
        <v>1160</v>
      </c>
    </row>
    <row r="449" spans="1:4">
      <c r="A449" s="496" t="str">
        <f>IF(C445=0,"","収支計算テーブル")</f>
        <v/>
      </c>
      <c r="B449" s="496" t="s">
        <v>1161</v>
      </c>
      <c r="C449" s="496">
        <f>申請用入力!G190</f>
        <v>0</v>
      </c>
    </row>
    <row r="450" spans="1:4">
      <c r="A450" s="496" t="str">
        <f>IF(C445=0,"","収支計算テーブル")</f>
        <v/>
      </c>
      <c r="B450" s="496" t="s">
        <v>1162</v>
      </c>
      <c r="C450" s="496">
        <f>申請用入力!H190</f>
        <v>0</v>
      </c>
    </row>
    <row r="451" spans="1:4">
      <c r="A451" s="496" t="str">
        <f>IF(C445=0,"","収支計算テーブル")</f>
        <v/>
      </c>
      <c r="B451" s="496" t="s">
        <v>1163</v>
      </c>
    </row>
    <row r="452" spans="1:4">
      <c r="A452" s="496" t="str">
        <f>IF(C445=0,"","収支計算テーブル")</f>
        <v/>
      </c>
      <c r="B452" s="496" t="s">
        <v>1164</v>
      </c>
    </row>
    <row r="453" spans="1:4">
      <c r="A453" s="496" t="str">
        <f>IF(C445=0,"","収支計算テーブル")</f>
        <v/>
      </c>
      <c r="B453" s="496" t="s">
        <v>1165</v>
      </c>
      <c r="C453" s="496" t="str">
        <f>申請用入力!O190</f>
        <v/>
      </c>
    </row>
    <row r="454" spans="1:4">
      <c r="A454" s="496" t="str">
        <f>IF(C445=0,"","収支計算テーブル")</f>
        <v/>
      </c>
      <c r="B454" s="496" t="s">
        <v>1166</v>
      </c>
      <c r="C454" s="496" t="str">
        <f>申請用入力!P190</f>
        <v/>
      </c>
    </row>
    <row r="455" spans="1:4">
      <c r="A455" s="496" t="str">
        <f>IF(C445=0,"","収支計算テーブル")</f>
        <v/>
      </c>
      <c r="B455" s="496" t="s">
        <v>1167</v>
      </c>
      <c r="C455" s="496">
        <f>申請用入力!E194</f>
        <v>0</v>
      </c>
    </row>
    <row r="456" spans="1:4">
      <c r="A456" s="496" t="str">
        <f>IF(C463=0,"","収支計算テーブル")</f>
        <v/>
      </c>
      <c r="B456" s="496" t="s">
        <v>1055</v>
      </c>
      <c r="C456" s="496" t="str">
        <f>申請用入力!$R$12</f>
        <v/>
      </c>
      <c r="D456" s="496" t="s">
        <v>1056</v>
      </c>
    </row>
    <row r="457" spans="1:4">
      <c r="A457" s="496" t="str">
        <f>IF(C463=0,"","収支計算テーブル")</f>
        <v/>
      </c>
      <c r="B457" s="496" t="s">
        <v>1057</v>
      </c>
      <c r="C457" s="496">
        <f>選択!$A$2</f>
        <v>2023</v>
      </c>
    </row>
    <row r="458" spans="1:4">
      <c r="A458" s="496" t="str">
        <f>IF(C463=0,"","収支計算テーブル")</f>
        <v/>
      </c>
      <c r="B458" s="496" t="s">
        <v>1124</v>
      </c>
      <c r="C458" s="496" t="str">
        <f>選択!$A$1</f>
        <v>商品開発支援</v>
      </c>
    </row>
    <row r="459" spans="1:4">
      <c r="A459" s="496" t="str">
        <f>IF(C463=0,"","収支計算テーブル")</f>
        <v/>
      </c>
      <c r="B459" s="496" t="s">
        <v>1125</v>
      </c>
      <c r="C459" s="496" t="str">
        <f ca="1">$C$127</f>
        <v>最終版</v>
      </c>
    </row>
    <row r="460" spans="1:4">
      <c r="A460" s="496" t="str">
        <f>IF(C463=0,"","収支計算テーブル")</f>
        <v/>
      </c>
      <c r="B460" s="496" t="s">
        <v>1153</v>
      </c>
    </row>
    <row r="461" spans="1:4">
      <c r="A461" s="496" t="str">
        <f>IF(C463=0,"","収支計算テーブル")</f>
        <v/>
      </c>
      <c r="B461" s="496" t="s">
        <v>1154</v>
      </c>
      <c r="C461" s="496" t="s">
        <v>1155</v>
      </c>
    </row>
    <row r="462" spans="1:4">
      <c r="A462" s="496" t="str">
        <f>IF(C463=0,"","収支計算テーブル")</f>
        <v/>
      </c>
      <c r="B462" s="496" t="s">
        <v>1156</v>
      </c>
      <c r="C462" s="496" t="s">
        <v>1248</v>
      </c>
    </row>
    <row r="463" spans="1:4">
      <c r="A463" s="496" t="str">
        <f>IF(C463=0,"","収支計算テーブル")</f>
        <v/>
      </c>
      <c r="B463" s="496" t="s">
        <v>1157</v>
      </c>
      <c r="C463" s="496">
        <f>申請用入力!E191</f>
        <v>0</v>
      </c>
    </row>
    <row r="464" spans="1:4">
      <c r="A464" s="496" t="str">
        <f>IF(C463=0,"","収支計算テーブル")</f>
        <v/>
      </c>
      <c r="B464" s="496" t="s">
        <v>1158</v>
      </c>
    </row>
    <row r="465" spans="1:4">
      <c r="A465" s="496" t="str">
        <f>IF(C463=0,"","収支計算テーブル")</f>
        <v/>
      </c>
      <c r="B465" s="496" t="s">
        <v>1159</v>
      </c>
    </row>
    <row r="466" spans="1:4">
      <c r="A466" s="496" t="str">
        <f>IF(C463=0,"","収支計算テーブル")</f>
        <v/>
      </c>
      <c r="B466" s="496" t="s">
        <v>1160</v>
      </c>
    </row>
    <row r="467" spans="1:4">
      <c r="A467" s="496" t="str">
        <f>IF(C463=0,"","収支計算テーブル")</f>
        <v/>
      </c>
      <c r="B467" s="496" t="s">
        <v>1161</v>
      </c>
      <c r="C467" s="496">
        <f>申請用入力!G191</f>
        <v>0</v>
      </c>
    </row>
    <row r="468" spans="1:4">
      <c r="A468" s="496" t="str">
        <f>IF(C463=0,"","収支計算テーブル")</f>
        <v/>
      </c>
      <c r="B468" s="496" t="s">
        <v>1162</v>
      </c>
      <c r="C468" s="496">
        <f>申請用入力!H191</f>
        <v>0</v>
      </c>
    </row>
    <row r="469" spans="1:4">
      <c r="A469" s="496" t="str">
        <f>IF(C463=0,"","収支計算テーブル")</f>
        <v/>
      </c>
      <c r="B469" s="496" t="s">
        <v>1163</v>
      </c>
    </row>
    <row r="470" spans="1:4">
      <c r="A470" s="496" t="str">
        <f>IF(C463=0,"","収支計算テーブル")</f>
        <v/>
      </c>
      <c r="B470" s="496" t="s">
        <v>1164</v>
      </c>
    </row>
    <row r="471" spans="1:4">
      <c r="A471" s="496" t="str">
        <f>IF(C463=0,"","収支計算テーブル")</f>
        <v/>
      </c>
      <c r="B471" s="496" t="s">
        <v>1165</v>
      </c>
      <c r="C471" s="496" t="str">
        <f>申請用入力!O191</f>
        <v/>
      </c>
    </row>
    <row r="472" spans="1:4">
      <c r="A472" s="496" t="str">
        <f>IF(C463=0,"","収支計算テーブル")</f>
        <v/>
      </c>
      <c r="B472" s="496" t="s">
        <v>1166</v>
      </c>
      <c r="C472" s="496" t="str">
        <f>申請用入力!P191</f>
        <v/>
      </c>
    </row>
    <row r="473" spans="1:4">
      <c r="A473" s="496" t="str">
        <f>IF(C463=0,"","収支計算テーブル")</f>
        <v/>
      </c>
      <c r="B473" s="496" t="s">
        <v>1167</v>
      </c>
      <c r="C473" s="496">
        <f>申請用入力!E194</f>
        <v>0</v>
      </c>
    </row>
    <row r="474" spans="1:4">
      <c r="A474" s="496" t="str">
        <f>IF(C481=0,"","収支計算テーブル")</f>
        <v/>
      </c>
      <c r="B474" s="496" t="s">
        <v>1055</v>
      </c>
      <c r="C474" s="496" t="str">
        <f>申請用入力!$R$12</f>
        <v/>
      </c>
      <c r="D474" s="496" t="s">
        <v>1056</v>
      </c>
    </row>
    <row r="475" spans="1:4">
      <c r="A475" s="496" t="str">
        <f>IF(C481=0,"","収支計算テーブル")</f>
        <v/>
      </c>
      <c r="B475" s="496" t="s">
        <v>1057</v>
      </c>
      <c r="C475" s="496">
        <f>選択!$A$2</f>
        <v>2023</v>
      </c>
    </row>
    <row r="476" spans="1:4">
      <c r="A476" s="496" t="str">
        <f>IF(C481=0,"","収支計算テーブル")</f>
        <v/>
      </c>
      <c r="B476" s="496" t="s">
        <v>1124</v>
      </c>
      <c r="C476" s="496" t="str">
        <f>選択!$A$1</f>
        <v>商品開発支援</v>
      </c>
    </row>
    <row r="477" spans="1:4">
      <c r="A477" s="496" t="str">
        <f>IF(C481=0,"","収支計算テーブル")</f>
        <v/>
      </c>
      <c r="B477" s="496" t="s">
        <v>1125</v>
      </c>
      <c r="C477" s="496" t="str">
        <f ca="1">$C$127</f>
        <v>最終版</v>
      </c>
    </row>
    <row r="478" spans="1:4">
      <c r="A478" s="496" t="str">
        <f>IF(C481=0,"","収支計算テーブル")</f>
        <v/>
      </c>
      <c r="B478" s="496" t="s">
        <v>1153</v>
      </c>
    </row>
    <row r="479" spans="1:4">
      <c r="A479" s="496" t="str">
        <f>IF(C481=0,"","収支計算テーブル")</f>
        <v/>
      </c>
      <c r="B479" s="496" t="s">
        <v>1154</v>
      </c>
      <c r="C479" s="496" t="s">
        <v>1155</v>
      </c>
    </row>
    <row r="480" spans="1:4">
      <c r="A480" s="496" t="str">
        <f>IF(C481=0,"","収支計算テーブル")</f>
        <v/>
      </c>
      <c r="B480" s="496" t="s">
        <v>1156</v>
      </c>
      <c r="C480" s="496" t="s">
        <v>1248</v>
      </c>
    </row>
    <row r="481" spans="1:4">
      <c r="A481" s="496" t="str">
        <f>IF(C481=0,"","収支計算テーブル")</f>
        <v/>
      </c>
      <c r="B481" s="496" t="s">
        <v>1157</v>
      </c>
      <c r="C481" s="496">
        <f>申請用入力!E192</f>
        <v>0</v>
      </c>
    </row>
    <row r="482" spans="1:4">
      <c r="A482" s="496" t="str">
        <f>IF(C481=0,"","収支計算テーブル")</f>
        <v/>
      </c>
      <c r="B482" s="496" t="s">
        <v>1158</v>
      </c>
    </row>
    <row r="483" spans="1:4">
      <c r="A483" s="496" t="str">
        <f>IF(C481=0,"","収支計算テーブル")</f>
        <v/>
      </c>
      <c r="B483" s="496" t="s">
        <v>1159</v>
      </c>
    </row>
    <row r="484" spans="1:4">
      <c r="A484" s="496" t="str">
        <f>IF(C481=0,"","収支計算テーブル")</f>
        <v/>
      </c>
      <c r="B484" s="496" t="s">
        <v>1160</v>
      </c>
    </row>
    <row r="485" spans="1:4">
      <c r="A485" s="496" t="str">
        <f>IF(C481=0,"","収支計算テーブル")</f>
        <v/>
      </c>
      <c r="B485" s="496" t="s">
        <v>1161</v>
      </c>
      <c r="C485" s="496">
        <f>申請用入力!G192</f>
        <v>0</v>
      </c>
    </row>
    <row r="486" spans="1:4">
      <c r="A486" s="496" t="str">
        <f>IF(C481=0,"","収支計算テーブル")</f>
        <v/>
      </c>
      <c r="B486" s="496" t="s">
        <v>1162</v>
      </c>
      <c r="C486" s="496">
        <f>申請用入力!H192</f>
        <v>0</v>
      </c>
    </row>
    <row r="487" spans="1:4">
      <c r="A487" s="496" t="str">
        <f>IF(C481=0,"","収支計算テーブル")</f>
        <v/>
      </c>
      <c r="B487" s="496" t="s">
        <v>1163</v>
      </c>
    </row>
    <row r="488" spans="1:4">
      <c r="A488" s="496" t="str">
        <f>IF(C481=0,"","収支計算テーブル")</f>
        <v/>
      </c>
      <c r="B488" s="496" t="s">
        <v>1164</v>
      </c>
    </row>
    <row r="489" spans="1:4">
      <c r="A489" s="496" t="str">
        <f>IF(C481=0,"","収支計算テーブル")</f>
        <v/>
      </c>
      <c r="B489" s="496" t="s">
        <v>1165</v>
      </c>
      <c r="C489" s="496" t="str">
        <f>申請用入力!O192</f>
        <v/>
      </c>
    </row>
    <row r="490" spans="1:4">
      <c r="A490" s="496" t="str">
        <f>IF(C481=0,"","収支計算テーブル")</f>
        <v/>
      </c>
      <c r="B490" s="496" t="s">
        <v>1166</v>
      </c>
      <c r="C490" s="496" t="str">
        <f>申請用入力!P192</f>
        <v/>
      </c>
    </row>
    <row r="491" spans="1:4">
      <c r="A491" s="496" t="str">
        <f>IF(C481=0,"","収支計算テーブル")</f>
        <v/>
      </c>
      <c r="B491" s="496" t="s">
        <v>1167</v>
      </c>
      <c r="C491" s="496">
        <f>申請用入力!E194</f>
        <v>0</v>
      </c>
    </row>
    <row r="492" spans="1:4">
      <c r="A492" s="496" t="str">
        <f>IF(C499=0,"","収支計算テーブル")</f>
        <v/>
      </c>
      <c r="B492" s="496" t="s">
        <v>1055</v>
      </c>
      <c r="C492" s="496" t="str">
        <f>申請用入力!$R$12</f>
        <v/>
      </c>
      <c r="D492" s="496" t="s">
        <v>1056</v>
      </c>
    </row>
    <row r="493" spans="1:4">
      <c r="A493" s="496" t="str">
        <f>IF(C499=0,"","収支計算テーブル")</f>
        <v/>
      </c>
      <c r="B493" s="496" t="s">
        <v>1057</v>
      </c>
      <c r="C493" s="496">
        <f>選択!$A$2</f>
        <v>2023</v>
      </c>
    </row>
    <row r="494" spans="1:4">
      <c r="A494" s="496" t="str">
        <f>IF(C499=0,"","収支計算テーブル")</f>
        <v/>
      </c>
      <c r="B494" s="496" t="s">
        <v>1124</v>
      </c>
      <c r="C494" s="496" t="str">
        <f>選択!$A$1</f>
        <v>商品開発支援</v>
      </c>
    </row>
    <row r="495" spans="1:4">
      <c r="A495" s="496" t="str">
        <f>IF(C499=0,"","収支計算テーブル")</f>
        <v/>
      </c>
      <c r="B495" s="496" t="s">
        <v>1125</v>
      </c>
      <c r="C495" s="496" t="str">
        <f ca="1">$C$127</f>
        <v>最終版</v>
      </c>
    </row>
    <row r="496" spans="1:4">
      <c r="A496" s="496" t="str">
        <f>IF(C499=0,"","収支計算テーブル")</f>
        <v/>
      </c>
      <c r="B496" s="496" t="s">
        <v>1153</v>
      </c>
    </row>
    <row r="497" spans="1:4">
      <c r="A497" s="496" t="str">
        <f>IF(C499=0,"","収支計算テーブル")</f>
        <v/>
      </c>
      <c r="B497" s="496" t="s">
        <v>1154</v>
      </c>
      <c r="C497" s="496" t="s">
        <v>1155</v>
      </c>
    </row>
    <row r="498" spans="1:4">
      <c r="A498" s="496" t="str">
        <f>IF(C499=0,"","収支計算テーブル")</f>
        <v/>
      </c>
      <c r="B498" s="496" t="s">
        <v>1156</v>
      </c>
      <c r="C498" s="496" t="s">
        <v>1248</v>
      </c>
    </row>
    <row r="499" spans="1:4">
      <c r="A499" s="496" t="str">
        <f>IF(C499=0,"","収支計算テーブル")</f>
        <v/>
      </c>
      <c r="B499" s="496" t="s">
        <v>1157</v>
      </c>
      <c r="C499" s="496">
        <f>申請用入力!E193</f>
        <v>0</v>
      </c>
    </row>
    <row r="500" spans="1:4">
      <c r="A500" s="496" t="str">
        <f>IF(C499=0,"","収支計算テーブル")</f>
        <v/>
      </c>
      <c r="B500" s="496" t="s">
        <v>1158</v>
      </c>
    </row>
    <row r="501" spans="1:4">
      <c r="A501" s="496" t="str">
        <f>IF(C499=0,"","収支計算テーブル")</f>
        <v/>
      </c>
      <c r="B501" s="496" t="s">
        <v>1159</v>
      </c>
    </row>
    <row r="502" spans="1:4">
      <c r="A502" s="496" t="str">
        <f>IF(C499=0,"","収支計算テーブル")</f>
        <v/>
      </c>
      <c r="B502" s="496" t="s">
        <v>1160</v>
      </c>
    </row>
    <row r="503" spans="1:4">
      <c r="A503" s="496" t="str">
        <f>IF(C499=0,"","収支計算テーブル")</f>
        <v/>
      </c>
      <c r="B503" s="496" t="s">
        <v>1161</v>
      </c>
      <c r="C503" s="496">
        <f>申請用入力!G193</f>
        <v>0</v>
      </c>
    </row>
    <row r="504" spans="1:4">
      <c r="A504" s="496" t="str">
        <f>IF(C499=0,"","収支計算テーブル")</f>
        <v/>
      </c>
      <c r="B504" s="496" t="s">
        <v>1162</v>
      </c>
      <c r="C504" s="496">
        <f>申請用入力!H193</f>
        <v>0</v>
      </c>
    </row>
    <row r="505" spans="1:4">
      <c r="A505" s="496" t="str">
        <f>IF(C499=0,"","収支計算テーブル")</f>
        <v/>
      </c>
      <c r="B505" s="496" t="s">
        <v>1163</v>
      </c>
    </row>
    <row r="506" spans="1:4">
      <c r="A506" s="496" t="str">
        <f>IF(C499=0,"","収支計算テーブル")</f>
        <v/>
      </c>
      <c r="B506" s="496" t="s">
        <v>1164</v>
      </c>
    </row>
    <row r="507" spans="1:4">
      <c r="A507" s="496" t="str">
        <f>IF(C499=0,"","収支計算テーブル")</f>
        <v/>
      </c>
      <c r="B507" s="496" t="s">
        <v>1165</v>
      </c>
      <c r="C507" s="496" t="str">
        <f>申請用入力!O193</f>
        <v/>
      </c>
    </row>
    <row r="508" spans="1:4">
      <c r="A508" s="496" t="str">
        <f>IF(C499=0,"","収支計算テーブル")</f>
        <v/>
      </c>
      <c r="B508" s="496" t="s">
        <v>1166</v>
      </c>
      <c r="C508" s="496" t="str">
        <f>申請用入力!P193</f>
        <v/>
      </c>
    </row>
    <row r="509" spans="1:4">
      <c r="A509" s="496" t="str">
        <f>IF(C499=0,"","収支計算テーブル")</f>
        <v/>
      </c>
      <c r="B509" s="496" t="s">
        <v>1167</v>
      </c>
      <c r="C509" s="496">
        <f>申請用入力!E194</f>
        <v>0</v>
      </c>
    </row>
    <row r="510" spans="1:4">
      <c r="A510" s="496" t="str">
        <f>IF(C517=0,"","収支計算テーブル")</f>
        <v/>
      </c>
      <c r="B510" s="496" t="s">
        <v>1055</v>
      </c>
      <c r="C510" s="496" t="str">
        <f>申請用入力!$R$12</f>
        <v/>
      </c>
      <c r="D510" s="496" t="s">
        <v>1056</v>
      </c>
    </row>
    <row r="511" spans="1:4">
      <c r="A511" s="496" t="str">
        <f>IF(C517=0,"","収支計算テーブル")</f>
        <v/>
      </c>
      <c r="B511" s="496" t="s">
        <v>1057</v>
      </c>
      <c r="C511" s="496">
        <f>選択!$A$2</f>
        <v>2023</v>
      </c>
    </row>
    <row r="512" spans="1:4">
      <c r="A512" s="496" t="str">
        <f>IF(C517=0,"","収支計算テーブル")</f>
        <v/>
      </c>
      <c r="B512" s="496" t="s">
        <v>1124</v>
      </c>
      <c r="C512" s="496" t="str">
        <f>選択!$A$1</f>
        <v>商品開発支援</v>
      </c>
    </row>
    <row r="513" spans="1:4">
      <c r="A513" s="496" t="str">
        <f>IF(C517=0,"","収支計算テーブル")</f>
        <v/>
      </c>
      <c r="B513" s="496" t="s">
        <v>1125</v>
      </c>
      <c r="C513" s="496" t="str">
        <f ca="1">$C$127</f>
        <v>最終版</v>
      </c>
    </row>
    <row r="514" spans="1:4">
      <c r="A514" s="496" t="str">
        <f>IF(C517=0,"","収支計算テーブル")</f>
        <v/>
      </c>
      <c r="B514" s="496" t="s">
        <v>1153</v>
      </c>
    </row>
    <row r="515" spans="1:4">
      <c r="A515" s="496" t="str">
        <f>IF(C517=0,"","収支計算テーブル")</f>
        <v/>
      </c>
      <c r="B515" s="496" t="s">
        <v>1154</v>
      </c>
      <c r="C515" s="496" t="s">
        <v>1155</v>
      </c>
    </row>
    <row r="516" spans="1:4">
      <c r="A516" s="496" t="str">
        <f>IF(C517=0,"","収支計算テーブル")</f>
        <v/>
      </c>
      <c r="B516" s="496" t="s">
        <v>1156</v>
      </c>
      <c r="C516" s="496" t="s">
        <v>1249</v>
      </c>
    </row>
    <row r="517" spans="1:4">
      <c r="A517" s="496" t="str">
        <f>IF(C517=0,"","収支計算テーブル")</f>
        <v/>
      </c>
      <c r="B517" s="496" t="s">
        <v>1157</v>
      </c>
      <c r="C517" s="496">
        <f>申請用入力!E197</f>
        <v>0</v>
      </c>
    </row>
    <row r="518" spans="1:4">
      <c r="A518" s="496" t="str">
        <f>IF(C517=0,"","収支計算テーブル")</f>
        <v/>
      </c>
      <c r="B518" s="496" t="s">
        <v>1158</v>
      </c>
    </row>
    <row r="519" spans="1:4">
      <c r="A519" s="496" t="str">
        <f>IF(C517=0,"","収支計算テーブル")</f>
        <v/>
      </c>
      <c r="B519" s="496" t="s">
        <v>1159</v>
      </c>
    </row>
    <row r="520" spans="1:4">
      <c r="A520" s="496" t="str">
        <f>IF(C517=0,"","収支計算テーブル")</f>
        <v/>
      </c>
      <c r="B520" s="496" t="s">
        <v>1160</v>
      </c>
    </row>
    <row r="521" spans="1:4">
      <c r="A521" s="496" t="str">
        <f>IF(C517=0,"","収支計算テーブル")</f>
        <v/>
      </c>
      <c r="B521" s="496" t="s">
        <v>1161</v>
      </c>
      <c r="C521" s="496">
        <f>申請用入力!G197</f>
        <v>0</v>
      </c>
    </row>
    <row r="522" spans="1:4">
      <c r="A522" s="496" t="str">
        <f>IF(C517=0,"","収支計算テーブル")</f>
        <v/>
      </c>
      <c r="B522" s="496" t="s">
        <v>1162</v>
      </c>
      <c r="C522" s="496">
        <f>申請用入力!H197</f>
        <v>0</v>
      </c>
    </row>
    <row r="523" spans="1:4">
      <c r="A523" s="496" t="str">
        <f>IF(C517=0,"","収支計算テーブル")</f>
        <v/>
      </c>
      <c r="B523" s="496" t="s">
        <v>1163</v>
      </c>
    </row>
    <row r="524" spans="1:4">
      <c r="A524" s="496" t="str">
        <f>IF(C517=0,"","収支計算テーブル")</f>
        <v/>
      </c>
      <c r="B524" s="496" t="s">
        <v>1164</v>
      </c>
    </row>
    <row r="525" spans="1:4">
      <c r="A525" s="496" t="str">
        <f>IF(C517=0,"","収支計算テーブル")</f>
        <v/>
      </c>
      <c r="B525" s="496" t="s">
        <v>1165</v>
      </c>
      <c r="C525" s="496" t="str">
        <f>申請用入力!O197</f>
        <v/>
      </c>
    </row>
    <row r="526" spans="1:4">
      <c r="A526" s="496" t="str">
        <f>IF(C517=0,"","収支計算テーブル")</f>
        <v/>
      </c>
      <c r="B526" s="496" t="s">
        <v>1166</v>
      </c>
      <c r="C526" s="496" t="str">
        <f>申請用入力!P197</f>
        <v/>
      </c>
    </row>
    <row r="527" spans="1:4">
      <c r="A527" s="496" t="str">
        <f>IF(C517=0,"","収支計算テーブル")</f>
        <v/>
      </c>
      <c r="B527" s="496" t="s">
        <v>1167</v>
      </c>
      <c r="C527" s="496">
        <f>申請用入力!E201</f>
        <v>0</v>
      </c>
    </row>
    <row r="528" spans="1:4">
      <c r="A528" s="496" t="str">
        <f>IF(C535=0,"","収支計算テーブル")</f>
        <v/>
      </c>
      <c r="B528" s="496" t="s">
        <v>1055</v>
      </c>
      <c r="C528" s="496" t="str">
        <f>申請用入力!$R$12</f>
        <v/>
      </c>
      <c r="D528" s="496" t="s">
        <v>1056</v>
      </c>
    </row>
    <row r="529" spans="1:3">
      <c r="A529" s="496" t="str">
        <f>IF(C535=0,"","収支計算テーブル")</f>
        <v/>
      </c>
      <c r="B529" s="496" t="s">
        <v>1057</v>
      </c>
      <c r="C529" s="496">
        <f>選択!$A$2</f>
        <v>2023</v>
      </c>
    </row>
    <row r="530" spans="1:3">
      <c r="A530" s="496" t="str">
        <f>IF(C535=0,"","収支計算テーブル")</f>
        <v/>
      </c>
      <c r="B530" s="496" t="s">
        <v>1124</v>
      </c>
      <c r="C530" s="496" t="str">
        <f>選択!$A$1</f>
        <v>商品開発支援</v>
      </c>
    </row>
    <row r="531" spans="1:3">
      <c r="A531" s="496" t="str">
        <f>IF(C535=0,"","収支計算テーブル")</f>
        <v/>
      </c>
      <c r="B531" s="496" t="s">
        <v>1125</v>
      </c>
      <c r="C531" s="496" t="str">
        <f ca="1">$C$127</f>
        <v>最終版</v>
      </c>
    </row>
    <row r="532" spans="1:3">
      <c r="A532" s="496" t="str">
        <f>IF(C535=0,"","収支計算テーブル")</f>
        <v/>
      </c>
      <c r="B532" s="496" t="s">
        <v>1153</v>
      </c>
    </row>
    <row r="533" spans="1:3">
      <c r="A533" s="496" t="str">
        <f>IF(C535=0,"","収支計算テーブル")</f>
        <v/>
      </c>
      <c r="B533" s="496" t="s">
        <v>1154</v>
      </c>
      <c r="C533" s="496" t="s">
        <v>1155</v>
      </c>
    </row>
    <row r="534" spans="1:3">
      <c r="A534" s="496" t="str">
        <f>IF(C535=0,"","収支計算テーブル")</f>
        <v/>
      </c>
      <c r="B534" s="496" t="s">
        <v>1156</v>
      </c>
      <c r="C534" s="496" t="s">
        <v>1249</v>
      </c>
    </row>
    <row r="535" spans="1:3">
      <c r="A535" s="496" t="str">
        <f>IF(C535=0,"","収支計算テーブル")</f>
        <v/>
      </c>
      <c r="B535" s="496" t="s">
        <v>1157</v>
      </c>
      <c r="C535" s="496">
        <f>申請用入力!E198</f>
        <v>0</v>
      </c>
    </row>
    <row r="536" spans="1:3">
      <c r="A536" s="496" t="str">
        <f>IF(C535=0,"","収支計算テーブル")</f>
        <v/>
      </c>
      <c r="B536" s="496" t="s">
        <v>1158</v>
      </c>
    </row>
    <row r="537" spans="1:3">
      <c r="A537" s="496" t="str">
        <f>IF(C535=0,"","収支計算テーブル")</f>
        <v/>
      </c>
      <c r="B537" s="496" t="s">
        <v>1159</v>
      </c>
    </row>
    <row r="538" spans="1:3">
      <c r="A538" s="496" t="str">
        <f>IF(C535=0,"","収支計算テーブル")</f>
        <v/>
      </c>
      <c r="B538" s="496" t="s">
        <v>1160</v>
      </c>
    </row>
    <row r="539" spans="1:3">
      <c r="A539" s="496" t="str">
        <f>IF(C535=0,"","収支計算テーブル")</f>
        <v/>
      </c>
      <c r="B539" s="496" t="s">
        <v>1161</v>
      </c>
      <c r="C539" s="496">
        <f>申請用入力!G198</f>
        <v>0</v>
      </c>
    </row>
    <row r="540" spans="1:3">
      <c r="A540" s="496" t="str">
        <f>IF(C535=0,"","収支計算テーブル")</f>
        <v/>
      </c>
      <c r="B540" s="496" t="s">
        <v>1162</v>
      </c>
      <c r="C540" s="496">
        <f>申請用入力!H198</f>
        <v>0</v>
      </c>
    </row>
    <row r="541" spans="1:3">
      <c r="A541" s="496" t="str">
        <f>IF(C535=0,"","収支計算テーブル")</f>
        <v/>
      </c>
      <c r="B541" s="496" t="s">
        <v>1163</v>
      </c>
    </row>
    <row r="542" spans="1:3">
      <c r="A542" s="496" t="str">
        <f>IF(C535=0,"","収支計算テーブル")</f>
        <v/>
      </c>
      <c r="B542" s="496" t="s">
        <v>1164</v>
      </c>
    </row>
    <row r="543" spans="1:3">
      <c r="A543" s="496" t="str">
        <f>IF(C535=0,"","収支計算テーブル")</f>
        <v/>
      </c>
      <c r="B543" s="496" t="s">
        <v>1165</v>
      </c>
      <c r="C543" s="496" t="str">
        <f>申請用入力!O198</f>
        <v/>
      </c>
    </row>
    <row r="544" spans="1:3">
      <c r="A544" s="496" t="str">
        <f>IF(C535=0,"","収支計算テーブル")</f>
        <v/>
      </c>
      <c r="B544" s="496" t="s">
        <v>1166</v>
      </c>
      <c r="C544" s="496" t="str">
        <f>申請用入力!P198</f>
        <v/>
      </c>
    </row>
    <row r="545" spans="1:4">
      <c r="A545" s="496" t="str">
        <f>IF(C535=0,"","収支計算テーブル")</f>
        <v/>
      </c>
      <c r="B545" s="496" t="s">
        <v>1167</v>
      </c>
      <c r="C545" s="496">
        <f>申請用入力!E201</f>
        <v>0</v>
      </c>
    </row>
    <row r="546" spans="1:4">
      <c r="A546" s="496" t="str">
        <f>IF(C553=0,"","収支計算テーブル")</f>
        <v/>
      </c>
      <c r="B546" s="496" t="s">
        <v>1055</v>
      </c>
      <c r="C546" s="496" t="str">
        <f>申請用入力!$R$12</f>
        <v/>
      </c>
      <c r="D546" s="496" t="s">
        <v>1056</v>
      </c>
    </row>
    <row r="547" spans="1:4">
      <c r="A547" s="496" t="str">
        <f>IF(C553=0,"","収支計算テーブル")</f>
        <v/>
      </c>
      <c r="B547" s="496" t="s">
        <v>1057</v>
      </c>
      <c r="C547" s="496">
        <f>選択!$A$2</f>
        <v>2023</v>
      </c>
    </row>
    <row r="548" spans="1:4">
      <c r="A548" s="496" t="str">
        <f>IF(C553=0,"","収支計算テーブル")</f>
        <v/>
      </c>
      <c r="B548" s="496" t="s">
        <v>1124</v>
      </c>
      <c r="C548" s="496" t="str">
        <f>選択!$A$1</f>
        <v>商品開発支援</v>
      </c>
    </row>
    <row r="549" spans="1:4">
      <c r="A549" s="496" t="str">
        <f>IF(C553=0,"","収支計算テーブル")</f>
        <v/>
      </c>
      <c r="B549" s="496" t="s">
        <v>1125</v>
      </c>
      <c r="C549" s="496" t="str">
        <f ca="1">$C$127</f>
        <v>最終版</v>
      </c>
    </row>
    <row r="550" spans="1:4">
      <c r="A550" s="496" t="str">
        <f>IF(C553=0,"","収支計算テーブル")</f>
        <v/>
      </c>
      <c r="B550" s="496" t="s">
        <v>1153</v>
      </c>
    </row>
    <row r="551" spans="1:4">
      <c r="A551" s="496" t="str">
        <f>IF(C553=0,"","収支計算テーブル")</f>
        <v/>
      </c>
      <c r="B551" s="496" t="s">
        <v>1154</v>
      </c>
      <c r="C551" s="496" t="s">
        <v>1155</v>
      </c>
    </row>
    <row r="552" spans="1:4">
      <c r="A552" s="496" t="str">
        <f>IF(C553=0,"","収支計算テーブル")</f>
        <v/>
      </c>
      <c r="B552" s="496" t="s">
        <v>1156</v>
      </c>
      <c r="C552" s="496" t="s">
        <v>1249</v>
      </c>
    </row>
    <row r="553" spans="1:4">
      <c r="A553" s="496" t="str">
        <f>IF(C553=0,"","収支計算テーブル")</f>
        <v/>
      </c>
      <c r="B553" s="496" t="s">
        <v>1157</v>
      </c>
      <c r="C553" s="496">
        <f>申請用入力!E199</f>
        <v>0</v>
      </c>
    </row>
    <row r="554" spans="1:4">
      <c r="A554" s="496" t="str">
        <f>IF(C553=0,"","収支計算テーブル")</f>
        <v/>
      </c>
      <c r="B554" s="496" t="s">
        <v>1158</v>
      </c>
    </row>
    <row r="555" spans="1:4">
      <c r="A555" s="496" t="str">
        <f>IF(C553=0,"","収支計算テーブル")</f>
        <v/>
      </c>
      <c r="B555" s="496" t="s">
        <v>1159</v>
      </c>
    </row>
    <row r="556" spans="1:4">
      <c r="A556" s="496" t="str">
        <f>IF(C553=0,"","収支計算テーブル")</f>
        <v/>
      </c>
      <c r="B556" s="496" t="s">
        <v>1160</v>
      </c>
    </row>
    <row r="557" spans="1:4">
      <c r="A557" s="496" t="str">
        <f>IF(C553=0,"","収支計算テーブル")</f>
        <v/>
      </c>
      <c r="B557" s="496" t="s">
        <v>1161</v>
      </c>
      <c r="C557" s="496">
        <f>申請用入力!G199</f>
        <v>0</v>
      </c>
    </row>
    <row r="558" spans="1:4">
      <c r="A558" s="496" t="str">
        <f>IF(C553=0,"","収支計算テーブル")</f>
        <v/>
      </c>
      <c r="B558" s="496" t="s">
        <v>1162</v>
      </c>
      <c r="C558" s="496">
        <f>申請用入力!H199</f>
        <v>0</v>
      </c>
    </row>
    <row r="559" spans="1:4">
      <c r="A559" s="496" t="str">
        <f>IF(C553=0,"","収支計算テーブル")</f>
        <v/>
      </c>
      <c r="B559" s="496" t="s">
        <v>1163</v>
      </c>
    </row>
    <row r="560" spans="1:4">
      <c r="A560" s="496" t="str">
        <f>IF(C553=0,"","収支計算テーブル")</f>
        <v/>
      </c>
      <c r="B560" s="496" t="s">
        <v>1164</v>
      </c>
    </row>
    <row r="561" spans="1:4">
      <c r="A561" s="496" t="str">
        <f>IF(C553=0,"","収支計算テーブル")</f>
        <v/>
      </c>
      <c r="B561" s="496" t="s">
        <v>1165</v>
      </c>
      <c r="C561" s="496" t="str">
        <f>申請用入力!O199</f>
        <v/>
      </c>
    </row>
    <row r="562" spans="1:4">
      <c r="A562" s="496" t="str">
        <f>IF(C553=0,"","収支計算テーブル")</f>
        <v/>
      </c>
      <c r="B562" s="496" t="s">
        <v>1166</v>
      </c>
      <c r="C562" s="496" t="str">
        <f>申請用入力!P199</f>
        <v/>
      </c>
    </row>
    <row r="563" spans="1:4">
      <c r="A563" s="496" t="str">
        <f>IF(C553=0,"","収支計算テーブル")</f>
        <v/>
      </c>
      <c r="B563" s="496" t="s">
        <v>1167</v>
      </c>
      <c r="C563" s="496">
        <f>申請用入力!E201</f>
        <v>0</v>
      </c>
    </row>
    <row r="564" spans="1:4">
      <c r="A564" s="496" t="str">
        <f>IF(C571=0,"","収支計算テーブル")</f>
        <v/>
      </c>
      <c r="B564" s="496" t="s">
        <v>1055</v>
      </c>
      <c r="C564" s="496" t="str">
        <f>申請用入力!$R$12</f>
        <v/>
      </c>
      <c r="D564" s="496" t="s">
        <v>1056</v>
      </c>
    </row>
    <row r="565" spans="1:4">
      <c r="A565" s="496" t="str">
        <f>IF(C571=0,"","収支計算テーブル")</f>
        <v/>
      </c>
      <c r="B565" s="496" t="s">
        <v>1057</v>
      </c>
      <c r="C565" s="496">
        <f>選択!$A$2</f>
        <v>2023</v>
      </c>
    </row>
    <row r="566" spans="1:4">
      <c r="A566" s="496" t="str">
        <f>IF(C571=0,"","収支計算テーブル")</f>
        <v/>
      </c>
      <c r="B566" s="496" t="s">
        <v>1124</v>
      </c>
      <c r="C566" s="496" t="str">
        <f>選択!$A$1</f>
        <v>商品開発支援</v>
      </c>
    </row>
    <row r="567" spans="1:4">
      <c r="A567" s="496" t="str">
        <f>IF(C571=0,"","収支計算テーブル")</f>
        <v/>
      </c>
      <c r="B567" s="496" t="s">
        <v>1125</v>
      </c>
      <c r="C567" s="496" t="str">
        <f ca="1">$C$127</f>
        <v>最終版</v>
      </c>
    </row>
    <row r="568" spans="1:4">
      <c r="A568" s="496" t="str">
        <f>IF(C571=0,"","収支計算テーブル")</f>
        <v/>
      </c>
      <c r="B568" s="496" t="s">
        <v>1153</v>
      </c>
    </row>
    <row r="569" spans="1:4">
      <c r="A569" s="496" t="str">
        <f>IF(C571=0,"","収支計算テーブル")</f>
        <v/>
      </c>
      <c r="B569" s="496" t="s">
        <v>1154</v>
      </c>
      <c r="C569" s="496" t="s">
        <v>1155</v>
      </c>
    </row>
    <row r="570" spans="1:4">
      <c r="A570" s="496" t="str">
        <f>IF(C571=0,"","収支計算テーブル")</f>
        <v/>
      </c>
      <c r="B570" s="496" t="s">
        <v>1156</v>
      </c>
      <c r="C570" s="496" t="s">
        <v>1249</v>
      </c>
    </row>
    <row r="571" spans="1:4">
      <c r="A571" s="496" t="str">
        <f>IF(C571=0,"","収支計算テーブル")</f>
        <v/>
      </c>
      <c r="B571" s="496" t="s">
        <v>1157</v>
      </c>
      <c r="C571" s="496">
        <f>申請用入力!E200</f>
        <v>0</v>
      </c>
    </row>
    <row r="572" spans="1:4">
      <c r="A572" s="496" t="str">
        <f>IF(C571=0,"","収支計算テーブル")</f>
        <v/>
      </c>
      <c r="B572" s="496" t="s">
        <v>1158</v>
      </c>
    </row>
    <row r="573" spans="1:4">
      <c r="A573" s="496" t="str">
        <f>IF(C571=0,"","収支計算テーブル")</f>
        <v/>
      </c>
      <c r="B573" s="496" t="s">
        <v>1159</v>
      </c>
    </row>
    <row r="574" spans="1:4">
      <c r="A574" s="496" t="str">
        <f>IF(C571=0,"","収支計算テーブル")</f>
        <v/>
      </c>
      <c r="B574" s="496" t="s">
        <v>1160</v>
      </c>
    </row>
    <row r="575" spans="1:4">
      <c r="A575" s="496" t="str">
        <f>IF(C571=0,"","収支計算テーブル")</f>
        <v/>
      </c>
      <c r="B575" s="496" t="s">
        <v>1161</v>
      </c>
      <c r="C575" s="496">
        <f>申請用入力!G200</f>
        <v>0</v>
      </c>
    </row>
    <row r="576" spans="1:4">
      <c r="A576" s="496" t="str">
        <f>IF(C571=0,"","収支計算テーブル")</f>
        <v/>
      </c>
      <c r="B576" s="496" t="s">
        <v>1162</v>
      </c>
      <c r="C576" s="496">
        <f>申請用入力!H200</f>
        <v>0</v>
      </c>
    </row>
    <row r="577" spans="1:4">
      <c r="A577" s="496" t="str">
        <f>IF(C571=0,"","収支計算テーブル")</f>
        <v/>
      </c>
      <c r="B577" s="496" t="s">
        <v>1163</v>
      </c>
    </row>
    <row r="578" spans="1:4">
      <c r="A578" s="496" t="str">
        <f>IF(C571=0,"","収支計算テーブル")</f>
        <v/>
      </c>
      <c r="B578" s="496" t="s">
        <v>1164</v>
      </c>
    </row>
    <row r="579" spans="1:4">
      <c r="A579" s="496" t="str">
        <f>IF(C571=0,"","収支計算テーブル")</f>
        <v/>
      </c>
      <c r="B579" s="496" t="s">
        <v>1165</v>
      </c>
      <c r="C579" s="496" t="str">
        <f>申請用入力!O200</f>
        <v/>
      </c>
    </row>
    <row r="580" spans="1:4">
      <c r="A580" s="496" t="str">
        <f>IF(C571=0,"","収支計算テーブル")</f>
        <v/>
      </c>
      <c r="B580" s="496" t="s">
        <v>1166</v>
      </c>
      <c r="C580" s="496" t="str">
        <f>申請用入力!P200</f>
        <v/>
      </c>
    </row>
    <row r="581" spans="1:4">
      <c r="A581" s="496" t="str">
        <f>IF(C571=0,"","収支計算テーブル")</f>
        <v/>
      </c>
      <c r="B581" s="496" t="s">
        <v>1167</v>
      </c>
      <c r="C581" s="496">
        <f>申請用入力!E201</f>
        <v>0</v>
      </c>
    </row>
    <row r="582" spans="1:4">
      <c r="A582" s="496" t="str">
        <f>IF(C589=0,"","収支計算テーブル")</f>
        <v/>
      </c>
      <c r="B582" s="496" t="s">
        <v>1055</v>
      </c>
      <c r="C582" s="496" t="str">
        <f>申請用入力!$R$12</f>
        <v/>
      </c>
      <c r="D582" s="496" t="s">
        <v>1056</v>
      </c>
    </row>
    <row r="583" spans="1:4">
      <c r="A583" s="496" t="str">
        <f>IF(C589=0,"","収支計算テーブル")</f>
        <v/>
      </c>
      <c r="B583" s="496" t="s">
        <v>1057</v>
      </c>
      <c r="C583" s="496">
        <f>選択!$A$2</f>
        <v>2023</v>
      </c>
    </row>
    <row r="584" spans="1:4">
      <c r="A584" s="496" t="str">
        <f>IF(C589=0,"","収支計算テーブル")</f>
        <v/>
      </c>
      <c r="B584" s="496" t="s">
        <v>1124</v>
      </c>
      <c r="C584" s="496" t="str">
        <f>選択!$A$1</f>
        <v>商品開発支援</v>
      </c>
    </row>
    <row r="585" spans="1:4">
      <c r="A585" s="496" t="str">
        <f>IF(C589=0,"","収支計算テーブル")</f>
        <v/>
      </c>
      <c r="B585" s="496" t="s">
        <v>1125</v>
      </c>
      <c r="C585" s="496" t="str">
        <f ca="1">$C$127</f>
        <v>最終版</v>
      </c>
    </row>
    <row r="586" spans="1:4">
      <c r="A586" s="496" t="str">
        <f>IF(C589=0,"","収支計算テーブル")</f>
        <v/>
      </c>
      <c r="B586" s="496" t="s">
        <v>1153</v>
      </c>
    </row>
    <row r="587" spans="1:4">
      <c r="A587" s="496" t="str">
        <f>IF(C589=0,"","収支計算テーブル")</f>
        <v/>
      </c>
      <c r="B587" s="496" t="s">
        <v>1154</v>
      </c>
      <c r="C587" s="496" t="s">
        <v>1168</v>
      </c>
    </row>
    <row r="588" spans="1:4">
      <c r="A588" s="496" t="str">
        <f>IF(C589=0,"","収支計算テーブル")</f>
        <v/>
      </c>
      <c r="B588" s="496" t="s">
        <v>1156</v>
      </c>
      <c r="C588" s="496" t="s">
        <v>1245</v>
      </c>
    </row>
    <row r="589" spans="1:4">
      <c r="A589" s="496" t="str">
        <f>IF(C589=0,"","収支計算テーブル")</f>
        <v/>
      </c>
      <c r="B589" s="496" t="s">
        <v>1157</v>
      </c>
      <c r="C589" s="496">
        <f>報告用入力!E74</f>
        <v>0</v>
      </c>
    </row>
    <row r="590" spans="1:4">
      <c r="A590" s="496" t="str">
        <f>IF(C589=0,"","収支計算テーブル")</f>
        <v/>
      </c>
      <c r="B590" s="496" t="s">
        <v>1158</v>
      </c>
    </row>
    <row r="591" spans="1:4">
      <c r="A591" s="496" t="str">
        <f>IF(C589=0,"","収支計算テーブル")</f>
        <v/>
      </c>
      <c r="B591" s="496" t="s">
        <v>1159</v>
      </c>
    </row>
    <row r="592" spans="1:4">
      <c r="A592" s="496" t="str">
        <f>IF(C589=0,"","収支計算テーブル")</f>
        <v/>
      </c>
      <c r="B592" s="496" t="s">
        <v>1160</v>
      </c>
    </row>
    <row r="593" spans="1:4">
      <c r="A593" s="496" t="str">
        <f>IF(C589=0,"","収支計算テーブル")</f>
        <v/>
      </c>
      <c r="B593" s="496" t="s">
        <v>1161</v>
      </c>
      <c r="C593" s="496">
        <f>報告用入力!G74</f>
        <v>0</v>
      </c>
    </row>
    <row r="594" spans="1:4">
      <c r="A594" s="496" t="str">
        <f>IF(C589=0,"","収支計算テーブル")</f>
        <v/>
      </c>
      <c r="B594" s="496" t="s">
        <v>1162</v>
      </c>
      <c r="C594" s="496">
        <f>報告用入力!H74</f>
        <v>0</v>
      </c>
    </row>
    <row r="595" spans="1:4">
      <c r="A595" s="496" t="str">
        <f>IF(C589=0,"","収支計算テーブル")</f>
        <v/>
      </c>
      <c r="B595" s="496" t="s">
        <v>1163</v>
      </c>
    </row>
    <row r="596" spans="1:4">
      <c r="A596" s="496" t="str">
        <f>IF(C589=0,"","収支計算テーブル")</f>
        <v/>
      </c>
      <c r="B596" s="496" t="s">
        <v>1164</v>
      </c>
    </row>
    <row r="597" spans="1:4">
      <c r="A597" s="496" t="str">
        <f>IF(C589=0,"","収支計算テーブル")</f>
        <v/>
      </c>
      <c r="B597" s="496" t="s">
        <v>1165</v>
      </c>
      <c r="C597" s="496" t="str">
        <f>報告用入力!O74</f>
        <v/>
      </c>
    </row>
    <row r="598" spans="1:4">
      <c r="A598" s="496" t="str">
        <f>IF(C589=0,"","収支計算テーブル")</f>
        <v/>
      </c>
      <c r="B598" s="496" t="s">
        <v>1166</v>
      </c>
      <c r="C598" s="496" t="str">
        <f>報告用入力!P74</f>
        <v/>
      </c>
    </row>
    <row r="599" spans="1:4">
      <c r="A599" s="496" t="str">
        <f>IF(C589=0,"","収支計算テーブル")</f>
        <v/>
      </c>
      <c r="B599" s="496" t="s">
        <v>1167</v>
      </c>
      <c r="C599" s="496">
        <f>報告用入力!E78</f>
        <v>0</v>
      </c>
    </row>
    <row r="600" spans="1:4">
      <c r="A600" s="496" t="str">
        <f>IF(C607=0,"","収支計算テーブル")</f>
        <v/>
      </c>
      <c r="B600" s="496" t="s">
        <v>1055</v>
      </c>
      <c r="C600" s="496" t="str">
        <f>申請用入力!$R$12</f>
        <v/>
      </c>
      <c r="D600" s="496" t="s">
        <v>1056</v>
      </c>
    </row>
    <row r="601" spans="1:4">
      <c r="A601" s="496" t="str">
        <f>IF(C607=0,"","収支計算テーブル")</f>
        <v/>
      </c>
      <c r="B601" s="496" t="s">
        <v>1057</v>
      </c>
      <c r="C601" s="496">
        <f>選択!$A$2</f>
        <v>2023</v>
      </c>
    </row>
    <row r="602" spans="1:4">
      <c r="A602" s="496" t="str">
        <f>IF(C607=0,"","収支計算テーブル")</f>
        <v/>
      </c>
      <c r="B602" s="496" t="s">
        <v>1124</v>
      </c>
      <c r="C602" s="496" t="str">
        <f>選択!$A$1</f>
        <v>商品開発支援</v>
      </c>
    </row>
    <row r="603" spans="1:4">
      <c r="A603" s="496" t="str">
        <f>IF(C607=0,"","収支計算テーブル")</f>
        <v/>
      </c>
      <c r="B603" s="496" t="s">
        <v>1125</v>
      </c>
      <c r="C603" s="496" t="str">
        <f ca="1">$C$127</f>
        <v>最終版</v>
      </c>
    </row>
    <row r="604" spans="1:4">
      <c r="A604" s="496" t="str">
        <f>IF(C607=0,"","収支計算テーブル")</f>
        <v/>
      </c>
      <c r="B604" s="496" t="s">
        <v>1153</v>
      </c>
    </row>
    <row r="605" spans="1:4">
      <c r="A605" s="496" t="str">
        <f>IF(C607=0,"","収支計算テーブル")</f>
        <v/>
      </c>
      <c r="B605" s="496" t="s">
        <v>1154</v>
      </c>
      <c r="C605" s="496" t="s">
        <v>1168</v>
      </c>
    </row>
    <row r="606" spans="1:4">
      <c r="A606" s="496" t="str">
        <f>IF(C607=0,"","収支計算テーブル")</f>
        <v/>
      </c>
      <c r="B606" s="496" t="s">
        <v>1156</v>
      </c>
      <c r="C606" s="496" t="s">
        <v>1245</v>
      </c>
    </row>
    <row r="607" spans="1:4">
      <c r="A607" s="496" t="str">
        <f>IF(C607=0,"","収支計算テーブル")</f>
        <v/>
      </c>
      <c r="B607" s="496" t="s">
        <v>1157</v>
      </c>
      <c r="C607" s="496">
        <f>報告用入力!E75</f>
        <v>0</v>
      </c>
    </row>
    <row r="608" spans="1:4">
      <c r="A608" s="496" t="str">
        <f>IF(C607=0,"","収支計算テーブル")</f>
        <v/>
      </c>
      <c r="B608" s="496" t="s">
        <v>1158</v>
      </c>
    </row>
    <row r="609" spans="1:4">
      <c r="A609" s="496" t="str">
        <f>IF(C607=0,"","収支計算テーブル")</f>
        <v/>
      </c>
      <c r="B609" s="496" t="s">
        <v>1159</v>
      </c>
    </row>
    <row r="610" spans="1:4">
      <c r="A610" s="496" t="str">
        <f>IF(C607=0,"","収支計算テーブル")</f>
        <v/>
      </c>
      <c r="B610" s="496" t="s">
        <v>1160</v>
      </c>
    </row>
    <row r="611" spans="1:4">
      <c r="A611" s="496" t="str">
        <f>IF(C607=0,"","収支計算テーブル")</f>
        <v/>
      </c>
      <c r="B611" s="496" t="s">
        <v>1161</v>
      </c>
      <c r="C611" s="496">
        <f>報告用入力!G75</f>
        <v>0</v>
      </c>
    </row>
    <row r="612" spans="1:4">
      <c r="A612" s="496" t="str">
        <f>IF(C607=0,"","収支計算テーブル")</f>
        <v/>
      </c>
      <c r="B612" s="496" t="s">
        <v>1162</v>
      </c>
      <c r="C612" s="496">
        <f>報告用入力!H75</f>
        <v>0</v>
      </c>
    </row>
    <row r="613" spans="1:4">
      <c r="A613" s="496" t="str">
        <f>IF(C607=0,"","収支計算テーブル")</f>
        <v/>
      </c>
      <c r="B613" s="496" t="s">
        <v>1163</v>
      </c>
    </row>
    <row r="614" spans="1:4">
      <c r="A614" s="496" t="str">
        <f>IF(C607=0,"","収支計算テーブル")</f>
        <v/>
      </c>
      <c r="B614" s="496" t="s">
        <v>1164</v>
      </c>
    </row>
    <row r="615" spans="1:4">
      <c r="A615" s="496" t="str">
        <f>IF(C607=0,"","収支計算テーブル")</f>
        <v/>
      </c>
      <c r="B615" s="496" t="s">
        <v>1165</v>
      </c>
      <c r="C615" s="496" t="str">
        <f>報告用入力!O75</f>
        <v/>
      </c>
    </row>
    <row r="616" spans="1:4">
      <c r="A616" s="496" t="str">
        <f>IF(C607=0,"","収支計算テーブル")</f>
        <v/>
      </c>
      <c r="B616" s="496" t="s">
        <v>1166</v>
      </c>
      <c r="C616" s="496" t="str">
        <f>報告用入力!P75</f>
        <v/>
      </c>
    </row>
    <row r="617" spans="1:4">
      <c r="A617" s="496" t="str">
        <f>IF(C607=0,"","収支計算テーブル")</f>
        <v/>
      </c>
      <c r="B617" s="496" t="s">
        <v>1167</v>
      </c>
      <c r="C617" s="496">
        <f>報告用入力!E78</f>
        <v>0</v>
      </c>
    </row>
    <row r="618" spans="1:4">
      <c r="A618" s="496" t="str">
        <f>IF(C625=0,"","収支計算テーブル")</f>
        <v/>
      </c>
      <c r="B618" s="496" t="s">
        <v>1055</v>
      </c>
      <c r="C618" s="496" t="str">
        <f>申請用入力!$R$12</f>
        <v/>
      </c>
      <c r="D618" s="496" t="s">
        <v>1056</v>
      </c>
    </row>
    <row r="619" spans="1:4">
      <c r="A619" s="496" t="str">
        <f>IF(C625=0,"","収支計算テーブル")</f>
        <v/>
      </c>
      <c r="B619" s="496" t="s">
        <v>1057</v>
      </c>
      <c r="C619" s="496">
        <f>選択!$A$2</f>
        <v>2023</v>
      </c>
    </row>
    <row r="620" spans="1:4">
      <c r="A620" s="496" t="str">
        <f>IF(C625=0,"","収支計算テーブル")</f>
        <v/>
      </c>
      <c r="B620" s="496" t="s">
        <v>1124</v>
      </c>
      <c r="C620" s="496" t="str">
        <f>選択!$A$1</f>
        <v>商品開発支援</v>
      </c>
    </row>
    <row r="621" spans="1:4">
      <c r="A621" s="496" t="str">
        <f>IF(C625=0,"","収支計算テーブル")</f>
        <v/>
      </c>
      <c r="B621" s="496" t="s">
        <v>1125</v>
      </c>
      <c r="C621" s="496" t="str">
        <f ca="1">$C$127</f>
        <v>最終版</v>
      </c>
    </row>
    <row r="622" spans="1:4">
      <c r="A622" s="496" t="str">
        <f>IF(C625=0,"","収支計算テーブル")</f>
        <v/>
      </c>
      <c r="B622" s="496" t="s">
        <v>1153</v>
      </c>
    </row>
    <row r="623" spans="1:4">
      <c r="A623" s="496" t="str">
        <f>IF(C625=0,"","収支計算テーブル")</f>
        <v/>
      </c>
      <c r="B623" s="496" t="s">
        <v>1154</v>
      </c>
      <c r="C623" s="496" t="s">
        <v>1168</v>
      </c>
    </row>
    <row r="624" spans="1:4">
      <c r="A624" s="496" t="str">
        <f>IF(C625=0,"","収支計算テーブル")</f>
        <v/>
      </c>
      <c r="B624" s="496" t="s">
        <v>1156</v>
      </c>
      <c r="C624" s="496" t="s">
        <v>1245</v>
      </c>
    </row>
    <row r="625" spans="1:4">
      <c r="A625" s="496" t="str">
        <f>IF(C625=0,"","収支計算テーブル")</f>
        <v/>
      </c>
      <c r="B625" s="496" t="s">
        <v>1157</v>
      </c>
      <c r="C625" s="496">
        <f>報告用入力!E76</f>
        <v>0</v>
      </c>
    </row>
    <row r="626" spans="1:4">
      <c r="A626" s="496" t="str">
        <f>IF(C625=0,"","収支計算テーブル")</f>
        <v/>
      </c>
      <c r="B626" s="496" t="s">
        <v>1158</v>
      </c>
    </row>
    <row r="627" spans="1:4">
      <c r="A627" s="496" t="str">
        <f>IF(C625=0,"","収支計算テーブル")</f>
        <v/>
      </c>
      <c r="B627" s="496" t="s">
        <v>1159</v>
      </c>
    </row>
    <row r="628" spans="1:4">
      <c r="A628" s="496" t="str">
        <f>IF(C625=0,"","収支計算テーブル")</f>
        <v/>
      </c>
      <c r="B628" s="496" t="s">
        <v>1160</v>
      </c>
    </row>
    <row r="629" spans="1:4">
      <c r="A629" s="496" t="str">
        <f>IF(C625=0,"","収支計算テーブル")</f>
        <v/>
      </c>
      <c r="B629" s="496" t="s">
        <v>1161</v>
      </c>
      <c r="C629" s="496">
        <f>報告用入力!G76</f>
        <v>0</v>
      </c>
    </row>
    <row r="630" spans="1:4">
      <c r="A630" s="496" t="str">
        <f>IF(C625=0,"","収支計算テーブル")</f>
        <v/>
      </c>
      <c r="B630" s="496" t="s">
        <v>1162</v>
      </c>
      <c r="C630" s="496">
        <f>報告用入力!H76</f>
        <v>0</v>
      </c>
    </row>
    <row r="631" spans="1:4">
      <c r="A631" s="496" t="str">
        <f>IF(C625=0,"","収支計算テーブル")</f>
        <v/>
      </c>
      <c r="B631" s="496" t="s">
        <v>1163</v>
      </c>
    </row>
    <row r="632" spans="1:4">
      <c r="A632" s="496" t="str">
        <f>IF(C625=0,"","収支計算テーブル")</f>
        <v/>
      </c>
      <c r="B632" s="496" t="s">
        <v>1164</v>
      </c>
    </row>
    <row r="633" spans="1:4">
      <c r="A633" s="496" t="str">
        <f>IF(C625=0,"","収支計算テーブル")</f>
        <v/>
      </c>
      <c r="B633" s="496" t="s">
        <v>1165</v>
      </c>
      <c r="C633" s="496" t="str">
        <f>報告用入力!O76</f>
        <v/>
      </c>
    </row>
    <row r="634" spans="1:4">
      <c r="A634" s="496" t="str">
        <f>IF(C625=0,"","収支計算テーブル")</f>
        <v/>
      </c>
      <c r="B634" s="496" t="s">
        <v>1166</v>
      </c>
      <c r="C634" s="496" t="str">
        <f>報告用入力!P76</f>
        <v/>
      </c>
    </row>
    <row r="635" spans="1:4">
      <c r="A635" s="496" t="str">
        <f>IF(C625=0,"","収支計算テーブル")</f>
        <v/>
      </c>
      <c r="B635" s="496" t="s">
        <v>1167</v>
      </c>
      <c r="C635" s="496">
        <f>報告用入力!E78</f>
        <v>0</v>
      </c>
    </row>
    <row r="636" spans="1:4">
      <c r="A636" s="496" t="str">
        <f>IF(C643=0,"","収支計算テーブル")</f>
        <v/>
      </c>
      <c r="B636" s="496" t="s">
        <v>1055</v>
      </c>
      <c r="C636" s="496" t="str">
        <f>申請用入力!$R$12</f>
        <v/>
      </c>
      <c r="D636" s="496" t="s">
        <v>1056</v>
      </c>
    </row>
    <row r="637" spans="1:4">
      <c r="A637" s="496" t="str">
        <f>IF(C643=0,"","収支計算テーブル")</f>
        <v/>
      </c>
      <c r="B637" s="496" t="s">
        <v>1057</v>
      </c>
      <c r="C637" s="496">
        <f>選択!$A$2</f>
        <v>2023</v>
      </c>
    </row>
    <row r="638" spans="1:4">
      <c r="A638" s="496" t="str">
        <f>IF(C643=0,"","収支計算テーブル")</f>
        <v/>
      </c>
      <c r="B638" s="496" t="s">
        <v>1124</v>
      </c>
      <c r="C638" s="496" t="str">
        <f>選択!$A$1</f>
        <v>商品開発支援</v>
      </c>
    </row>
    <row r="639" spans="1:4">
      <c r="A639" s="496" t="str">
        <f>IF(C643=0,"","収支計算テーブル")</f>
        <v/>
      </c>
      <c r="B639" s="496" t="s">
        <v>1125</v>
      </c>
      <c r="C639" s="496" t="str">
        <f ca="1">$C$127</f>
        <v>最終版</v>
      </c>
    </row>
    <row r="640" spans="1:4">
      <c r="A640" s="496" t="str">
        <f>IF(C643=0,"","収支計算テーブル")</f>
        <v/>
      </c>
      <c r="B640" s="496" t="s">
        <v>1153</v>
      </c>
    </row>
    <row r="641" spans="1:4">
      <c r="A641" s="496" t="str">
        <f>IF(C643=0,"","収支計算テーブル")</f>
        <v/>
      </c>
      <c r="B641" s="496" t="s">
        <v>1154</v>
      </c>
      <c r="C641" s="496" t="s">
        <v>1168</v>
      </c>
    </row>
    <row r="642" spans="1:4">
      <c r="A642" s="496" t="str">
        <f>IF(C643=0,"","収支計算テーブル")</f>
        <v/>
      </c>
      <c r="B642" s="496" t="s">
        <v>1156</v>
      </c>
      <c r="C642" s="496" t="s">
        <v>1245</v>
      </c>
    </row>
    <row r="643" spans="1:4">
      <c r="A643" s="496" t="str">
        <f>IF(C643=0,"","収支計算テーブル")</f>
        <v/>
      </c>
      <c r="B643" s="496" t="s">
        <v>1157</v>
      </c>
      <c r="C643" s="496">
        <f>報告用入力!E77</f>
        <v>0</v>
      </c>
    </row>
    <row r="644" spans="1:4">
      <c r="A644" s="496" t="str">
        <f>IF(C643=0,"","収支計算テーブル")</f>
        <v/>
      </c>
      <c r="B644" s="496" t="s">
        <v>1158</v>
      </c>
    </row>
    <row r="645" spans="1:4">
      <c r="A645" s="496" t="str">
        <f>IF(C643=0,"","収支計算テーブル")</f>
        <v/>
      </c>
      <c r="B645" s="496" t="s">
        <v>1159</v>
      </c>
    </row>
    <row r="646" spans="1:4">
      <c r="A646" s="496" t="str">
        <f>IF(C643=0,"","収支計算テーブル")</f>
        <v/>
      </c>
      <c r="B646" s="496" t="s">
        <v>1160</v>
      </c>
    </row>
    <row r="647" spans="1:4">
      <c r="A647" s="496" t="str">
        <f>IF(C643=0,"","収支計算テーブル")</f>
        <v/>
      </c>
      <c r="B647" s="496" t="s">
        <v>1161</v>
      </c>
      <c r="C647" s="496">
        <f>報告用入力!G77</f>
        <v>0</v>
      </c>
    </row>
    <row r="648" spans="1:4">
      <c r="A648" s="496" t="str">
        <f>IF(C643=0,"","収支計算テーブル")</f>
        <v/>
      </c>
      <c r="B648" s="496" t="s">
        <v>1162</v>
      </c>
      <c r="C648" s="496">
        <f>報告用入力!H77</f>
        <v>0</v>
      </c>
    </row>
    <row r="649" spans="1:4">
      <c r="A649" s="496" t="str">
        <f>IF(C643=0,"","収支計算テーブル")</f>
        <v/>
      </c>
      <c r="B649" s="496" t="s">
        <v>1163</v>
      </c>
    </row>
    <row r="650" spans="1:4">
      <c r="A650" s="496" t="str">
        <f>IF(C643=0,"","収支計算テーブル")</f>
        <v/>
      </c>
      <c r="B650" s="496" t="s">
        <v>1164</v>
      </c>
    </row>
    <row r="651" spans="1:4">
      <c r="A651" s="496" t="str">
        <f>IF(C643=0,"","収支計算テーブル")</f>
        <v/>
      </c>
      <c r="B651" s="496" t="s">
        <v>1165</v>
      </c>
      <c r="C651" s="496" t="str">
        <f>報告用入力!O77</f>
        <v/>
      </c>
    </row>
    <row r="652" spans="1:4">
      <c r="A652" s="496" t="str">
        <f>IF(C643=0,"","収支計算テーブル")</f>
        <v/>
      </c>
      <c r="B652" s="496" t="s">
        <v>1166</v>
      </c>
      <c r="C652" s="496" t="str">
        <f>報告用入力!P77</f>
        <v/>
      </c>
    </row>
    <row r="653" spans="1:4">
      <c r="A653" s="496" t="str">
        <f>IF(C643=0,"","収支計算テーブル")</f>
        <v/>
      </c>
      <c r="B653" s="496" t="s">
        <v>1167</v>
      </c>
      <c r="C653" s="496">
        <f>報告用入力!E78</f>
        <v>0</v>
      </c>
    </row>
    <row r="654" spans="1:4">
      <c r="A654" s="496" t="str">
        <f>IF(C661=0,"","収支計算テーブル")</f>
        <v/>
      </c>
      <c r="B654" s="496" t="s">
        <v>1055</v>
      </c>
      <c r="C654" s="496" t="str">
        <f>申請用入力!$R$12</f>
        <v/>
      </c>
      <c r="D654" s="496" t="s">
        <v>1056</v>
      </c>
    </row>
    <row r="655" spans="1:4">
      <c r="A655" s="496" t="str">
        <f>IF(C661=0,"","収支計算テーブル")</f>
        <v/>
      </c>
      <c r="B655" s="496" t="s">
        <v>1057</v>
      </c>
      <c r="C655" s="496">
        <f>選択!$A$2</f>
        <v>2023</v>
      </c>
    </row>
    <row r="656" spans="1:4">
      <c r="A656" s="496" t="str">
        <f>IF(C661=0,"","収支計算テーブル")</f>
        <v/>
      </c>
      <c r="B656" s="496" t="s">
        <v>1124</v>
      </c>
      <c r="C656" s="496" t="str">
        <f>選択!$A$1</f>
        <v>商品開発支援</v>
      </c>
    </row>
    <row r="657" spans="1:4">
      <c r="A657" s="496" t="str">
        <f>IF(C661=0,"","収支計算テーブル")</f>
        <v/>
      </c>
      <c r="B657" s="496" t="s">
        <v>1125</v>
      </c>
      <c r="C657" s="496" t="str">
        <f ca="1">$C$127</f>
        <v>最終版</v>
      </c>
    </row>
    <row r="658" spans="1:4">
      <c r="A658" s="496" t="str">
        <f>IF(C661=0,"","収支計算テーブル")</f>
        <v/>
      </c>
      <c r="B658" s="496" t="s">
        <v>1153</v>
      </c>
    </row>
    <row r="659" spans="1:4">
      <c r="A659" s="496" t="str">
        <f>IF(C661=0,"","収支計算テーブル")</f>
        <v/>
      </c>
      <c r="B659" s="496" t="s">
        <v>1154</v>
      </c>
      <c r="C659" s="496" t="s">
        <v>1168</v>
      </c>
    </row>
    <row r="660" spans="1:4">
      <c r="A660" s="496" t="str">
        <f>IF(C661=0,"","収支計算テーブル")</f>
        <v/>
      </c>
      <c r="B660" s="496" t="s">
        <v>1156</v>
      </c>
      <c r="C660" s="496" t="s">
        <v>1246</v>
      </c>
    </row>
    <row r="661" spans="1:4">
      <c r="A661" s="496" t="str">
        <f>IF(C661=0,"","収支計算テーブル")</f>
        <v/>
      </c>
      <c r="B661" s="496" t="s">
        <v>1157</v>
      </c>
      <c r="C661" s="496">
        <f>報告用入力!E81</f>
        <v>0</v>
      </c>
    </row>
    <row r="662" spans="1:4">
      <c r="A662" s="496" t="str">
        <f>IF(C661=0,"","収支計算テーブル")</f>
        <v/>
      </c>
      <c r="B662" s="496" t="s">
        <v>1158</v>
      </c>
    </row>
    <row r="663" spans="1:4">
      <c r="A663" s="496" t="str">
        <f>IF(C661=0,"","収支計算テーブル")</f>
        <v/>
      </c>
      <c r="B663" s="496" t="s">
        <v>1159</v>
      </c>
    </row>
    <row r="664" spans="1:4">
      <c r="A664" s="496" t="str">
        <f>IF(C661=0,"","収支計算テーブル")</f>
        <v/>
      </c>
      <c r="B664" s="496" t="s">
        <v>1160</v>
      </c>
    </row>
    <row r="665" spans="1:4">
      <c r="A665" s="496" t="str">
        <f>IF(C661=0,"","収支計算テーブル")</f>
        <v/>
      </c>
      <c r="B665" s="496" t="s">
        <v>1161</v>
      </c>
      <c r="C665" s="496">
        <f>報告用入力!G81</f>
        <v>0</v>
      </c>
    </row>
    <row r="666" spans="1:4">
      <c r="A666" s="496" t="str">
        <f>IF(C661=0,"","収支計算テーブル")</f>
        <v/>
      </c>
      <c r="B666" s="496" t="s">
        <v>1162</v>
      </c>
      <c r="C666" s="496">
        <f>報告用入力!H81</f>
        <v>0</v>
      </c>
    </row>
    <row r="667" spans="1:4">
      <c r="A667" s="496" t="str">
        <f>IF(C661=0,"","収支計算テーブル")</f>
        <v/>
      </c>
      <c r="B667" s="496" t="s">
        <v>1163</v>
      </c>
    </row>
    <row r="668" spans="1:4">
      <c r="A668" s="496" t="str">
        <f>IF(C661=0,"","収支計算テーブル")</f>
        <v/>
      </c>
      <c r="B668" s="496" t="s">
        <v>1164</v>
      </c>
    </row>
    <row r="669" spans="1:4">
      <c r="A669" s="496" t="str">
        <f>IF(C661=0,"","収支計算テーブル")</f>
        <v/>
      </c>
      <c r="B669" s="496" t="s">
        <v>1165</v>
      </c>
      <c r="C669" s="496" t="str">
        <f>報告用入力!O81</f>
        <v/>
      </c>
    </row>
    <row r="670" spans="1:4">
      <c r="A670" s="496" t="str">
        <f>IF(C661=0,"","収支計算テーブル")</f>
        <v/>
      </c>
      <c r="B670" s="496" t="s">
        <v>1166</v>
      </c>
      <c r="C670" s="496" t="str">
        <f>報告用入力!P81</f>
        <v/>
      </c>
    </row>
    <row r="671" spans="1:4">
      <c r="A671" s="496" t="str">
        <f>IF(C661=0,"","収支計算テーブル")</f>
        <v/>
      </c>
      <c r="B671" s="496" t="s">
        <v>1167</v>
      </c>
      <c r="C671" s="496">
        <f>報告用入力!E85</f>
        <v>0</v>
      </c>
    </row>
    <row r="672" spans="1:4">
      <c r="A672" s="496" t="str">
        <f>IF(C679=0,"","収支計算テーブル")</f>
        <v/>
      </c>
      <c r="B672" s="496" t="s">
        <v>1055</v>
      </c>
      <c r="C672" s="496" t="str">
        <f>申請用入力!$R$12</f>
        <v/>
      </c>
      <c r="D672" s="496" t="s">
        <v>1056</v>
      </c>
    </row>
    <row r="673" spans="1:3">
      <c r="A673" s="496" t="str">
        <f>IF(C679=0,"","収支計算テーブル")</f>
        <v/>
      </c>
      <c r="B673" s="496" t="s">
        <v>1057</v>
      </c>
      <c r="C673" s="496">
        <f>選択!$A$2</f>
        <v>2023</v>
      </c>
    </row>
    <row r="674" spans="1:3">
      <c r="A674" s="496" t="str">
        <f>IF(C679=0,"","収支計算テーブル")</f>
        <v/>
      </c>
      <c r="B674" s="496" t="s">
        <v>1124</v>
      </c>
      <c r="C674" s="496" t="str">
        <f>選択!$A$1</f>
        <v>商品開発支援</v>
      </c>
    </row>
    <row r="675" spans="1:3">
      <c r="A675" s="496" t="str">
        <f>IF(C679=0,"","収支計算テーブル")</f>
        <v/>
      </c>
      <c r="B675" s="496" t="s">
        <v>1125</v>
      </c>
      <c r="C675" s="496" t="str">
        <f ca="1">$C$127</f>
        <v>最終版</v>
      </c>
    </row>
    <row r="676" spans="1:3">
      <c r="A676" s="496" t="str">
        <f>IF(C679=0,"","収支計算テーブル")</f>
        <v/>
      </c>
      <c r="B676" s="496" t="s">
        <v>1153</v>
      </c>
    </row>
    <row r="677" spans="1:3">
      <c r="A677" s="496" t="str">
        <f>IF(C679=0,"","収支計算テーブル")</f>
        <v/>
      </c>
      <c r="B677" s="496" t="s">
        <v>1154</v>
      </c>
      <c r="C677" s="496" t="s">
        <v>1168</v>
      </c>
    </row>
    <row r="678" spans="1:3">
      <c r="A678" s="496" t="str">
        <f>IF(C679=0,"","収支計算テーブル")</f>
        <v/>
      </c>
      <c r="B678" s="496" t="s">
        <v>1156</v>
      </c>
      <c r="C678" s="496" t="s">
        <v>1246</v>
      </c>
    </row>
    <row r="679" spans="1:3">
      <c r="A679" s="496" t="str">
        <f>IF(C679=0,"","収支計算テーブル")</f>
        <v/>
      </c>
      <c r="B679" s="496" t="s">
        <v>1157</v>
      </c>
      <c r="C679" s="496">
        <f>報告用入力!E82</f>
        <v>0</v>
      </c>
    </row>
    <row r="680" spans="1:3">
      <c r="A680" s="496" t="str">
        <f>IF(C679=0,"","収支計算テーブル")</f>
        <v/>
      </c>
      <c r="B680" s="496" t="s">
        <v>1158</v>
      </c>
    </row>
    <row r="681" spans="1:3">
      <c r="A681" s="496" t="str">
        <f>IF(C679=0,"","収支計算テーブル")</f>
        <v/>
      </c>
      <c r="B681" s="496" t="s">
        <v>1159</v>
      </c>
    </row>
    <row r="682" spans="1:3">
      <c r="A682" s="496" t="str">
        <f>IF(C679=0,"","収支計算テーブル")</f>
        <v/>
      </c>
      <c r="B682" s="496" t="s">
        <v>1160</v>
      </c>
    </row>
    <row r="683" spans="1:3">
      <c r="A683" s="496" t="str">
        <f>IF(C679=0,"","収支計算テーブル")</f>
        <v/>
      </c>
      <c r="B683" s="496" t="s">
        <v>1161</v>
      </c>
      <c r="C683" s="496">
        <f>報告用入力!G82</f>
        <v>0</v>
      </c>
    </row>
    <row r="684" spans="1:3">
      <c r="A684" s="496" t="str">
        <f>IF(C679=0,"","収支計算テーブル")</f>
        <v/>
      </c>
      <c r="B684" s="496" t="s">
        <v>1162</v>
      </c>
      <c r="C684" s="496">
        <f>報告用入力!H82</f>
        <v>0</v>
      </c>
    </row>
    <row r="685" spans="1:3">
      <c r="A685" s="496" t="str">
        <f>IF(C679=0,"","収支計算テーブル")</f>
        <v/>
      </c>
      <c r="B685" s="496" t="s">
        <v>1163</v>
      </c>
    </row>
    <row r="686" spans="1:3">
      <c r="A686" s="496" t="str">
        <f>IF(C679=0,"","収支計算テーブル")</f>
        <v/>
      </c>
      <c r="B686" s="496" t="s">
        <v>1164</v>
      </c>
    </row>
    <row r="687" spans="1:3">
      <c r="A687" s="496" t="str">
        <f>IF(C679=0,"","収支計算テーブル")</f>
        <v/>
      </c>
      <c r="B687" s="496" t="s">
        <v>1165</v>
      </c>
      <c r="C687" s="496" t="str">
        <f>報告用入力!O82</f>
        <v/>
      </c>
    </row>
    <row r="688" spans="1:3">
      <c r="A688" s="496" t="str">
        <f>IF(C679=0,"","収支計算テーブル")</f>
        <v/>
      </c>
      <c r="B688" s="496" t="s">
        <v>1166</v>
      </c>
      <c r="C688" s="496" t="str">
        <f>報告用入力!P82</f>
        <v/>
      </c>
    </row>
    <row r="689" spans="1:4">
      <c r="A689" s="496" t="str">
        <f>IF(C679=0,"","収支計算テーブル")</f>
        <v/>
      </c>
      <c r="B689" s="496" t="s">
        <v>1167</v>
      </c>
      <c r="C689" s="496">
        <f>報告用入力!E85</f>
        <v>0</v>
      </c>
    </row>
    <row r="690" spans="1:4">
      <c r="A690" s="496" t="str">
        <f>IF(C697=0,"","収支計算テーブル")</f>
        <v/>
      </c>
      <c r="B690" s="496" t="s">
        <v>1055</v>
      </c>
      <c r="C690" s="496" t="str">
        <f>申請用入力!$R$12</f>
        <v/>
      </c>
      <c r="D690" s="496" t="s">
        <v>1056</v>
      </c>
    </row>
    <row r="691" spans="1:4">
      <c r="A691" s="496" t="str">
        <f>IF(C697=0,"","収支計算テーブル")</f>
        <v/>
      </c>
      <c r="B691" s="496" t="s">
        <v>1057</v>
      </c>
      <c r="C691" s="496">
        <f>選択!$A$2</f>
        <v>2023</v>
      </c>
    </row>
    <row r="692" spans="1:4">
      <c r="A692" s="496" t="str">
        <f>IF(C697=0,"","収支計算テーブル")</f>
        <v/>
      </c>
      <c r="B692" s="496" t="s">
        <v>1124</v>
      </c>
      <c r="C692" s="496" t="str">
        <f>選択!$A$1</f>
        <v>商品開発支援</v>
      </c>
    </row>
    <row r="693" spans="1:4">
      <c r="A693" s="496" t="str">
        <f>IF(C697=0,"","収支計算テーブル")</f>
        <v/>
      </c>
      <c r="B693" s="496" t="s">
        <v>1125</v>
      </c>
      <c r="C693" s="496" t="str">
        <f ca="1">$C$127</f>
        <v>最終版</v>
      </c>
    </row>
    <row r="694" spans="1:4">
      <c r="A694" s="496" t="str">
        <f>IF(C697=0,"","収支計算テーブル")</f>
        <v/>
      </c>
      <c r="B694" s="496" t="s">
        <v>1153</v>
      </c>
    </row>
    <row r="695" spans="1:4">
      <c r="A695" s="496" t="str">
        <f>IF(C697=0,"","収支計算テーブル")</f>
        <v/>
      </c>
      <c r="B695" s="496" t="s">
        <v>1154</v>
      </c>
      <c r="C695" s="496" t="s">
        <v>1168</v>
      </c>
    </row>
    <row r="696" spans="1:4">
      <c r="A696" s="496" t="str">
        <f>IF(C697=0,"","収支計算テーブル")</f>
        <v/>
      </c>
      <c r="B696" s="496" t="s">
        <v>1156</v>
      </c>
      <c r="C696" s="496" t="s">
        <v>1246</v>
      </c>
    </row>
    <row r="697" spans="1:4">
      <c r="A697" s="496" t="str">
        <f>IF(C697=0,"","収支計算テーブル")</f>
        <v/>
      </c>
      <c r="B697" s="496" t="s">
        <v>1157</v>
      </c>
      <c r="C697" s="496">
        <f>報告用入力!E83</f>
        <v>0</v>
      </c>
    </row>
    <row r="698" spans="1:4">
      <c r="A698" s="496" t="str">
        <f>IF(C697=0,"","収支計算テーブル")</f>
        <v/>
      </c>
      <c r="B698" s="496" t="s">
        <v>1158</v>
      </c>
    </row>
    <row r="699" spans="1:4">
      <c r="A699" s="496" t="str">
        <f>IF(C697=0,"","収支計算テーブル")</f>
        <v/>
      </c>
      <c r="B699" s="496" t="s">
        <v>1159</v>
      </c>
    </row>
    <row r="700" spans="1:4">
      <c r="A700" s="496" t="str">
        <f>IF(C697=0,"","収支計算テーブル")</f>
        <v/>
      </c>
      <c r="B700" s="496" t="s">
        <v>1160</v>
      </c>
    </row>
    <row r="701" spans="1:4">
      <c r="A701" s="496" t="str">
        <f>IF(C697=0,"","収支計算テーブル")</f>
        <v/>
      </c>
      <c r="B701" s="496" t="s">
        <v>1161</v>
      </c>
      <c r="C701" s="496">
        <f>報告用入力!G83</f>
        <v>0</v>
      </c>
    </row>
    <row r="702" spans="1:4">
      <c r="A702" s="496" t="str">
        <f>IF(C697=0,"","収支計算テーブル")</f>
        <v/>
      </c>
      <c r="B702" s="496" t="s">
        <v>1162</v>
      </c>
      <c r="C702" s="496">
        <f>報告用入力!H83</f>
        <v>0</v>
      </c>
    </row>
    <row r="703" spans="1:4">
      <c r="A703" s="496" t="str">
        <f>IF(C697=0,"","収支計算テーブル")</f>
        <v/>
      </c>
      <c r="B703" s="496" t="s">
        <v>1163</v>
      </c>
    </row>
    <row r="704" spans="1:4">
      <c r="A704" s="496" t="str">
        <f>IF(C697=0,"","収支計算テーブル")</f>
        <v/>
      </c>
      <c r="B704" s="496" t="s">
        <v>1164</v>
      </c>
    </row>
    <row r="705" spans="1:4">
      <c r="A705" s="496" t="str">
        <f>IF(C697=0,"","収支計算テーブル")</f>
        <v/>
      </c>
      <c r="B705" s="496" t="s">
        <v>1165</v>
      </c>
      <c r="C705" s="496" t="str">
        <f>報告用入力!O83</f>
        <v/>
      </c>
    </row>
    <row r="706" spans="1:4">
      <c r="A706" s="496" t="str">
        <f>IF(C697=0,"","収支計算テーブル")</f>
        <v/>
      </c>
      <c r="B706" s="496" t="s">
        <v>1166</v>
      </c>
      <c r="C706" s="496" t="str">
        <f>報告用入力!P83</f>
        <v/>
      </c>
    </row>
    <row r="707" spans="1:4">
      <c r="A707" s="496" t="str">
        <f>IF(C697=0,"","収支計算テーブル")</f>
        <v/>
      </c>
      <c r="B707" s="496" t="s">
        <v>1167</v>
      </c>
      <c r="C707" s="496">
        <f>報告用入力!E85</f>
        <v>0</v>
      </c>
    </row>
    <row r="708" spans="1:4">
      <c r="A708" s="496" t="str">
        <f>IF(C715=0,"","収支計算テーブル")</f>
        <v/>
      </c>
      <c r="B708" s="496" t="s">
        <v>1055</v>
      </c>
      <c r="C708" s="496" t="str">
        <f>申請用入力!$R$12</f>
        <v/>
      </c>
      <c r="D708" s="496" t="s">
        <v>1056</v>
      </c>
    </row>
    <row r="709" spans="1:4">
      <c r="A709" s="496" t="str">
        <f>IF(C715=0,"","収支計算テーブル")</f>
        <v/>
      </c>
      <c r="B709" s="496" t="s">
        <v>1057</v>
      </c>
      <c r="C709" s="496">
        <f>選択!$A$2</f>
        <v>2023</v>
      </c>
    </row>
    <row r="710" spans="1:4">
      <c r="A710" s="496" t="str">
        <f>IF(C715=0,"","収支計算テーブル")</f>
        <v/>
      </c>
      <c r="B710" s="496" t="s">
        <v>1124</v>
      </c>
      <c r="C710" s="496" t="str">
        <f>選択!$A$1</f>
        <v>商品開発支援</v>
      </c>
    </row>
    <row r="711" spans="1:4">
      <c r="A711" s="496" t="str">
        <f>IF(C715=0,"","収支計算テーブル")</f>
        <v/>
      </c>
      <c r="B711" s="496" t="s">
        <v>1125</v>
      </c>
      <c r="C711" s="496" t="str">
        <f ca="1">$C$127</f>
        <v>最終版</v>
      </c>
    </row>
    <row r="712" spans="1:4">
      <c r="A712" s="496" t="str">
        <f>IF(C715=0,"","収支計算テーブル")</f>
        <v/>
      </c>
      <c r="B712" s="496" t="s">
        <v>1153</v>
      </c>
    </row>
    <row r="713" spans="1:4">
      <c r="A713" s="496" t="str">
        <f>IF(C715=0,"","収支計算テーブル")</f>
        <v/>
      </c>
      <c r="B713" s="496" t="s">
        <v>1154</v>
      </c>
      <c r="C713" s="496" t="s">
        <v>1168</v>
      </c>
    </row>
    <row r="714" spans="1:4">
      <c r="A714" s="496" t="str">
        <f>IF(C715=0,"","収支計算テーブル")</f>
        <v/>
      </c>
      <c r="B714" s="496" t="s">
        <v>1156</v>
      </c>
      <c r="C714" s="496" t="s">
        <v>1246</v>
      </c>
    </row>
    <row r="715" spans="1:4">
      <c r="A715" s="496" t="str">
        <f>IF(C715=0,"","収支計算テーブル")</f>
        <v/>
      </c>
      <c r="B715" s="496" t="s">
        <v>1157</v>
      </c>
      <c r="C715" s="496">
        <f>報告用入力!E84</f>
        <v>0</v>
      </c>
    </row>
    <row r="716" spans="1:4">
      <c r="A716" s="496" t="str">
        <f>IF(C715=0,"","収支計算テーブル")</f>
        <v/>
      </c>
      <c r="B716" s="496" t="s">
        <v>1158</v>
      </c>
    </row>
    <row r="717" spans="1:4">
      <c r="A717" s="496" t="str">
        <f>IF(C715=0,"","収支計算テーブル")</f>
        <v/>
      </c>
      <c r="B717" s="496" t="s">
        <v>1159</v>
      </c>
    </row>
    <row r="718" spans="1:4">
      <c r="A718" s="496" t="str">
        <f>IF(C715=0,"","収支計算テーブル")</f>
        <v/>
      </c>
      <c r="B718" s="496" t="s">
        <v>1160</v>
      </c>
    </row>
    <row r="719" spans="1:4">
      <c r="A719" s="496" t="str">
        <f>IF(C715=0,"","収支計算テーブル")</f>
        <v/>
      </c>
      <c r="B719" s="496" t="s">
        <v>1161</v>
      </c>
      <c r="C719" s="496">
        <f>報告用入力!G84</f>
        <v>0</v>
      </c>
    </row>
    <row r="720" spans="1:4">
      <c r="A720" s="496" t="str">
        <f>IF(C715=0,"","収支計算テーブル")</f>
        <v/>
      </c>
      <c r="B720" s="496" t="s">
        <v>1162</v>
      </c>
      <c r="C720" s="496">
        <f>報告用入力!H84</f>
        <v>0</v>
      </c>
    </row>
    <row r="721" spans="1:4">
      <c r="A721" s="496" t="str">
        <f>IF(C715=0,"","収支計算テーブル")</f>
        <v/>
      </c>
      <c r="B721" s="496" t="s">
        <v>1163</v>
      </c>
    </row>
    <row r="722" spans="1:4">
      <c r="A722" s="496" t="str">
        <f>IF(C715=0,"","収支計算テーブル")</f>
        <v/>
      </c>
      <c r="B722" s="496" t="s">
        <v>1164</v>
      </c>
    </row>
    <row r="723" spans="1:4">
      <c r="A723" s="496" t="str">
        <f>IF(C715=0,"","収支計算テーブル")</f>
        <v/>
      </c>
      <c r="B723" s="496" t="s">
        <v>1165</v>
      </c>
      <c r="C723" s="496" t="str">
        <f>報告用入力!O84</f>
        <v/>
      </c>
    </row>
    <row r="724" spans="1:4">
      <c r="A724" s="496" t="str">
        <f>IF(C715=0,"","収支計算テーブル")</f>
        <v/>
      </c>
      <c r="B724" s="496" t="s">
        <v>1166</v>
      </c>
      <c r="C724" s="496" t="str">
        <f>報告用入力!P84</f>
        <v/>
      </c>
    </row>
    <row r="725" spans="1:4">
      <c r="A725" s="496" t="str">
        <f>IF(C715=0,"","収支計算テーブル")</f>
        <v/>
      </c>
      <c r="B725" s="496" t="s">
        <v>1167</v>
      </c>
      <c r="C725" s="496">
        <f>報告用入力!E85</f>
        <v>0</v>
      </c>
    </row>
    <row r="726" spans="1:4">
      <c r="A726" s="496" t="str">
        <f>IF(C733=0,"","収支計算テーブル")</f>
        <v/>
      </c>
      <c r="B726" s="496" t="s">
        <v>1055</v>
      </c>
      <c r="C726" s="496" t="str">
        <f>申請用入力!$R$12</f>
        <v/>
      </c>
      <c r="D726" s="496" t="s">
        <v>1056</v>
      </c>
    </row>
    <row r="727" spans="1:4">
      <c r="A727" s="496" t="str">
        <f>IF(C733=0,"","収支計算テーブル")</f>
        <v/>
      </c>
      <c r="B727" s="496" t="s">
        <v>1057</v>
      </c>
      <c r="C727" s="496">
        <f>選択!$A$2</f>
        <v>2023</v>
      </c>
    </row>
    <row r="728" spans="1:4">
      <c r="A728" s="496" t="str">
        <f>IF(C733=0,"","収支計算テーブル")</f>
        <v/>
      </c>
      <c r="B728" s="496" t="s">
        <v>1124</v>
      </c>
      <c r="C728" s="496" t="str">
        <f>選択!$A$1</f>
        <v>商品開発支援</v>
      </c>
    </row>
    <row r="729" spans="1:4">
      <c r="A729" s="496" t="str">
        <f>IF(C733=0,"","収支計算テーブル")</f>
        <v/>
      </c>
      <c r="B729" s="496" t="s">
        <v>1125</v>
      </c>
      <c r="C729" s="496" t="str">
        <f ca="1">$C$127</f>
        <v>最終版</v>
      </c>
    </row>
    <row r="730" spans="1:4">
      <c r="A730" s="496" t="str">
        <f>IF(C733=0,"","収支計算テーブル")</f>
        <v/>
      </c>
      <c r="B730" s="496" t="s">
        <v>1153</v>
      </c>
    </row>
    <row r="731" spans="1:4">
      <c r="A731" s="496" t="str">
        <f>IF(C733=0,"","収支計算テーブル")</f>
        <v/>
      </c>
      <c r="B731" s="496" t="s">
        <v>1154</v>
      </c>
      <c r="C731" s="496" t="s">
        <v>1168</v>
      </c>
    </row>
    <row r="732" spans="1:4">
      <c r="A732" s="496" t="str">
        <f>IF(C733=0,"","収支計算テーブル")</f>
        <v/>
      </c>
      <c r="B732" s="496" t="s">
        <v>1156</v>
      </c>
      <c r="C732" s="496" t="s">
        <v>1247</v>
      </c>
    </row>
    <row r="733" spans="1:4">
      <c r="A733" s="496" t="str">
        <f>IF(C733=0,"","収支計算テーブル")</f>
        <v/>
      </c>
      <c r="B733" s="496" t="s">
        <v>1157</v>
      </c>
      <c r="C733" s="496">
        <f>報告用入力!E88</f>
        <v>0</v>
      </c>
    </row>
    <row r="734" spans="1:4">
      <c r="A734" s="496" t="str">
        <f>IF(C733=0,"","収支計算テーブル")</f>
        <v/>
      </c>
      <c r="B734" s="496" t="s">
        <v>1158</v>
      </c>
    </row>
    <row r="735" spans="1:4">
      <c r="A735" s="496" t="str">
        <f>IF(C733=0,"","収支計算テーブル")</f>
        <v/>
      </c>
      <c r="B735" s="496" t="s">
        <v>1159</v>
      </c>
    </row>
    <row r="736" spans="1:4">
      <c r="A736" s="496" t="str">
        <f>IF(C733=0,"","収支計算テーブル")</f>
        <v/>
      </c>
      <c r="B736" s="496" t="s">
        <v>1160</v>
      </c>
    </row>
    <row r="737" spans="1:4">
      <c r="A737" s="496" t="str">
        <f>IF(C733=0,"","収支計算テーブル")</f>
        <v/>
      </c>
      <c r="B737" s="496" t="s">
        <v>1161</v>
      </c>
      <c r="C737" s="496">
        <f>報告用入力!G88</f>
        <v>0</v>
      </c>
    </row>
    <row r="738" spans="1:4">
      <c r="A738" s="496" t="str">
        <f>IF(C733=0,"","収支計算テーブル")</f>
        <v/>
      </c>
      <c r="B738" s="496" t="s">
        <v>1162</v>
      </c>
      <c r="C738" s="496">
        <f>報告用入力!H88</f>
        <v>0</v>
      </c>
    </row>
    <row r="739" spans="1:4">
      <c r="A739" s="496" t="str">
        <f>IF(C733=0,"","収支計算テーブル")</f>
        <v/>
      </c>
      <c r="B739" s="496" t="s">
        <v>1163</v>
      </c>
    </row>
    <row r="740" spans="1:4">
      <c r="A740" s="496" t="str">
        <f>IF(C733=0,"","収支計算テーブル")</f>
        <v/>
      </c>
      <c r="B740" s="496" t="s">
        <v>1164</v>
      </c>
    </row>
    <row r="741" spans="1:4">
      <c r="A741" s="496" t="str">
        <f>IF(C733=0,"","収支計算テーブル")</f>
        <v/>
      </c>
      <c r="B741" s="496" t="s">
        <v>1165</v>
      </c>
      <c r="C741" s="496" t="str">
        <f>報告用入力!O88</f>
        <v/>
      </c>
    </row>
    <row r="742" spans="1:4">
      <c r="A742" s="496" t="str">
        <f>IF(C733=0,"","収支計算テーブル")</f>
        <v/>
      </c>
      <c r="B742" s="496" t="s">
        <v>1166</v>
      </c>
      <c r="C742" s="496" t="str">
        <f>報告用入力!P88</f>
        <v/>
      </c>
    </row>
    <row r="743" spans="1:4">
      <c r="A743" s="496" t="str">
        <f>IF(C733=0,"","収支計算テーブル")</f>
        <v/>
      </c>
      <c r="B743" s="496" t="s">
        <v>1167</v>
      </c>
      <c r="C743" s="496">
        <f>報告用入力!E92</f>
        <v>0</v>
      </c>
    </row>
    <row r="744" spans="1:4">
      <c r="A744" s="496" t="str">
        <f>IF(C751=0,"","収支計算テーブル")</f>
        <v/>
      </c>
      <c r="B744" s="496" t="s">
        <v>1055</v>
      </c>
      <c r="C744" s="496" t="str">
        <f>申請用入力!$R$12</f>
        <v/>
      </c>
      <c r="D744" s="496" t="s">
        <v>1056</v>
      </c>
    </row>
    <row r="745" spans="1:4">
      <c r="A745" s="496" t="str">
        <f>IF(C751=0,"","収支計算テーブル")</f>
        <v/>
      </c>
      <c r="B745" s="496" t="s">
        <v>1057</v>
      </c>
      <c r="C745" s="496">
        <f>選択!$A$2</f>
        <v>2023</v>
      </c>
    </row>
    <row r="746" spans="1:4">
      <c r="A746" s="496" t="str">
        <f>IF(C751=0,"","収支計算テーブル")</f>
        <v/>
      </c>
      <c r="B746" s="496" t="s">
        <v>1124</v>
      </c>
      <c r="C746" s="496" t="str">
        <f>選択!$A$1</f>
        <v>商品開発支援</v>
      </c>
    </row>
    <row r="747" spans="1:4">
      <c r="A747" s="496" t="str">
        <f>IF(C751=0,"","収支計算テーブル")</f>
        <v/>
      </c>
      <c r="B747" s="496" t="s">
        <v>1125</v>
      </c>
      <c r="C747" s="496" t="str">
        <f ca="1">$C$127</f>
        <v>最終版</v>
      </c>
    </row>
    <row r="748" spans="1:4">
      <c r="A748" s="496" t="str">
        <f>IF(C751=0,"","収支計算テーブル")</f>
        <v/>
      </c>
      <c r="B748" s="496" t="s">
        <v>1153</v>
      </c>
    </row>
    <row r="749" spans="1:4">
      <c r="A749" s="496" t="str">
        <f>IF(C751=0,"","収支計算テーブル")</f>
        <v/>
      </c>
      <c r="B749" s="496" t="s">
        <v>1154</v>
      </c>
      <c r="C749" s="496" t="s">
        <v>1168</v>
      </c>
    </row>
    <row r="750" spans="1:4">
      <c r="A750" s="496" t="str">
        <f>IF(C751=0,"","収支計算テーブル")</f>
        <v/>
      </c>
      <c r="B750" s="496" t="s">
        <v>1156</v>
      </c>
      <c r="C750" s="496" t="s">
        <v>1247</v>
      </c>
    </row>
    <row r="751" spans="1:4">
      <c r="A751" s="496" t="str">
        <f>IF(C751=0,"","収支計算テーブル")</f>
        <v/>
      </c>
      <c r="B751" s="496" t="s">
        <v>1157</v>
      </c>
      <c r="C751" s="496">
        <f>報告用入力!E89</f>
        <v>0</v>
      </c>
    </row>
    <row r="752" spans="1:4">
      <c r="A752" s="496" t="str">
        <f>IF(C751=0,"","収支計算テーブル")</f>
        <v/>
      </c>
      <c r="B752" s="496" t="s">
        <v>1158</v>
      </c>
    </row>
    <row r="753" spans="1:4">
      <c r="A753" s="496" t="str">
        <f>IF(C751=0,"","収支計算テーブル")</f>
        <v/>
      </c>
      <c r="B753" s="496" t="s">
        <v>1159</v>
      </c>
    </row>
    <row r="754" spans="1:4">
      <c r="A754" s="496" t="str">
        <f>IF(C751=0,"","収支計算テーブル")</f>
        <v/>
      </c>
      <c r="B754" s="496" t="s">
        <v>1160</v>
      </c>
    </row>
    <row r="755" spans="1:4">
      <c r="A755" s="496" t="str">
        <f>IF(C751=0,"","収支計算テーブル")</f>
        <v/>
      </c>
      <c r="B755" s="496" t="s">
        <v>1161</v>
      </c>
      <c r="C755" s="496">
        <f>報告用入力!G89</f>
        <v>0</v>
      </c>
    </row>
    <row r="756" spans="1:4">
      <c r="A756" s="496" t="str">
        <f>IF(C751=0,"","収支計算テーブル")</f>
        <v/>
      </c>
      <c r="B756" s="496" t="s">
        <v>1162</v>
      </c>
      <c r="C756" s="496">
        <f>報告用入力!H89</f>
        <v>0</v>
      </c>
    </row>
    <row r="757" spans="1:4">
      <c r="A757" s="496" t="str">
        <f>IF(C751=0,"","収支計算テーブル")</f>
        <v/>
      </c>
      <c r="B757" s="496" t="s">
        <v>1163</v>
      </c>
    </row>
    <row r="758" spans="1:4">
      <c r="A758" s="496" t="str">
        <f>IF(C751=0,"","収支計算テーブル")</f>
        <v/>
      </c>
      <c r="B758" s="496" t="s">
        <v>1164</v>
      </c>
    </row>
    <row r="759" spans="1:4">
      <c r="A759" s="496" t="str">
        <f>IF(C751=0,"","収支計算テーブル")</f>
        <v/>
      </c>
      <c r="B759" s="496" t="s">
        <v>1165</v>
      </c>
      <c r="C759" s="496" t="str">
        <f>報告用入力!O89</f>
        <v/>
      </c>
    </row>
    <row r="760" spans="1:4">
      <c r="A760" s="496" t="str">
        <f>IF(C751=0,"","収支計算テーブル")</f>
        <v/>
      </c>
      <c r="B760" s="496" t="s">
        <v>1166</v>
      </c>
      <c r="C760" s="496" t="str">
        <f>報告用入力!P89</f>
        <v/>
      </c>
    </row>
    <row r="761" spans="1:4">
      <c r="A761" s="496" t="str">
        <f>IF(C751=0,"","収支計算テーブル")</f>
        <v/>
      </c>
      <c r="B761" s="496" t="s">
        <v>1167</v>
      </c>
      <c r="C761" s="496">
        <f>報告用入力!E92</f>
        <v>0</v>
      </c>
    </row>
    <row r="762" spans="1:4">
      <c r="A762" s="496" t="str">
        <f>IF(C769=0,"","収支計算テーブル")</f>
        <v/>
      </c>
      <c r="B762" s="496" t="s">
        <v>1055</v>
      </c>
      <c r="C762" s="496" t="str">
        <f>申請用入力!$R$12</f>
        <v/>
      </c>
      <c r="D762" s="496" t="s">
        <v>1056</v>
      </c>
    </row>
    <row r="763" spans="1:4">
      <c r="A763" s="496" t="str">
        <f>IF(C769=0,"","収支計算テーブル")</f>
        <v/>
      </c>
      <c r="B763" s="496" t="s">
        <v>1057</v>
      </c>
      <c r="C763" s="496">
        <f>選択!$A$2</f>
        <v>2023</v>
      </c>
    </row>
    <row r="764" spans="1:4">
      <c r="A764" s="496" t="str">
        <f>IF(C769=0,"","収支計算テーブル")</f>
        <v/>
      </c>
      <c r="B764" s="496" t="s">
        <v>1124</v>
      </c>
      <c r="C764" s="496" t="str">
        <f>選択!$A$1</f>
        <v>商品開発支援</v>
      </c>
    </row>
    <row r="765" spans="1:4">
      <c r="A765" s="496" t="str">
        <f>IF(C769=0,"","収支計算テーブル")</f>
        <v/>
      </c>
      <c r="B765" s="496" t="s">
        <v>1125</v>
      </c>
      <c r="C765" s="496" t="str">
        <f ca="1">$C$127</f>
        <v>最終版</v>
      </c>
    </row>
    <row r="766" spans="1:4">
      <c r="A766" s="496" t="str">
        <f>IF(C769=0,"","収支計算テーブル")</f>
        <v/>
      </c>
      <c r="B766" s="496" t="s">
        <v>1153</v>
      </c>
    </row>
    <row r="767" spans="1:4">
      <c r="A767" s="496" t="str">
        <f>IF(C769=0,"","収支計算テーブル")</f>
        <v/>
      </c>
      <c r="B767" s="496" t="s">
        <v>1154</v>
      </c>
      <c r="C767" s="496" t="s">
        <v>1168</v>
      </c>
    </row>
    <row r="768" spans="1:4">
      <c r="A768" s="496" t="str">
        <f>IF(C769=0,"","収支計算テーブル")</f>
        <v/>
      </c>
      <c r="B768" s="496" t="s">
        <v>1156</v>
      </c>
      <c r="C768" s="496" t="s">
        <v>1247</v>
      </c>
    </row>
    <row r="769" spans="1:4">
      <c r="A769" s="496" t="str">
        <f>IF(C769=0,"","収支計算テーブル")</f>
        <v/>
      </c>
      <c r="B769" s="496" t="s">
        <v>1157</v>
      </c>
      <c r="C769" s="496">
        <f>報告用入力!E90</f>
        <v>0</v>
      </c>
    </row>
    <row r="770" spans="1:4">
      <c r="A770" s="496" t="str">
        <f>IF(C769=0,"","収支計算テーブル")</f>
        <v/>
      </c>
      <c r="B770" s="496" t="s">
        <v>1158</v>
      </c>
    </row>
    <row r="771" spans="1:4">
      <c r="A771" s="496" t="str">
        <f>IF(C769=0,"","収支計算テーブル")</f>
        <v/>
      </c>
      <c r="B771" s="496" t="s">
        <v>1159</v>
      </c>
    </row>
    <row r="772" spans="1:4">
      <c r="A772" s="496" t="str">
        <f>IF(C769=0,"","収支計算テーブル")</f>
        <v/>
      </c>
      <c r="B772" s="496" t="s">
        <v>1160</v>
      </c>
    </row>
    <row r="773" spans="1:4">
      <c r="A773" s="496" t="str">
        <f>IF(C769=0,"","収支計算テーブル")</f>
        <v/>
      </c>
      <c r="B773" s="496" t="s">
        <v>1161</v>
      </c>
      <c r="C773" s="496">
        <f>報告用入力!G90</f>
        <v>0</v>
      </c>
    </row>
    <row r="774" spans="1:4">
      <c r="A774" s="496" t="str">
        <f>IF(C769=0,"","収支計算テーブル")</f>
        <v/>
      </c>
      <c r="B774" s="496" t="s">
        <v>1162</v>
      </c>
      <c r="C774" s="496">
        <f>報告用入力!H90</f>
        <v>0</v>
      </c>
    </row>
    <row r="775" spans="1:4">
      <c r="A775" s="496" t="str">
        <f>IF(C769=0,"","収支計算テーブル")</f>
        <v/>
      </c>
      <c r="B775" s="496" t="s">
        <v>1163</v>
      </c>
    </row>
    <row r="776" spans="1:4">
      <c r="A776" s="496" t="str">
        <f>IF(C769=0,"","収支計算テーブル")</f>
        <v/>
      </c>
      <c r="B776" s="496" t="s">
        <v>1164</v>
      </c>
    </row>
    <row r="777" spans="1:4">
      <c r="A777" s="496" t="str">
        <f>IF(C769=0,"","収支計算テーブル")</f>
        <v/>
      </c>
      <c r="B777" s="496" t="s">
        <v>1165</v>
      </c>
      <c r="C777" s="496" t="str">
        <f>報告用入力!O90</f>
        <v/>
      </c>
    </row>
    <row r="778" spans="1:4">
      <c r="A778" s="496" t="str">
        <f>IF(C769=0,"","収支計算テーブル")</f>
        <v/>
      </c>
      <c r="B778" s="496" t="s">
        <v>1166</v>
      </c>
      <c r="C778" s="496" t="str">
        <f>報告用入力!P90</f>
        <v/>
      </c>
    </row>
    <row r="779" spans="1:4">
      <c r="A779" s="496" t="str">
        <f>IF(C769=0,"","収支計算テーブル")</f>
        <v/>
      </c>
      <c r="B779" s="496" t="s">
        <v>1167</v>
      </c>
      <c r="C779" s="496">
        <f>報告用入力!E92</f>
        <v>0</v>
      </c>
    </row>
    <row r="780" spans="1:4">
      <c r="A780" s="496" t="str">
        <f>IF(C787=0,"","収支計算テーブル")</f>
        <v/>
      </c>
      <c r="B780" s="496" t="s">
        <v>1055</v>
      </c>
      <c r="C780" s="496" t="str">
        <f>申請用入力!$R$12</f>
        <v/>
      </c>
      <c r="D780" s="496" t="s">
        <v>1056</v>
      </c>
    </row>
    <row r="781" spans="1:4">
      <c r="A781" s="496" t="str">
        <f>IF(C787=0,"","収支計算テーブル")</f>
        <v/>
      </c>
      <c r="B781" s="496" t="s">
        <v>1057</v>
      </c>
      <c r="C781" s="496">
        <f>選択!$A$2</f>
        <v>2023</v>
      </c>
    </row>
    <row r="782" spans="1:4">
      <c r="A782" s="496" t="str">
        <f>IF(C787=0,"","収支計算テーブル")</f>
        <v/>
      </c>
      <c r="B782" s="496" t="s">
        <v>1124</v>
      </c>
      <c r="C782" s="496" t="str">
        <f>選択!$A$1</f>
        <v>商品開発支援</v>
      </c>
    </row>
    <row r="783" spans="1:4">
      <c r="A783" s="496" t="str">
        <f>IF(C787=0,"","収支計算テーブル")</f>
        <v/>
      </c>
      <c r="B783" s="496" t="s">
        <v>1125</v>
      </c>
      <c r="C783" s="496" t="str">
        <f ca="1">$C$127</f>
        <v>最終版</v>
      </c>
    </row>
    <row r="784" spans="1:4">
      <c r="A784" s="496" t="str">
        <f>IF(C787=0,"","収支計算テーブル")</f>
        <v/>
      </c>
      <c r="B784" s="496" t="s">
        <v>1153</v>
      </c>
    </row>
    <row r="785" spans="1:4">
      <c r="A785" s="496" t="str">
        <f>IF(C787=0,"","収支計算テーブル")</f>
        <v/>
      </c>
      <c r="B785" s="496" t="s">
        <v>1154</v>
      </c>
      <c r="C785" s="496" t="s">
        <v>1168</v>
      </c>
    </row>
    <row r="786" spans="1:4">
      <c r="A786" s="496" t="str">
        <f>IF(C787=0,"","収支計算テーブル")</f>
        <v/>
      </c>
      <c r="B786" s="496" t="s">
        <v>1156</v>
      </c>
      <c r="C786" s="496" t="s">
        <v>1247</v>
      </c>
    </row>
    <row r="787" spans="1:4">
      <c r="A787" s="496" t="str">
        <f>IF(C787=0,"","収支計算テーブル")</f>
        <v/>
      </c>
      <c r="B787" s="496" t="s">
        <v>1157</v>
      </c>
      <c r="C787" s="496">
        <f>報告用入力!E91</f>
        <v>0</v>
      </c>
    </row>
    <row r="788" spans="1:4">
      <c r="A788" s="496" t="str">
        <f>IF(C787=0,"","収支計算テーブル")</f>
        <v/>
      </c>
      <c r="B788" s="496" t="s">
        <v>1158</v>
      </c>
    </row>
    <row r="789" spans="1:4">
      <c r="A789" s="496" t="str">
        <f>IF(C787=0,"","収支計算テーブル")</f>
        <v/>
      </c>
      <c r="B789" s="496" t="s">
        <v>1159</v>
      </c>
    </row>
    <row r="790" spans="1:4">
      <c r="A790" s="496" t="str">
        <f>IF(C787=0,"","収支計算テーブル")</f>
        <v/>
      </c>
      <c r="B790" s="496" t="s">
        <v>1160</v>
      </c>
    </row>
    <row r="791" spans="1:4">
      <c r="A791" s="496" t="str">
        <f>IF(C787=0,"","収支計算テーブル")</f>
        <v/>
      </c>
      <c r="B791" s="496" t="s">
        <v>1161</v>
      </c>
      <c r="C791" s="496">
        <f>報告用入力!G91</f>
        <v>0</v>
      </c>
    </row>
    <row r="792" spans="1:4">
      <c r="A792" s="496" t="str">
        <f>IF(C787=0,"","収支計算テーブル")</f>
        <v/>
      </c>
      <c r="B792" s="496" t="s">
        <v>1162</v>
      </c>
      <c r="C792" s="496">
        <f>報告用入力!H91</f>
        <v>0</v>
      </c>
    </row>
    <row r="793" spans="1:4">
      <c r="A793" s="496" t="str">
        <f>IF(C787=0,"","収支計算テーブル")</f>
        <v/>
      </c>
      <c r="B793" s="496" t="s">
        <v>1163</v>
      </c>
    </row>
    <row r="794" spans="1:4">
      <c r="A794" s="496" t="str">
        <f>IF(C787=0,"","収支計算テーブル")</f>
        <v/>
      </c>
      <c r="B794" s="496" t="s">
        <v>1164</v>
      </c>
    </row>
    <row r="795" spans="1:4">
      <c r="A795" s="496" t="str">
        <f>IF(C787=0,"","収支計算テーブル")</f>
        <v/>
      </c>
      <c r="B795" s="496" t="s">
        <v>1165</v>
      </c>
      <c r="C795" s="496" t="str">
        <f>報告用入力!O91</f>
        <v/>
      </c>
    </row>
    <row r="796" spans="1:4">
      <c r="A796" s="496" t="str">
        <f>IF(C787=0,"","収支計算テーブル")</f>
        <v/>
      </c>
      <c r="B796" s="496" t="s">
        <v>1166</v>
      </c>
      <c r="C796" s="496" t="str">
        <f>報告用入力!P91</f>
        <v/>
      </c>
    </row>
    <row r="797" spans="1:4">
      <c r="A797" s="496" t="str">
        <f>IF(C787=0,"","収支計算テーブル")</f>
        <v/>
      </c>
      <c r="B797" s="496" t="s">
        <v>1167</v>
      </c>
      <c r="C797" s="496">
        <f>報告用入力!E92</f>
        <v>0</v>
      </c>
    </row>
    <row r="798" spans="1:4">
      <c r="A798" s="496" t="str">
        <f>IF(C805=0,"","収支計算テーブル")</f>
        <v/>
      </c>
      <c r="B798" s="496" t="s">
        <v>1055</v>
      </c>
      <c r="C798" s="496" t="str">
        <f>申請用入力!$R$12</f>
        <v/>
      </c>
      <c r="D798" s="496" t="s">
        <v>1056</v>
      </c>
    </row>
    <row r="799" spans="1:4">
      <c r="A799" s="496" t="str">
        <f>IF(C805=0,"","収支計算テーブル")</f>
        <v/>
      </c>
      <c r="B799" s="496" t="s">
        <v>1057</v>
      </c>
      <c r="C799" s="496">
        <f>選択!$A$2</f>
        <v>2023</v>
      </c>
    </row>
    <row r="800" spans="1:4">
      <c r="A800" s="496" t="str">
        <f>IF(C805=0,"","収支計算テーブル")</f>
        <v/>
      </c>
      <c r="B800" s="496" t="s">
        <v>1124</v>
      </c>
      <c r="C800" s="496" t="str">
        <f>選択!$A$1</f>
        <v>商品開発支援</v>
      </c>
    </row>
    <row r="801" spans="1:4">
      <c r="A801" s="496" t="str">
        <f>IF(C805=0,"","収支計算テーブル")</f>
        <v/>
      </c>
      <c r="B801" s="496" t="s">
        <v>1125</v>
      </c>
      <c r="C801" s="496" t="str">
        <f ca="1">$C$127</f>
        <v>最終版</v>
      </c>
    </row>
    <row r="802" spans="1:4">
      <c r="A802" s="496" t="str">
        <f>IF(C805=0,"","収支計算テーブル")</f>
        <v/>
      </c>
      <c r="B802" s="496" t="s">
        <v>1153</v>
      </c>
    </row>
    <row r="803" spans="1:4">
      <c r="A803" s="496" t="str">
        <f>IF(C805=0,"","収支計算テーブル")</f>
        <v/>
      </c>
      <c r="B803" s="496" t="s">
        <v>1154</v>
      </c>
      <c r="C803" s="496" t="s">
        <v>1168</v>
      </c>
    </row>
    <row r="804" spans="1:4">
      <c r="A804" s="496" t="str">
        <f>IF(C805=0,"","収支計算テーブル")</f>
        <v/>
      </c>
      <c r="B804" s="496" t="s">
        <v>1156</v>
      </c>
      <c r="C804" s="496" t="s">
        <v>1248</v>
      </c>
    </row>
    <row r="805" spans="1:4">
      <c r="A805" s="496" t="str">
        <f>IF(C805=0,"","収支計算テーブル")</f>
        <v/>
      </c>
      <c r="B805" s="496" t="s">
        <v>1157</v>
      </c>
      <c r="C805" s="496">
        <f>報告用入力!E95</f>
        <v>0</v>
      </c>
    </row>
    <row r="806" spans="1:4">
      <c r="A806" s="496" t="str">
        <f>IF(C805=0,"","収支計算テーブル")</f>
        <v/>
      </c>
      <c r="B806" s="496" t="s">
        <v>1158</v>
      </c>
    </row>
    <row r="807" spans="1:4">
      <c r="A807" s="496" t="str">
        <f>IF(C805=0,"","収支計算テーブル")</f>
        <v/>
      </c>
      <c r="B807" s="496" t="s">
        <v>1159</v>
      </c>
    </row>
    <row r="808" spans="1:4">
      <c r="A808" s="496" t="str">
        <f>IF(C805=0,"","収支計算テーブル")</f>
        <v/>
      </c>
      <c r="B808" s="496" t="s">
        <v>1160</v>
      </c>
    </row>
    <row r="809" spans="1:4">
      <c r="A809" s="496" t="str">
        <f>IF(C805=0,"","収支計算テーブル")</f>
        <v/>
      </c>
      <c r="B809" s="496" t="s">
        <v>1161</v>
      </c>
      <c r="C809" s="496">
        <f>報告用入力!G95</f>
        <v>0</v>
      </c>
    </row>
    <row r="810" spans="1:4">
      <c r="A810" s="496" t="str">
        <f>IF(C805=0,"","収支計算テーブル")</f>
        <v/>
      </c>
      <c r="B810" s="496" t="s">
        <v>1162</v>
      </c>
      <c r="C810" s="496">
        <f>報告用入力!H95</f>
        <v>0</v>
      </c>
    </row>
    <row r="811" spans="1:4">
      <c r="A811" s="496" t="str">
        <f>IF(C805=0,"","収支計算テーブル")</f>
        <v/>
      </c>
      <c r="B811" s="496" t="s">
        <v>1163</v>
      </c>
    </row>
    <row r="812" spans="1:4">
      <c r="A812" s="496" t="str">
        <f>IF(C805=0,"","収支計算テーブル")</f>
        <v/>
      </c>
      <c r="B812" s="496" t="s">
        <v>1164</v>
      </c>
    </row>
    <row r="813" spans="1:4">
      <c r="A813" s="496" t="str">
        <f>IF(C805=0,"","収支計算テーブル")</f>
        <v/>
      </c>
      <c r="B813" s="496" t="s">
        <v>1165</v>
      </c>
      <c r="C813" s="496" t="str">
        <f>報告用入力!O95</f>
        <v/>
      </c>
    </row>
    <row r="814" spans="1:4">
      <c r="A814" s="496" t="str">
        <f>IF(C805=0,"","収支計算テーブル")</f>
        <v/>
      </c>
      <c r="B814" s="496" t="s">
        <v>1166</v>
      </c>
      <c r="C814" s="496" t="str">
        <f>報告用入力!P95</f>
        <v/>
      </c>
    </row>
    <row r="815" spans="1:4">
      <c r="A815" s="496" t="str">
        <f>IF(C805=0,"","収支計算テーブル")</f>
        <v/>
      </c>
      <c r="B815" s="496" t="s">
        <v>1167</v>
      </c>
      <c r="C815" s="496">
        <f>報告用入力!E99</f>
        <v>0</v>
      </c>
    </row>
    <row r="816" spans="1:4">
      <c r="A816" s="496" t="str">
        <f>IF(C823=0,"","収支計算テーブル")</f>
        <v/>
      </c>
      <c r="B816" s="496" t="s">
        <v>1055</v>
      </c>
      <c r="C816" s="496" t="str">
        <f>申請用入力!$R$12</f>
        <v/>
      </c>
      <c r="D816" s="496" t="s">
        <v>1056</v>
      </c>
    </row>
    <row r="817" spans="1:3">
      <c r="A817" s="496" t="str">
        <f>IF(C823=0,"","収支計算テーブル")</f>
        <v/>
      </c>
      <c r="B817" s="496" t="s">
        <v>1057</v>
      </c>
      <c r="C817" s="496">
        <f>選択!$A$2</f>
        <v>2023</v>
      </c>
    </row>
    <row r="818" spans="1:3">
      <c r="A818" s="496" t="str">
        <f>IF(C823=0,"","収支計算テーブル")</f>
        <v/>
      </c>
      <c r="B818" s="496" t="s">
        <v>1124</v>
      </c>
      <c r="C818" s="496" t="str">
        <f>選択!$A$1</f>
        <v>商品開発支援</v>
      </c>
    </row>
    <row r="819" spans="1:3">
      <c r="A819" s="496" t="str">
        <f>IF(C823=0,"","収支計算テーブル")</f>
        <v/>
      </c>
      <c r="B819" s="496" t="s">
        <v>1125</v>
      </c>
      <c r="C819" s="496" t="str">
        <f ca="1">$C$127</f>
        <v>最終版</v>
      </c>
    </row>
    <row r="820" spans="1:3">
      <c r="A820" s="496" t="str">
        <f>IF(C823=0,"","収支計算テーブル")</f>
        <v/>
      </c>
      <c r="B820" s="496" t="s">
        <v>1153</v>
      </c>
    </row>
    <row r="821" spans="1:3">
      <c r="A821" s="496" t="str">
        <f>IF(C823=0,"","収支計算テーブル")</f>
        <v/>
      </c>
      <c r="B821" s="496" t="s">
        <v>1154</v>
      </c>
      <c r="C821" s="496" t="s">
        <v>1168</v>
      </c>
    </row>
    <row r="822" spans="1:3">
      <c r="A822" s="496" t="str">
        <f>IF(C823=0,"","収支計算テーブル")</f>
        <v/>
      </c>
      <c r="B822" s="496" t="s">
        <v>1156</v>
      </c>
      <c r="C822" s="496" t="s">
        <v>1248</v>
      </c>
    </row>
    <row r="823" spans="1:3">
      <c r="A823" s="496" t="str">
        <f>IF(C823=0,"","収支計算テーブル")</f>
        <v/>
      </c>
      <c r="B823" s="496" t="s">
        <v>1157</v>
      </c>
      <c r="C823" s="496">
        <f>報告用入力!E96</f>
        <v>0</v>
      </c>
    </row>
    <row r="824" spans="1:3">
      <c r="A824" s="496" t="str">
        <f>IF(C823=0,"","収支計算テーブル")</f>
        <v/>
      </c>
      <c r="B824" s="496" t="s">
        <v>1158</v>
      </c>
    </row>
    <row r="825" spans="1:3">
      <c r="A825" s="496" t="str">
        <f>IF(C823=0,"","収支計算テーブル")</f>
        <v/>
      </c>
      <c r="B825" s="496" t="s">
        <v>1159</v>
      </c>
    </row>
    <row r="826" spans="1:3">
      <c r="A826" s="496" t="str">
        <f>IF(C823=0,"","収支計算テーブル")</f>
        <v/>
      </c>
      <c r="B826" s="496" t="s">
        <v>1160</v>
      </c>
    </row>
    <row r="827" spans="1:3">
      <c r="A827" s="496" t="str">
        <f>IF(C823=0,"","収支計算テーブル")</f>
        <v/>
      </c>
      <c r="B827" s="496" t="s">
        <v>1161</v>
      </c>
      <c r="C827" s="496">
        <f>報告用入力!G96</f>
        <v>0</v>
      </c>
    </row>
    <row r="828" spans="1:3">
      <c r="A828" s="496" t="str">
        <f>IF(C823=0,"","収支計算テーブル")</f>
        <v/>
      </c>
      <c r="B828" s="496" t="s">
        <v>1162</v>
      </c>
      <c r="C828" s="496">
        <f>報告用入力!H96</f>
        <v>0</v>
      </c>
    </row>
    <row r="829" spans="1:3">
      <c r="A829" s="496" t="str">
        <f>IF(C823=0,"","収支計算テーブル")</f>
        <v/>
      </c>
      <c r="B829" s="496" t="s">
        <v>1163</v>
      </c>
    </row>
    <row r="830" spans="1:3">
      <c r="A830" s="496" t="str">
        <f>IF(C823=0,"","収支計算テーブル")</f>
        <v/>
      </c>
      <c r="B830" s="496" t="s">
        <v>1164</v>
      </c>
    </row>
    <row r="831" spans="1:3">
      <c r="A831" s="496" t="str">
        <f>IF(C823=0,"","収支計算テーブル")</f>
        <v/>
      </c>
      <c r="B831" s="496" t="s">
        <v>1165</v>
      </c>
      <c r="C831" s="496" t="str">
        <f>報告用入力!O96</f>
        <v/>
      </c>
    </row>
    <row r="832" spans="1:3">
      <c r="A832" s="496" t="str">
        <f>IF(C823=0,"","収支計算テーブル")</f>
        <v/>
      </c>
      <c r="B832" s="496" t="s">
        <v>1166</v>
      </c>
      <c r="C832" s="496" t="str">
        <f>報告用入力!P96</f>
        <v/>
      </c>
    </row>
    <row r="833" spans="1:4">
      <c r="A833" s="496" t="str">
        <f>IF(C823=0,"","収支計算テーブル")</f>
        <v/>
      </c>
      <c r="B833" s="496" t="s">
        <v>1167</v>
      </c>
      <c r="C833" s="496">
        <f>報告用入力!E99</f>
        <v>0</v>
      </c>
    </row>
    <row r="834" spans="1:4">
      <c r="A834" s="496" t="str">
        <f>IF(C841=0,"","収支計算テーブル")</f>
        <v/>
      </c>
      <c r="B834" s="496" t="s">
        <v>1055</v>
      </c>
      <c r="C834" s="496" t="str">
        <f>申請用入力!$R$12</f>
        <v/>
      </c>
      <c r="D834" s="496" t="s">
        <v>1056</v>
      </c>
    </row>
    <row r="835" spans="1:4">
      <c r="A835" s="496" t="str">
        <f>IF(C841=0,"","収支計算テーブル")</f>
        <v/>
      </c>
      <c r="B835" s="496" t="s">
        <v>1057</v>
      </c>
      <c r="C835" s="496">
        <f>選択!$A$2</f>
        <v>2023</v>
      </c>
    </row>
    <row r="836" spans="1:4">
      <c r="A836" s="496" t="str">
        <f>IF(C841=0,"","収支計算テーブル")</f>
        <v/>
      </c>
      <c r="B836" s="496" t="s">
        <v>1124</v>
      </c>
      <c r="C836" s="496" t="str">
        <f>選択!$A$1</f>
        <v>商品開発支援</v>
      </c>
    </row>
    <row r="837" spans="1:4">
      <c r="A837" s="496" t="str">
        <f>IF(C841=0,"","収支計算テーブル")</f>
        <v/>
      </c>
      <c r="B837" s="496" t="s">
        <v>1125</v>
      </c>
      <c r="C837" s="496" t="str">
        <f ca="1">$C$127</f>
        <v>最終版</v>
      </c>
    </row>
    <row r="838" spans="1:4">
      <c r="A838" s="496" t="str">
        <f>IF(C841=0,"","収支計算テーブル")</f>
        <v/>
      </c>
      <c r="B838" s="496" t="s">
        <v>1153</v>
      </c>
    </row>
    <row r="839" spans="1:4">
      <c r="A839" s="496" t="str">
        <f>IF(C841=0,"","収支計算テーブル")</f>
        <v/>
      </c>
      <c r="B839" s="496" t="s">
        <v>1154</v>
      </c>
      <c r="C839" s="496" t="s">
        <v>1168</v>
      </c>
    </row>
    <row r="840" spans="1:4">
      <c r="A840" s="496" t="str">
        <f>IF(C841=0,"","収支計算テーブル")</f>
        <v/>
      </c>
      <c r="B840" s="496" t="s">
        <v>1156</v>
      </c>
      <c r="C840" s="496" t="s">
        <v>1248</v>
      </c>
    </row>
    <row r="841" spans="1:4">
      <c r="A841" s="496" t="str">
        <f>IF(C841=0,"","収支計算テーブル")</f>
        <v/>
      </c>
      <c r="B841" s="496" t="s">
        <v>1157</v>
      </c>
      <c r="C841" s="496">
        <f>報告用入力!E97</f>
        <v>0</v>
      </c>
    </row>
    <row r="842" spans="1:4">
      <c r="A842" s="496" t="str">
        <f>IF(C841=0,"","収支計算テーブル")</f>
        <v/>
      </c>
      <c r="B842" s="496" t="s">
        <v>1158</v>
      </c>
    </row>
    <row r="843" spans="1:4">
      <c r="A843" s="496" t="str">
        <f>IF(C841=0,"","収支計算テーブル")</f>
        <v/>
      </c>
      <c r="B843" s="496" t="s">
        <v>1159</v>
      </c>
    </row>
    <row r="844" spans="1:4">
      <c r="A844" s="496" t="str">
        <f>IF(C841=0,"","収支計算テーブル")</f>
        <v/>
      </c>
      <c r="B844" s="496" t="s">
        <v>1160</v>
      </c>
    </row>
    <row r="845" spans="1:4">
      <c r="A845" s="496" t="str">
        <f>IF(C841=0,"","収支計算テーブル")</f>
        <v/>
      </c>
      <c r="B845" s="496" t="s">
        <v>1161</v>
      </c>
      <c r="C845" s="496">
        <f>報告用入力!G97</f>
        <v>0</v>
      </c>
    </row>
    <row r="846" spans="1:4">
      <c r="A846" s="496" t="str">
        <f>IF(C841=0,"","収支計算テーブル")</f>
        <v/>
      </c>
      <c r="B846" s="496" t="s">
        <v>1162</v>
      </c>
      <c r="C846" s="496">
        <f>報告用入力!H97</f>
        <v>0</v>
      </c>
    </row>
    <row r="847" spans="1:4">
      <c r="A847" s="496" t="str">
        <f>IF(C841=0,"","収支計算テーブル")</f>
        <v/>
      </c>
      <c r="B847" s="496" t="s">
        <v>1163</v>
      </c>
    </row>
    <row r="848" spans="1:4">
      <c r="A848" s="496" t="str">
        <f>IF(C841=0,"","収支計算テーブル")</f>
        <v/>
      </c>
      <c r="B848" s="496" t="s">
        <v>1164</v>
      </c>
    </row>
    <row r="849" spans="1:4">
      <c r="A849" s="496" t="str">
        <f>IF(C841=0,"","収支計算テーブル")</f>
        <v/>
      </c>
      <c r="B849" s="496" t="s">
        <v>1165</v>
      </c>
      <c r="C849" s="496" t="str">
        <f>報告用入力!O97</f>
        <v/>
      </c>
    </row>
    <row r="850" spans="1:4">
      <c r="A850" s="496" t="str">
        <f>IF(C841=0,"","収支計算テーブル")</f>
        <v/>
      </c>
      <c r="B850" s="496" t="s">
        <v>1166</v>
      </c>
      <c r="C850" s="496" t="str">
        <f>報告用入力!P97</f>
        <v/>
      </c>
    </row>
    <row r="851" spans="1:4">
      <c r="A851" s="496" t="str">
        <f>IF(C841=0,"","収支計算テーブル")</f>
        <v/>
      </c>
      <c r="B851" s="496" t="s">
        <v>1167</v>
      </c>
      <c r="C851" s="496">
        <f>報告用入力!E99</f>
        <v>0</v>
      </c>
    </row>
    <row r="852" spans="1:4">
      <c r="A852" s="496" t="str">
        <f>IF(C859=0,"","収支計算テーブル")</f>
        <v/>
      </c>
      <c r="B852" s="496" t="s">
        <v>1055</v>
      </c>
      <c r="C852" s="496" t="str">
        <f>申請用入力!$R$12</f>
        <v/>
      </c>
      <c r="D852" s="496" t="s">
        <v>1056</v>
      </c>
    </row>
    <row r="853" spans="1:4">
      <c r="A853" s="496" t="str">
        <f>IF(C859=0,"","収支計算テーブル")</f>
        <v/>
      </c>
      <c r="B853" s="496" t="s">
        <v>1057</v>
      </c>
      <c r="C853" s="496">
        <f>選択!$A$2</f>
        <v>2023</v>
      </c>
    </row>
    <row r="854" spans="1:4">
      <c r="A854" s="496" t="str">
        <f>IF(C859=0,"","収支計算テーブル")</f>
        <v/>
      </c>
      <c r="B854" s="496" t="s">
        <v>1124</v>
      </c>
      <c r="C854" s="496" t="str">
        <f>選択!$A$1</f>
        <v>商品開発支援</v>
      </c>
    </row>
    <row r="855" spans="1:4">
      <c r="A855" s="496" t="str">
        <f>IF(C859=0,"","収支計算テーブル")</f>
        <v/>
      </c>
      <c r="B855" s="496" t="s">
        <v>1125</v>
      </c>
      <c r="C855" s="496" t="str">
        <f ca="1">$C$127</f>
        <v>最終版</v>
      </c>
    </row>
    <row r="856" spans="1:4">
      <c r="A856" s="496" t="str">
        <f>IF(C859=0,"","収支計算テーブル")</f>
        <v/>
      </c>
      <c r="B856" s="496" t="s">
        <v>1153</v>
      </c>
    </row>
    <row r="857" spans="1:4">
      <c r="A857" s="496" t="str">
        <f>IF(C859=0,"","収支計算テーブル")</f>
        <v/>
      </c>
      <c r="B857" s="496" t="s">
        <v>1154</v>
      </c>
      <c r="C857" s="496" t="s">
        <v>1168</v>
      </c>
    </row>
    <row r="858" spans="1:4">
      <c r="A858" s="496" t="str">
        <f>IF(C859=0,"","収支計算テーブル")</f>
        <v/>
      </c>
      <c r="B858" s="496" t="s">
        <v>1156</v>
      </c>
      <c r="C858" s="496" t="s">
        <v>1248</v>
      </c>
    </row>
    <row r="859" spans="1:4">
      <c r="A859" s="496" t="str">
        <f>IF(C859=0,"","収支計算テーブル")</f>
        <v/>
      </c>
      <c r="B859" s="496" t="s">
        <v>1157</v>
      </c>
      <c r="C859" s="496">
        <f>報告用入力!E98</f>
        <v>0</v>
      </c>
    </row>
    <row r="860" spans="1:4">
      <c r="A860" s="496" t="str">
        <f>IF(C859=0,"","収支計算テーブル")</f>
        <v/>
      </c>
      <c r="B860" s="496" t="s">
        <v>1158</v>
      </c>
    </row>
    <row r="861" spans="1:4">
      <c r="A861" s="496" t="str">
        <f>IF(C859=0,"","収支計算テーブル")</f>
        <v/>
      </c>
      <c r="B861" s="496" t="s">
        <v>1159</v>
      </c>
    </row>
    <row r="862" spans="1:4">
      <c r="A862" s="496" t="str">
        <f>IF(C859=0,"","収支計算テーブル")</f>
        <v/>
      </c>
      <c r="B862" s="496" t="s">
        <v>1160</v>
      </c>
    </row>
    <row r="863" spans="1:4">
      <c r="A863" s="496" t="str">
        <f>IF(C859=0,"","収支計算テーブル")</f>
        <v/>
      </c>
      <c r="B863" s="496" t="s">
        <v>1161</v>
      </c>
      <c r="C863" s="496">
        <f>報告用入力!G98</f>
        <v>0</v>
      </c>
    </row>
    <row r="864" spans="1:4">
      <c r="A864" s="496" t="str">
        <f>IF(C859=0,"","収支計算テーブル")</f>
        <v/>
      </c>
      <c r="B864" s="496" t="s">
        <v>1162</v>
      </c>
      <c r="C864" s="496">
        <f>報告用入力!H98</f>
        <v>0</v>
      </c>
    </row>
    <row r="865" spans="1:4">
      <c r="A865" s="496" t="str">
        <f>IF(C859=0,"","収支計算テーブル")</f>
        <v/>
      </c>
      <c r="B865" s="496" t="s">
        <v>1163</v>
      </c>
    </row>
    <row r="866" spans="1:4">
      <c r="A866" s="496" t="str">
        <f>IF(C859=0,"","収支計算テーブル")</f>
        <v/>
      </c>
      <c r="B866" s="496" t="s">
        <v>1164</v>
      </c>
    </row>
    <row r="867" spans="1:4">
      <c r="A867" s="496" t="str">
        <f>IF(C859=0,"","収支計算テーブル")</f>
        <v/>
      </c>
      <c r="B867" s="496" t="s">
        <v>1165</v>
      </c>
      <c r="C867" s="496" t="str">
        <f>報告用入力!O98</f>
        <v/>
      </c>
    </row>
    <row r="868" spans="1:4">
      <c r="A868" s="496" t="str">
        <f>IF(C859=0,"","収支計算テーブル")</f>
        <v/>
      </c>
      <c r="B868" s="496" t="s">
        <v>1166</v>
      </c>
      <c r="C868" s="496" t="str">
        <f>報告用入力!P98</f>
        <v/>
      </c>
    </row>
    <row r="869" spans="1:4">
      <c r="A869" s="496" t="str">
        <f>IF(C859=0,"","収支計算テーブル")</f>
        <v/>
      </c>
      <c r="B869" s="496" t="s">
        <v>1167</v>
      </c>
      <c r="C869" s="496">
        <f>報告用入力!E99</f>
        <v>0</v>
      </c>
    </row>
    <row r="870" spans="1:4">
      <c r="A870" s="496" t="str">
        <f>IF(C877=0,"","収支計算テーブル")</f>
        <v/>
      </c>
      <c r="B870" s="496" t="s">
        <v>1055</v>
      </c>
      <c r="C870" s="496" t="str">
        <f>申請用入力!$R$12</f>
        <v/>
      </c>
      <c r="D870" s="496" t="s">
        <v>1056</v>
      </c>
    </row>
    <row r="871" spans="1:4">
      <c r="A871" s="496" t="str">
        <f>IF(C877=0,"","収支計算テーブル")</f>
        <v/>
      </c>
      <c r="B871" s="496" t="s">
        <v>1057</v>
      </c>
      <c r="C871" s="496">
        <f>選択!$A$2</f>
        <v>2023</v>
      </c>
    </row>
    <row r="872" spans="1:4">
      <c r="A872" s="496" t="str">
        <f>IF(C877=0,"","収支計算テーブル")</f>
        <v/>
      </c>
      <c r="B872" s="496" t="s">
        <v>1124</v>
      </c>
      <c r="C872" s="496" t="str">
        <f>選択!$A$1</f>
        <v>商品開発支援</v>
      </c>
    </row>
    <row r="873" spans="1:4">
      <c r="A873" s="496" t="str">
        <f>IF(C877=0,"","収支計算テーブル")</f>
        <v/>
      </c>
      <c r="B873" s="496" t="s">
        <v>1125</v>
      </c>
      <c r="C873" s="496" t="str">
        <f ca="1">$C$127</f>
        <v>最終版</v>
      </c>
    </row>
    <row r="874" spans="1:4">
      <c r="A874" s="496" t="str">
        <f>IF(C877=0,"","収支計算テーブル")</f>
        <v/>
      </c>
      <c r="B874" s="496" t="s">
        <v>1153</v>
      </c>
    </row>
    <row r="875" spans="1:4">
      <c r="A875" s="496" t="str">
        <f>IF(C877=0,"","収支計算テーブル")</f>
        <v/>
      </c>
      <c r="B875" s="496" t="s">
        <v>1154</v>
      </c>
      <c r="C875" s="496" t="s">
        <v>1168</v>
      </c>
    </row>
    <row r="876" spans="1:4">
      <c r="A876" s="496" t="str">
        <f>IF(C877=0,"","収支計算テーブル")</f>
        <v/>
      </c>
      <c r="B876" s="496" t="s">
        <v>1156</v>
      </c>
      <c r="C876" s="496" t="s">
        <v>1249</v>
      </c>
    </row>
    <row r="877" spans="1:4">
      <c r="A877" s="496" t="str">
        <f>IF(C877=0,"","収支計算テーブル")</f>
        <v/>
      </c>
      <c r="B877" s="496" t="s">
        <v>1157</v>
      </c>
      <c r="C877" s="496">
        <f>報告用入力!E102</f>
        <v>0</v>
      </c>
    </row>
    <row r="878" spans="1:4">
      <c r="A878" s="496" t="str">
        <f>IF(C877=0,"","収支計算テーブル")</f>
        <v/>
      </c>
      <c r="B878" s="496" t="s">
        <v>1158</v>
      </c>
    </row>
    <row r="879" spans="1:4">
      <c r="A879" s="496" t="str">
        <f>IF(C877=0,"","収支計算テーブル")</f>
        <v/>
      </c>
      <c r="B879" s="496" t="s">
        <v>1159</v>
      </c>
    </row>
    <row r="880" spans="1:4">
      <c r="A880" s="496" t="str">
        <f>IF(C877=0,"","収支計算テーブル")</f>
        <v/>
      </c>
      <c r="B880" s="496" t="s">
        <v>1160</v>
      </c>
    </row>
    <row r="881" spans="1:4">
      <c r="A881" s="496" t="str">
        <f>IF(C877=0,"","収支計算テーブル")</f>
        <v/>
      </c>
      <c r="B881" s="496" t="s">
        <v>1161</v>
      </c>
      <c r="C881" s="496">
        <f>報告用入力!G102</f>
        <v>0</v>
      </c>
    </row>
    <row r="882" spans="1:4">
      <c r="A882" s="496" t="str">
        <f>IF(C877=0,"","収支計算テーブル")</f>
        <v/>
      </c>
      <c r="B882" s="496" t="s">
        <v>1162</v>
      </c>
      <c r="C882" s="496">
        <f>報告用入力!H102</f>
        <v>0</v>
      </c>
    </row>
    <row r="883" spans="1:4">
      <c r="A883" s="496" t="str">
        <f>IF(C877=0,"","収支計算テーブル")</f>
        <v/>
      </c>
      <c r="B883" s="496" t="s">
        <v>1163</v>
      </c>
    </row>
    <row r="884" spans="1:4">
      <c r="A884" s="496" t="str">
        <f>IF(C877=0,"","収支計算テーブル")</f>
        <v/>
      </c>
      <c r="B884" s="496" t="s">
        <v>1164</v>
      </c>
    </row>
    <row r="885" spans="1:4">
      <c r="A885" s="496" t="str">
        <f>IF(C877=0,"","収支計算テーブル")</f>
        <v/>
      </c>
      <c r="B885" s="496" t="s">
        <v>1165</v>
      </c>
      <c r="C885" s="496" t="str">
        <f>報告用入力!O102</f>
        <v/>
      </c>
    </row>
    <row r="886" spans="1:4">
      <c r="A886" s="496" t="str">
        <f>IF(C877=0,"","収支計算テーブル")</f>
        <v/>
      </c>
      <c r="B886" s="496" t="s">
        <v>1166</v>
      </c>
      <c r="C886" s="496" t="str">
        <f>報告用入力!P102</f>
        <v/>
      </c>
    </row>
    <row r="887" spans="1:4">
      <c r="A887" s="496" t="str">
        <f>IF(C877=0,"","収支計算テーブル")</f>
        <v/>
      </c>
      <c r="B887" s="496" t="s">
        <v>1167</v>
      </c>
      <c r="C887" s="496">
        <f>報告用入力!E106</f>
        <v>0</v>
      </c>
    </row>
    <row r="888" spans="1:4">
      <c r="A888" s="496" t="str">
        <f>IF(C895=0,"","収支計算テーブル")</f>
        <v/>
      </c>
      <c r="B888" s="496" t="s">
        <v>1055</v>
      </c>
      <c r="C888" s="496" t="str">
        <f>申請用入力!$R$12</f>
        <v/>
      </c>
      <c r="D888" s="496" t="s">
        <v>1056</v>
      </c>
    </row>
    <row r="889" spans="1:4">
      <c r="A889" s="496" t="str">
        <f>IF(C895=0,"","収支計算テーブル")</f>
        <v/>
      </c>
      <c r="B889" s="496" t="s">
        <v>1057</v>
      </c>
      <c r="C889" s="496">
        <f>選択!$A$2</f>
        <v>2023</v>
      </c>
    </row>
    <row r="890" spans="1:4">
      <c r="A890" s="496" t="str">
        <f>IF(C895=0,"","収支計算テーブル")</f>
        <v/>
      </c>
      <c r="B890" s="496" t="s">
        <v>1124</v>
      </c>
      <c r="C890" s="496" t="str">
        <f>選択!$A$1</f>
        <v>商品開発支援</v>
      </c>
    </row>
    <row r="891" spans="1:4">
      <c r="A891" s="496" t="str">
        <f>IF(C895=0,"","収支計算テーブル")</f>
        <v/>
      </c>
      <c r="B891" s="496" t="s">
        <v>1125</v>
      </c>
      <c r="C891" s="496" t="str">
        <f ca="1">$C$127</f>
        <v>最終版</v>
      </c>
    </row>
    <row r="892" spans="1:4">
      <c r="A892" s="496" t="str">
        <f>IF(C895=0,"","収支計算テーブル")</f>
        <v/>
      </c>
      <c r="B892" s="496" t="s">
        <v>1153</v>
      </c>
    </row>
    <row r="893" spans="1:4">
      <c r="A893" s="496" t="str">
        <f>IF(C895=0,"","収支計算テーブル")</f>
        <v/>
      </c>
      <c r="B893" s="496" t="s">
        <v>1154</v>
      </c>
      <c r="C893" s="496" t="s">
        <v>1168</v>
      </c>
    </row>
    <row r="894" spans="1:4">
      <c r="A894" s="496" t="str">
        <f>IF(C895=0,"","収支計算テーブル")</f>
        <v/>
      </c>
      <c r="B894" s="496" t="s">
        <v>1156</v>
      </c>
      <c r="C894" s="496" t="s">
        <v>1249</v>
      </c>
    </row>
    <row r="895" spans="1:4">
      <c r="A895" s="496" t="str">
        <f>IF(C895=0,"","収支計算テーブル")</f>
        <v/>
      </c>
      <c r="B895" s="496" t="s">
        <v>1157</v>
      </c>
      <c r="C895" s="496">
        <f>報告用入力!E103</f>
        <v>0</v>
      </c>
    </row>
    <row r="896" spans="1:4">
      <c r="A896" s="496" t="str">
        <f>IF(C895=0,"","収支計算テーブル")</f>
        <v/>
      </c>
      <c r="B896" s="496" t="s">
        <v>1158</v>
      </c>
    </row>
    <row r="897" spans="1:4">
      <c r="A897" s="496" t="str">
        <f>IF(C895=0,"","収支計算テーブル")</f>
        <v/>
      </c>
      <c r="B897" s="496" t="s">
        <v>1159</v>
      </c>
    </row>
    <row r="898" spans="1:4">
      <c r="A898" s="496" t="str">
        <f>IF(C895=0,"","収支計算テーブル")</f>
        <v/>
      </c>
      <c r="B898" s="496" t="s">
        <v>1160</v>
      </c>
    </row>
    <row r="899" spans="1:4">
      <c r="A899" s="496" t="str">
        <f>IF(C895=0,"","収支計算テーブル")</f>
        <v/>
      </c>
      <c r="B899" s="496" t="s">
        <v>1161</v>
      </c>
      <c r="C899" s="496">
        <f>報告用入力!G103</f>
        <v>0</v>
      </c>
    </row>
    <row r="900" spans="1:4">
      <c r="A900" s="496" t="str">
        <f>IF(C895=0,"","収支計算テーブル")</f>
        <v/>
      </c>
      <c r="B900" s="496" t="s">
        <v>1162</v>
      </c>
      <c r="C900" s="496">
        <f>報告用入力!H103</f>
        <v>0</v>
      </c>
    </row>
    <row r="901" spans="1:4">
      <c r="A901" s="496" t="str">
        <f>IF(C895=0,"","収支計算テーブル")</f>
        <v/>
      </c>
      <c r="B901" s="496" t="s">
        <v>1163</v>
      </c>
    </row>
    <row r="902" spans="1:4">
      <c r="A902" s="496" t="str">
        <f>IF(C895=0,"","収支計算テーブル")</f>
        <v/>
      </c>
      <c r="B902" s="496" t="s">
        <v>1164</v>
      </c>
    </row>
    <row r="903" spans="1:4">
      <c r="A903" s="496" t="str">
        <f>IF(C895=0,"","収支計算テーブル")</f>
        <v/>
      </c>
      <c r="B903" s="496" t="s">
        <v>1165</v>
      </c>
      <c r="C903" s="496" t="str">
        <f>報告用入力!O103</f>
        <v/>
      </c>
    </row>
    <row r="904" spans="1:4">
      <c r="A904" s="496" t="str">
        <f>IF(C895=0,"","収支計算テーブル")</f>
        <v/>
      </c>
      <c r="B904" s="496" t="s">
        <v>1166</v>
      </c>
      <c r="C904" s="496" t="str">
        <f>報告用入力!P103</f>
        <v/>
      </c>
    </row>
    <row r="905" spans="1:4">
      <c r="A905" s="496" t="str">
        <f>IF(C895=0,"","収支計算テーブル")</f>
        <v/>
      </c>
      <c r="B905" s="496" t="s">
        <v>1167</v>
      </c>
      <c r="C905" s="496">
        <f>報告用入力!E106</f>
        <v>0</v>
      </c>
    </row>
    <row r="906" spans="1:4">
      <c r="A906" s="496" t="str">
        <f>IF(C913=0,"","収支計算テーブル")</f>
        <v/>
      </c>
      <c r="B906" s="496" t="s">
        <v>1055</v>
      </c>
      <c r="C906" s="496" t="str">
        <f>申請用入力!$R$12</f>
        <v/>
      </c>
      <c r="D906" s="496" t="s">
        <v>1056</v>
      </c>
    </row>
    <row r="907" spans="1:4">
      <c r="A907" s="496" t="str">
        <f>IF(C913=0,"","収支計算テーブル")</f>
        <v/>
      </c>
      <c r="B907" s="496" t="s">
        <v>1057</v>
      </c>
      <c r="C907" s="496">
        <f>選択!$A$2</f>
        <v>2023</v>
      </c>
    </row>
    <row r="908" spans="1:4">
      <c r="A908" s="496" t="str">
        <f>IF(C913=0,"","収支計算テーブル")</f>
        <v/>
      </c>
      <c r="B908" s="496" t="s">
        <v>1124</v>
      </c>
      <c r="C908" s="496" t="str">
        <f>選択!$A$1</f>
        <v>商品開発支援</v>
      </c>
    </row>
    <row r="909" spans="1:4">
      <c r="A909" s="496" t="str">
        <f>IF(C913=0,"","収支計算テーブル")</f>
        <v/>
      </c>
      <c r="B909" s="496" t="s">
        <v>1125</v>
      </c>
      <c r="C909" s="496" t="str">
        <f ca="1">$C$127</f>
        <v>最終版</v>
      </c>
    </row>
    <row r="910" spans="1:4">
      <c r="A910" s="496" t="str">
        <f>IF(C913=0,"","収支計算テーブル")</f>
        <v/>
      </c>
      <c r="B910" s="496" t="s">
        <v>1153</v>
      </c>
    </row>
    <row r="911" spans="1:4">
      <c r="A911" s="496" t="str">
        <f>IF(C913=0,"","収支計算テーブル")</f>
        <v/>
      </c>
      <c r="B911" s="496" t="s">
        <v>1154</v>
      </c>
      <c r="C911" s="496" t="s">
        <v>1168</v>
      </c>
    </row>
    <row r="912" spans="1:4">
      <c r="A912" s="496" t="str">
        <f>IF(C913=0,"","収支計算テーブル")</f>
        <v/>
      </c>
      <c r="B912" s="496" t="s">
        <v>1156</v>
      </c>
      <c r="C912" s="496" t="s">
        <v>1249</v>
      </c>
    </row>
    <row r="913" spans="1:4">
      <c r="A913" s="496" t="str">
        <f>IF(C913=0,"","収支計算テーブル")</f>
        <v/>
      </c>
      <c r="B913" s="496" t="s">
        <v>1157</v>
      </c>
      <c r="C913" s="496">
        <f>報告用入力!E104</f>
        <v>0</v>
      </c>
    </row>
    <row r="914" spans="1:4">
      <c r="A914" s="496" t="str">
        <f>IF(C913=0,"","収支計算テーブル")</f>
        <v/>
      </c>
      <c r="B914" s="496" t="s">
        <v>1158</v>
      </c>
    </row>
    <row r="915" spans="1:4">
      <c r="A915" s="496" t="str">
        <f>IF(C913=0,"","収支計算テーブル")</f>
        <v/>
      </c>
      <c r="B915" s="496" t="s">
        <v>1159</v>
      </c>
    </row>
    <row r="916" spans="1:4">
      <c r="A916" s="496" t="str">
        <f>IF(C913=0,"","収支計算テーブル")</f>
        <v/>
      </c>
      <c r="B916" s="496" t="s">
        <v>1160</v>
      </c>
    </row>
    <row r="917" spans="1:4">
      <c r="A917" s="496" t="str">
        <f>IF(C913=0,"","収支計算テーブル")</f>
        <v/>
      </c>
      <c r="B917" s="496" t="s">
        <v>1161</v>
      </c>
      <c r="C917" s="496">
        <f>報告用入力!G104</f>
        <v>0</v>
      </c>
    </row>
    <row r="918" spans="1:4">
      <c r="A918" s="496" t="str">
        <f>IF(C913=0,"","収支計算テーブル")</f>
        <v/>
      </c>
      <c r="B918" s="496" t="s">
        <v>1162</v>
      </c>
      <c r="C918" s="496">
        <f>報告用入力!H104</f>
        <v>0</v>
      </c>
    </row>
    <row r="919" spans="1:4">
      <c r="A919" s="496" t="str">
        <f>IF(C913=0,"","収支計算テーブル")</f>
        <v/>
      </c>
      <c r="B919" s="496" t="s">
        <v>1163</v>
      </c>
    </row>
    <row r="920" spans="1:4">
      <c r="A920" s="496" t="str">
        <f>IF(C913=0,"","収支計算テーブル")</f>
        <v/>
      </c>
      <c r="B920" s="496" t="s">
        <v>1164</v>
      </c>
    </row>
    <row r="921" spans="1:4">
      <c r="A921" s="496" t="str">
        <f>IF(C913=0,"","収支計算テーブル")</f>
        <v/>
      </c>
      <c r="B921" s="496" t="s">
        <v>1165</v>
      </c>
      <c r="C921" s="496" t="str">
        <f>報告用入力!O104</f>
        <v/>
      </c>
    </row>
    <row r="922" spans="1:4">
      <c r="A922" s="496" t="str">
        <f>IF(C913=0,"","収支計算テーブル")</f>
        <v/>
      </c>
      <c r="B922" s="496" t="s">
        <v>1166</v>
      </c>
      <c r="C922" s="496" t="str">
        <f>報告用入力!P104</f>
        <v/>
      </c>
    </row>
    <row r="923" spans="1:4">
      <c r="A923" s="496" t="str">
        <f>IF(C913=0,"","収支計算テーブル")</f>
        <v/>
      </c>
      <c r="B923" s="496" t="s">
        <v>1167</v>
      </c>
      <c r="C923" s="496">
        <f>報告用入力!E106</f>
        <v>0</v>
      </c>
    </row>
    <row r="924" spans="1:4">
      <c r="A924" s="496" t="str">
        <f>IF(C931=0,"","収支計算テーブル")</f>
        <v/>
      </c>
      <c r="B924" s="496" t="s">
        <v>1055</v>
      </c>
      <c r="C924" s="496" t="str">
        <f>申請用入力!$R$12</f>
        <v/>
      </c>
      <c r="D924" s="496" t="s">
        <v>1056</v>
      </c>
    </row>
    <row r="925" spans="1:4">
      <c r="A925" s="496" t="str">
        <f>IF(C931=0,"","収支計算テーブル")</f>
        <v/>
      </c>
      <c r="B925" s="496" t="s">
        <v>1057</v>
      </c>
      <c r="C925" s="496">
        <f>選択!$A$2</f>
        <v>2023</v>
      </c>
    </row>
    <row r="926" spans="1:4">
      <c r="A926" s="496" t="str">
        <f>IF(C931=0,"","収支計算テーブル")</f>
        <v/>
      </c>
      <c r="B926" s="496" t="s">
        <v>1124</v>
      </c>
      <c r="C926" s="496" t="str">
        <f>選択!$A$1</f>
        <v>商品開発支援</v>
      </c>
    </row>
    <row r="927" spans="1:4">
      <c r="A927" s="496" t="str">
        <f>IF(C931=0,"","収支計算テーブル")</f>
        <v/>
      </c>
      <c r="B927" s="496" t="s">
        <v>1125</v>
      </c>
      <c r="C927" s="496" t="str">
        <f ca="1">$C$127</f>
        <v>最終版</v>
      </c>
    </row>
    <row r="928" spans="1:4">
      <c r="A928" s="496" t="str">
        <f>IF(C931=0,"","収支計算テーブル")</f>
        <v/>
      </c>
      <c r="B928" s="496" t="s">
        <v>1153</v>
      </c>
    </row>
    <row r="929" spans="1:4">
      <c r="A929" s="496" t="str">
        <f>IF(C931=0,"","収支計算テーブル")</f>
        <v/>
      </c>
      <c r="B929" s="496" t="s">
        <v>1154</v>
      </c>
      <c r="C929" s="496" t="s">
        <v>1168</v>
      </c>
    </row>
    <row r="930" spans="1:4">
      <c r="A930" s="496" t="str">
        <f>IF(C931=0,"","収支計算テーブル")</f>
        <v/>
      </c>
      <c r="B930" s="496" t="s">
        <v>1156</v>
      </c>
      <c r="C930" s="496" t="s">
        <v>1249</v>
      </c>
    </row>
    <row r="931" spans="1:4">
      <c r="A931" s="496" t="str">
        <f>IF(C931=0,"","収支計算テーブル")</f>
        <v/>
      </c>
      <c r="B931" s="496" t="s">
        <v>1157</v>
      </c>
      <c r="C931" s="496">
        <f>報告用入力!E105</f>
        <v>0</v>
      </c>
    </row>
    <row r="932" spans="1:4">
      <c r="A932" s="496" t="str">
        <f>IF(C931=0,"","収支計算テーブル")</f>
        <v/>
      </c>
      <c r="B932" s="496" t="s">
        <v>1158</v>
      </c>
    </row>
    <row r="933" spans="1:4">
      <c r="A933" s="496" t="str">
        <f>IF(C931=0,"","収支計算テーブル")</f>
        <v/>
      </c>
      <c r="B933" s="496" t="s">
        <v>1159</v>
      </c>
    </row>
    <row r="934" spans="1:4">
      <c r="A934" s="496" t="str">
        <f>IF(C931=0,"","収支計算テーブル")</f>
        <v/>
      </c>
      <c r="B934" s="496" t="s">
        <v>1160</v>
      </c>
    </row>
    <row r="935" spans="1:4">
      <c r="A935" s="496" t="str">
        <f>IF(C931=0,"","収支計算テーブル")</f>
        <v/>
      </c>
      <c r="B935" s="496" t="s">
        <v>1161</v>
      </c>
      <c r="C935" s="496">
        <f>報告用入力!G105</f>
        <v>0</v>
      </c>
    </row>
    <row r="936" spans="1:4">
      <c r="A936" s="496" t="str">
        <f>IF(C931=0,"","収支計算テーブル")</f>
        <v/>
      </c>
      <c r="B936" s="496" t="s">
        <v>1162</v>
      </c>
      <c r="C936" s="496">
        <f>報告用入力!H105</f>
        <v>0</v>
      </c>
    </row>
    <row r="937" spans="1:4">
      <c r="A937" s="496" t="str">
        <f>IF(C931=0,"","収支計算テーブル")</f>
        <v/>
      </c>
      <c r="B937" s="496" t="s">
        <v>1163</v>
      </c>
    </row>
    <row r="938" spans="1:4">
      <c r="A938" s="496" t="str">
        <f>IF(C931=0,"","収支計算テーブル")</f>
        <v/>
      </c>
      <c r="B938" s="496" t="s">
        <v>1164</v>
      </c>
    </row>
    <row r="939" spans="1:4">
      <c r="A939" s="496" t="str">
        <f>IF(C931=0,"","収支計算テーブル")</f>
        <v/>
      </c>
      <c r="B939" s="496" t="s">
        <v>1165</v>
      </c>
      <c r="C939" s="496" t="str">
        <f>報告用入力!O105</f>
        <v/>
      </c>
    </row>
    <row r="940" spans="1:4">
      <c r="A940" s="496" t="str">
        <f>IF(C931=0,"","収支計算テーブル")</f>
        <v/>
      </c>
      <c r="B940" s="496" t="s">
        <v>1166</v>
      </c>
      <c r="C940" s="496" t="str">
        <f>報告用入力!P105</f>
        <v/>
      </c>
    </row>
    <row r="941" spans="1:4">
      <c r="A941" s="496" t="str">
        <f>IF(C931=0,"","収支計算テーブル")</f>
        <v/>
      </c>
      <c r="B941" s="496" t="s">
        <v>1167</v>
      </c>
      <c r="C941" s="496">
        <f>報告用入力!E106</f>
        <v>0</v>
      </c>
    </row>
    <row r="942" spans="1:4">
      <c r="A942" s="496" t="str">
        <f>IF(C952=0,"","商品テーブル")</f>
        <v/>
      </c>
      <c r="B942" s="496" t="s">
        <v>1055</v>
      </c>
      <c r="C942" s="496" t="str">
        <f>申請用入力!$R$12</f>
        <v/>
      </c>
      <c r="D942" s="496" t="s">
        <v>1056</v>
      </c>
    </row>
    <row r="943" spans="1:4">
      <c r="A943" s="496" t="str">
        <f>IF(C952=0,"","商品テーブル")</f>
        <v/>
      </c>
      <c r="B943" s="496" t="s">
        <v>1057</v>
      </c>
      <c r="C943" s="496">
        <f>選択!$A$2</f>
        <v>2023</v>
      </c>
    </row>
    <row r="944" spans="1:4">
      <c r="A944" s="496" t="str">
        <f>IF(C952=0,"","商品テーブル")</f>
        <v/>
      </c>
      <c r="B944" s="496" t="s">
        <v>1124</v>
      </c>
      <c r="C944" s="496" t="str">
        <f>選択!$A$1</f>
        <v>商品開発支援</v>
      </c>
    </row>
    <row r="945" spans="1:3">
      <c r="A945" s="496" t="str">
        <f>IF(C952=0,"","商品テーブル")</f>
        <v/>
      </c>
      <c r="B945" s="496" t="s">
        <v>1125</v>
      </c>
      <c r="C945" s="496" t="str">
        <f ca="1">$C$127</f>
        <v>最終版</v>
      </c>
    </row>
    <row r="946" spans="1:3">
      <c r="A946" s="496" t="str">
        <f>IF(C952=0,"","商品テーブル")</f>
        <v/>
      </c>
      <c r="B946" s="496" t="s">
        <v>1153</v>
      </c>
    </row>
    <row r="947" spans="1:3">
      <c r="A947" s="496" t="str">
        <f>IF(C952=0,"","商品テーブル")</f>
        <v/>
      </c>
      <c r="B947" s="496" t="s">
        <v>1169</v>
      </c>
      <c r="C947" s="496">
        <f>報告用入力!F60</f>
        <v>0</v>
      </c>
    </row>
    <row r="948" spans="1:3">
      <c r="A948" s="496" t="str">
        <f>IF(C952=0,"","商品テーブル")</f>
        <v/>
      </c>
      <c r="B948" s="496" t="s">
        <v>1119</v>
      </c>
      <c r="C948" s="496">
        <f>報告用入力!F57</f>
        <v>0</v>
      </c>
    </row>
    <row r="949" spans="1:3">
      <c r="A949" s="496" t="str">
        <f>IF(C952=0,"","商品テーブル")</f>
        <v/>
      </c>
      <c r="B949" s="496" t="s">
        <v>1120</v>
      </c>
      <c r="C949" s="496">
        <f>報告用入力!J57</f>
        <v>0</v>
      </c>
    </row>
    <row r="950" spans="1:3">
      <c r="A950" s="496" t="str">
        <f>IF(C952=0,"","商品テーブル")</f>
        <v/>
      </c>
      <c r="B950" s="496" t="s">
        <v>1121</v>
      </c>
      <c r="C950" s="496">
        <f>報告用入力!F58</f>
        <v>0</v>
      </c>
    </row>
    <row r="951" spans="1:3">
      <c r="A951" s="496" t="str">
        <f>IF(C952=0,"","商品テーブル")</f>
        <v/>
      </c>
      <c r="B951" s="496" t="s">
        <v>1170</v>
      </c>
      <c r="C951" s="496">
        <f>報告用入力!J58</f>
        <v>0</v>
      </c>
    </row>
    <row r="952" spans="1:3">
      <c r="A952" s="496" t="str">
        <f>IF(C952=0,"","商品テーブル")</f>
        <v/>
      </c>
      <c r="B952" s="496" t="s">
        <v>1123</v>
      </c>
      <c r="C952" s="496">
        <f>報告用入力!F59</f>
        <v>0</v>
      </c>
    </row>
    <row r="953" spans="1:3">
      <c r="A953" s="496" t="str">
        <f>IF(C952=0,"","商品テーブル")</f>
        <v/>
      </c>
      <c r="B953" s="496" t="s">
        <v>1171</v>
      </c>
      <c r="C953" s="496">
        <f>報告用入力!F61</f>
        <v>0</v>
      </c>
    </row>
    <row r="954" spans="1:3">
      <c r="A954" s="496" t="str">
        <f>IF(C952=0,"","商品テーブル")</f>
        <v/>
      </c>
      <c r="B954" s="496" t="s">
        <v>1172</v>
      </c>
      <c r="C954" s="496">
        <f>報告用入力!F62</f>
        <v>0</v>
      </c>
    </row>
    <row r="955" spans="1:3">
      <c r="A955" s="496" t="str">
        <f>IF(C952=0,"","商品テーブル")</f>
        <v/>
      </c>
      <c r="B955" s="496" t="s">
        <v>1173</v>
      </c>
      <c r="C955" s="496">
        <f>報告用入力!J62</f>
        <v>0</v>
      </c>
    </row>
    <row r="956" spans="1:3">
      <c r="A956" s="496" t="str">
        <f>IF(C952=0,"","商品テーブル")</f>
        <v/>
      </c>
      <c r="B956" s="496" t="s">
        <v>1174</v>
      </c>
      <c r="C956" s="496">
        <f>報告用入力!F63</f>
        <v>0</v>
      </c>
    </row>
    <row r="957" spans="1:3">
      <c r="A957" s="496" t="str">
        <f>IF(C952=0,"","商品テーブル")</f>
        <v/>
      </c>
      <c r="B957" s="496" t="s">
        <v>1175</v>
      </c>
      <c r="C957" s="496">
        <f>報告用入力!F64</f>
        <v>0</v>
      </c>
    </row>
    <row r="958" spans="1:3">
      <c r="A958" s="496" t="str">
        <f>IF(C952=0,"","商品テーブル")</f>
        <v/>
      </c>
      <c r="B958" s="496" t="s">
        <v>1176</v>
      </c>
      <c r="C958" s="496">
        <f>報告用入力!F65</f>
        <v>0</v>
      </c>
    </row>
    <row r="959" spans="1:3">
      <c r="A959" s="496" t="str">
        <f>IF(C952=0,"","商品テーブル")</f>
        <v/>
      </c>
      <c r="B959" s="496" t="s">
        <v>1177</v>
      </c>
      <c r="C959" s="496">
        <f>報告用入力!J65</f>
        <v>0</v>
      </c>
    </row>
    <row r="960" spans="1:3">
      <c r="A960" s="496" t="str">
        <f>IF(C952=0,"","商品テーブル")</f>
        <v/>
      </c>
      <c r="B960" s="496" t="s">
        <v>1178</v>
      </c>
      <c r="C960" s="496">
        <f>報告用入力!F66</f>
        <v>0</v>
      </c>
    </row>
    <row r="961" spans="1:3">
      <c r="A961" s="496" t="str">
        <f>IF(C952=0,"","商品テーブル")</f>
        <v/>
      </c>
      <c r="B961" s="496" t="s">
        <v>1179</v>
      </c>
      <c r="C961" s="496">
        <f>報告用入力!F67</f>
        <v>0</v>
      </c>
    </row>
    <row r="962" spans="1:3">
      <c r="A962" s="496" t="str">
        <f>IF(C952=0,"","商品テーブル")</f>
        <v/>
      </c>
      <c r="B962" s="496" t="s">
        <v>1180</v>
      </c>
      <c r="C962" s="496">
        <f>報告用入力!F68</f>
        <v>0</v>
      </c>
    </row>
    <row r="963" spans="1:3">
      <c r="A963" s="496" t="str">
        <f>IF(C952=0,"","商品テーブル")</f>
        <v/>
      </c>
      <c r="B963" s="496" t="s">
        <v>1181</v>
      </c>
      <c r="C963" s="496">
        <f>報告用入力!J68</f>
        <v>0</v>
      </c>
    </row>
    <row r="964" spans="1:3">
      <c r="A964" s="496" t="str">
        <f>IF(C952=0,"","商品テーブル")</f>
        <v/>
      </c>
      <c r="B964" s="496" t="s">
        <v>1182</v>
      </c>
      <c r="C964" s="496">
        <f>報告用入力!F69</f>
        <v>0</v>
      </c>
    </row>
  </sheetData>
  <sheetProtection sheet="1" objects="1" scenarios="1"/>
  <phoneticPr fontId="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8"/>
  <sheetViews>
    <sheetView view="pageBreakPreview" topLeftCell="A10" zoomScaleNormal="70" zoomScaleSheetLayoutView="100" workbookViewId="0">
      <selection activeCell="B14" sqref="B14:C14"/>
    </sheetView>
  </sheetViews>
  <sheetFormatPr defaultColWidth="9" defaultRowHeight="13.5"/>
  <cols>
    <col min="1" max="2" width="7.625" style="99" customWidth="1"/>
    <col min="3" max="4" width="14.625" style="99" customWidth="1"/>
    <col min="5" max="7" width="18.625" style="99" customWidth="1"/>
    <col min="8" max="16384" width="9" style="2"/>
  </cols>
  <sheetData>
    <row r="1" spans="1:8">
      <c r="G1" s="98" t="s">
        <v>939</v>
      </c>
    </row>
    <row r="2" spans="1:8" s="150" customFormat="1" ht="26.1" customHeight="1">
      <c r="A2" s="912" t="s">
        <v>65</v>
      </c>
      <c r="B2" s="912"/>
      <c r="C2" s="912"/>
      <c r="D2" s="912"/>
      <c r="E2" s="912"/>
      <c r="F2" s="912"/>
      <c r="G2" s="912"/>
    </row>
    <row r="3" spans="1:8" s="150" customFormat="1">
      <c r="A3" s="156"/>
      <c r="B3" s="156"/>
      <c r="C3" s="156"/>
      <c r="D3" s="156"/>
      <c r="E3" s="156"/>
      <c r="F3" s="156"/>
      <c r="G3" s="156"/>
    </row>
    <row r="4" spans="1:8" s="150" customFormat="1" ht="30" customHeight="1">
      <c r="A4" s="124"/>
      <c r="B4" s="124"/>
      <c r="C4" s="124"/>
      <c r="D4" s="124"/>
      <c r="E4" s="17" t="s">
        <v>66</v>
      </c>
      <c r="F4" s="920" t="str">
        <f>IF(申請用入力!R4="","",申請用入力!R4)</f>
        <v/>
      </c>
      <c r="G4" s="920"/>
    </row>
    <row r="5" spans="1:8" s="150" customFormat="1" ht="20.100000000000001" customHeight="1">
      <c r="A5" s="157" t="s">
        <v>817</v>
      </c>
      <c r="B5" s="157"/>
      <c r="C5" s="156"/>
      <c r="D5" s="156"/>
      <c r="E5" s="156"/>
      <c r="F5" s="156"/>
      <c r="G5" s="156"/>
    </row>
    <row r="6" spans="1:8" s="150" customFormat="1" ht="24" customHeight="1">
      <c r="A6" s="158" t="s">
        <v>67</v>
      </c>
      <c r="B6" s="101"/>
      <c r="C6" s="921" t="str">
        <f>IF(申請用入力!R46="","",申請用入力!R46)</f>
        <v/>
      </c>
      <c r="D6" s="922"/>
      <c r="E6" s="158" t="s">
        <v>68</v>
      </c>
      <c r="F6" s="921" t="str">
        <f>IF(申請用入力!R86="","",申請用入力!R86)</f>
        <v/>
      </c>
      <c r="G6" s="922"/>
    </row>
    <row r="7" spans="1:8" s="150" customFormat="1" ht="20.100000000000001" customHeight="1">
      <c r="A7" s="157" t="s">
        <v>69</v>
      </c>
      <c r="B7" s="157"/>
      <c r="C7" s="156"/>
      <c r="D7" s="156"/>
      <c r="E7" s="156"/>
      <c r="F7" s="156"/>
      <c r="G7" s="156"/>
    </row>
    <row r="8" spans="1:8" s="150" customFormat="1" ht="20.100000000000001" customHeight="1">
      <c r="A8" s="101" t="s">
        <v>388</v>
      </c>
      <c r="B8" s="101"/>
      <c r="C8" s="791" t="str">
        <f>"　①"&amp;申請用入力!R87&amp;"　　②"&amp;申請用入力!R88&amp;"　　③"&amp;申請用入力!R89</f>
        <v>　①　　②　　③</v>
      </c>
      <c r="D8" s="792"/>
      <c r="E8" s="792"/>
      <c r="F8" s="792"/>
      <c r="G8" s="812"/>
    </row>
    <row r="9" spans="1:8" s="150" customFormat="1" ht="50.1" customHeight="1">
      <c r="A9" s="826" t="str">
        <f>IF(申請用入力!R90="","",申請用入力!R90)</f>
        <v/>
      </c>
      <c r="B9" s="817"/>
      <c r="C9" s="817"/>
      <c r="D9" s="817"/>
      <c r="E9" s="817"/>
      <c r="F9" s="817"/>
      <c r="G9" s="818"/>
    </row>
    <row r="10" spans="1:8" s="150" customFormat="1" ht="20.100000000000001" customHeight="1">
      <c r="A10" s="157" t="s">
        <v>70</v>
      </c>
      <c r="B10" s="157"/>
      <c r="C10" s="156"/>
      <c r="D10" s="156"/>
      <c r="E10" s="156"/>
      <c r="F10" s="156"/>
      <c r="G10" s="156"/>
    </row>
    <row r="11" spans="1:8" s="150" customFormat="1" ht="20.100000000000001" customHeight="1">
      <c r="A11" s="101" t="s">
        <v>388</v>
      </c>
      <c r="B11" s="101"/>
      <c r="C11" s="791" t="str">
        <f>"　①"&amp;申請用入力!R91&amp;"　　②"&amp;申請用入力!R92&amp;"　　③"&amp;申請用入力!R93</f>
        <v>　①　　②　　③</v>
      </c>
      <c r="D11" s="792"/>
      <c r="E11" s="792"/>
      <c r="F11" s="792"/>
      <c r="G11" s="812"/>
    </row>
    <row r="12" spans="1:8" s="150" customFormat="1" ht="50.1" customHeight="1">
      <c r="A12" s="826" t="str">
        <f>IF(申請用入力!R94="","",申請用入力!R94)</f>
        <v/>
      </c>
      <c r="B12" s="817"/>
      <c r="C12" s="817"/>
      <c r="D12" s="817"/>
      <c r="E12" s="817"/>
      <c r="F12" s="817"/>
      <c r="G12" s="818"/>
    </row>
    <row r="13" spans="1:8" s="150" customFormat="1" ht="20.100000000000001" customHeight="1">
      <c r="A13" s="157" t="s">
        <v>71</v>
      </c>
      <c r="B13" s="99"/>
      <c r="C13" s="156"/>
      <c r="D13" s="156"/>
      <c r="E13" s="156"/>
      <c r="F13" s="156"/>
      <c r="G13" s="156"/>
    </row>
    <row r="14" spans="1:8" s="150" customFormat="1" ht="50.1" customHeight="1">
      <c r="A14" s="118" t="s">
        <v>72</v>
      </c>
      <c r="B14" s="918" t="str">
        <f>IF(申請用入力!R96=TRUE," ☑"," □")&amp;" 営業活動 "&amp;IF(申請用入力!S96=TRUE," ☑"," □")&amp;" 出展"&amp;CHAR(10)&amp;IF(申請用入力!T96=TRUE," ☑"," □")&amp;" 商品改良 "&amp;IF(申請用入力!U96=TRUE," ☑"," □")&amp;" 視察"&amp;CHAR(10)&amp;IF(申請用入力!V96=TRUE," ☑"," □")&amp;" 商談        "&amp;IF(申請用入力!W96=TRUE," ☑"," □")&amp;" その他"</f>
        <v xml:space="preserve"> □ 営業活動  □ 出展
 □ 商品改良  □ 視察
 □ 商談         □ その他</v>
      </c>
      <c r="C14" s="918"/>
      <c r="D14" s="919" t="str">
        <f>IF(申請用入力!R97="","",申請用入力!R97)</f>
        <v/>
      </c>
      <c r="E14" s="919"/>
      <c r="F14" s="919"/>
      <c r="G14" s="919"/>
    </row>
    <row r="15" spans="1:8" ht="50.1" customHeight="1">
      <c r="A15" s="118" t="s">
        <v>73</v>
      </c>
      <c r="B15" s="918" t="str">
        <f>IF(申請用入力!R98=TRUE," ☑"," □")&amp;" 営業活動 "&amp;IF(申請用入力!S98=TRUE," ☑"," □")&amp;" 出展"&amp;CHAR(10)&amp;IF(申請用入力!T98=TRUE," ☑"," □")&amp;" 商品改良 "&amp;IF(申請用入力!U98=TRUE," ☑"," □")&amp;" 視察"&amp;CHAR(10)&amp;IF(申請用入力!V98=TRUE," ☑"," □")&amp;" 商談        "&amp;IF(申請用入力!W98=TRUE," ☑"," □")&amp;" その他"</f>
        <v xml:space="preserve"> □ 営業活動  □ 出展
 □ 商品改良  □ 視察
 □ 商談         □ その他</v>
      </c>
      <c r="C15" s="918"/>
      <c r="D15" s="826" t="str">
        <f>IF(申請用入力!R99="","",申請用入力!R99)</f>
        <v/>
      </c>
      <c r="E15" s="817"/>
      <c r="F15" s="817"/>
      <c r="G15" s="818"/>
      <c r="H15" s="150"/>
    </row>
    <row r="16" spans="1:8" ht="50.1" customHeight="1">
      <c r="A16" s="118" t="s">
        <v>74</v>
      </c>
      <c r="B16" s="918" t="str">
        <f>IF(申請用入力!R100=TRUE," ☑"," □")&amp;" 営業活動 "&amp;IF(申請用入力!S100=TRUE," ☑"," □")&amp;" 出展"&amp;CHAR(10)&amp;IF(申請用入力!T100=TRUE," ☑"," □")&amp;" 商品改良 "&amp;IF(申請用入力!U100=TRUE," ☑"," □")&amp;" 視察"&amp;CHAR(10)&amp;IF(申請用入力!V100=TRUE," ☑"," □")&amp;" 商談        "&amp;IF(申請用入力!W100=TRUE," ☑"," □")&amp;" その他"</f>
        <v xml:space="preserve"> □ 営業活動  □ 出展
 □ 商品改良  □ 視察
 □ 商談         □ その他</v>
      </c>
      <c r="C16" s="918"/>
      <c r="D16" s="826" t="str">
        <f>IF(申請用入力!R101="","",申請用入力!R101)</f>
        <v/>
      </c>
      <c r="E16" s="916"/>
      <c r="F16" s="916"/>
      <c r="G16" s="917"/>
      <c r="H16" s="150"/>
    </row>
    <row r="17" spans="1:8" ht="50.1" customHeight="1">
      <c r="A17" s="118" t="s">
        <v>75</v>
      </c>
      <c r="B17" s="918" t="str">
        <f>IF(申請用入力!R102=TRUE," ☑"," □")&amp;" 営業活動 "&amp;IF(申請用入力!S102=TRUE," ☑"," □")&amp;" 出展"&amp;CHAR(10)&amp;IF(申請用入力!T102=TRUE," ☑"," □")&amp;" 商品改良 "&amp;IF(申請用入力!U102=TRUE," ☑"," □")&amp;" 視察"&amp;CHAR(10)&amp;IF(申請用入力!V102=TRUE," ☑"," □")&amp;" 商談        "&amp;IF(申請用入力!W102=TRUE," ☑"," □")&amp;" その他"</f>
        <v xml:space="preserve"> □ 営業活動  □ 出展
 □ 商品改良  □ 視察
 □ 商談         □ その他</v>
      </c>
      <c r="C17" s="918"/>
      <c r="D17" s="826" t="str">
        <f>IF(申請用入力!R103="","",申請用入力!R103)</f>
        <v/>
      </c>
      <c r="E17" s="916"/>
      <c r="F17" s="916"/>
      <c r="G17" s="917"/>
      <c r="H17" s="150"/>
    </row>
    <row r="18" spans="1:8" ht="50.1" customHeight="1">
      <c r="A18" s="118" t="s">
        <v>76</v>
      </c>
      <c r="B18" s="918" t="str">
        <f>IF(申請用入力!R104=TRUE," ☑"," □")&amp;" 営業活動 "&amp;IF(申請用入力!S104=TRUE," ☑"," □")&amp;" 出展"&amp;CHAR(10)&amp;IF(申請用入力!T104=TRUE," ☑"," □")&amp;" 商品改良 "&amp;IF(申請用入力!U104=TRUE," ☑"," □")&amp;" 視察"&amp;CHAR(10)&amp;IF(申請用入力!V104=TRUE," ☑"," □")&amp;" 商談        "&amp;IF(申請用入力!W104=TRUE," ☑"," □")&amp;" その他"</f>
        <v xml:space="preserve"> □ 営業活動  □ 出展
 □ 商品改良  □ 視察
 □ 商談         □ その他</v>
      </c>
      <c r="C18" s="918"/>
      <c r="D18" s="826" t="str">
        <f>IF(申請用入力!R105="","",申請用入力!R105)</f>
        <v/>
      </c>
      <c r="E18" s="916"/>
      <c r="F18" s="916"/>
      <c r="G18" s="917"/>
      <c r="H18" s="150"/>
    </row>
    <row r="19" spans="1:8" ht="50.1" customHeight="1">
      <c r="A19" s="118" t="s">
        <v>77</v>
      </c>
      <c r="B19" s="918" t="str">
        <f>IF(申請用入力!R106=TRUE," ☑"," □")&amp;" 営業活動 "&amp;IF(申請用入力!S106=TRUE," ☑"," □")&amp;" 出展"&amp;CHAR(10)&amp;IF(申請用入力!T106=TRUE," ☑"," □")&amp;" 商品改良 "&amp;IF(申請用入力!U106=TRUE," ☑"," □")&amp;" 視察"&amp;CHAR(10)&amp;IF(申請用入力!V106=TRUE," ☑"," □")&amp;" 商談        "&amp;IF(申請用入力!W106=TRUE," ☑"," □")&amp;" その他"</f>
        <v xml:space="preserve"> □ 営業活動  □ 出展
 □ 商品改良  □ 視察
 □ 商談         □ その他</v>
      </c>
      <c r="C19" s="918"/>
      <c r="D19" s="826" t="str">
        <f>IF(申請用入力!R107="","",申請用入力!R107)</f>
        <v/>
      </c>
      <c r="E19" s="916"/>
      <c r="F19" s="916"/>
      <c r="G19" s="917"/>
    </row>
    <row r="20" spans="1:8" ht="50.1" customHeight="1">
      <c r="A20" s="118" t="s">
        <v>78</v>
      </c>
      <c r="B20" s="918" t="str">
        <f>IF(申請用入力!R108=TRUE," ☑"," □")&amp;" 営業活動 "&amp;IF(申請用入力!S108=TRUE," ☑"," □")&amp;" 出展"&amp;CHAR(10)&amp;IF(申請用入力!T108=TRUE," ☑"," □")&amp;" 商品改良 "&amp;IF(申請用入力!U108=TRUE," ☑"," □")&amp;" 視察"&amp;CHAR(10)&amp;IF(申請用入力!V108=TRUE," ☑"," □")&amp;" 商談        "&amp;IF(申請用入力!W108=TRUE," ☑"," □")&amp;" その他"</f>
        <v xml:space="preserve"> □ 営業活動  □ 出展
 □ 商品改良  □ 視察
 □ 商談         □ その他</v>
      </c>
      <c r="C20" s="918"/>
      <c r="D20" s="826" t="str">
        <f>IF(申請用入力!R109="","",申請用入力!R109)</f>
        <v/>
      </c>
      <c r="E20" s="916"/>
      <c r="F20" s="916"/>
      <c r="G20" s="917"/>
    </row>
    <row r="21" spans="1:8" ht="50.1" customHeight="1">
      <c r="A21" s="118" t="s">
        <v>79</v>
      </c>
      <c r="B21" s="918" t="str">
        <f>IF(申請用入力!R110=TRUE," ☑"," □")&amp;" 営業活動 "&amp;IF(申請用入力!S110=TRUE," ☑"," □")&amp;" 出展"&amp;CHAR(10)&amp;IF(申請用入力!T110=TRUE," ☑"," □")&amp;" 商品改良 "&amp;IF(申請用入力!U110=TRUE," ☑"," □")&amp;" 視察"&amp;CHAR(10)&amp;IF(申請用入力!V110=TRUE," ☑"," □")&amp;" 商談        "&amp;IF(申請用入力!W110=TRUE," ☑"," □")&amp;" その他"</f>
        <v xml:space="preserve"> □ 営業活動  □ 出展
 □ 商品改良  □ 視察
 □ 商談         □ その他</v>
      </c>
      <c r="C21" s="918"/>
      <c r="D21" s="826" t="str">
        <f>IF(申請用入力!R111="","",申請用入力!R111)</f>
        <v/>
      </c>
      <c r="E21" s="916"/>
      <c r="F21" s="916"/>
      <c r="G21" s="917"/>
    </row>
    <row r="22" spans="1:8" ht="50.1" customHeight="1">
      <c r="A22" s="118" t="s">
        <v>80</v>
      </c>
      <c r="B22" s="918" t="str">
        <f>IF(申請用入力!R112=TRUE," ☑"," □")&amp;" 営業活動 "&amp;IF(申請用入力!S112=TRUE," ☑"," □")&amp;" 出展"&amp;CHAR(10)&amp;IF(申請用入力!T112=TRUE," ☑"," □")&amp;" 商品改良 "&amp;IF(申請用入力!U112=TRUE," ☑"," □")&amp;" 視察"&amp;CHAR(10)&amp;IF(申請用入力!V112=TRUE," ☑"," □")&amp;" 商談        "&amp;IF(申請用入力!W112=TRUE," ☑"," □")&amp;" その他"</f>
        <v xml:space="preserve"> □ 営業活動  □ 出展
 □ 商品改良  □ 視察
 □ 商談         □ その他</v>
      </c>
      <c r="C22" s="918"/>
      <c r="D22" s="826" t="str">
        <f>IF(申請用入力!R113="","",申請用入力!R113)</f>
        <v/>
      </c>
      <c r="E22" s="916"/>
      <c r="F22" s="916"/>
      <c r="G22" s="917"/>
    </row>
    <row r="23" spans="1:8" ht="50.1" customHeight="1">
      <c r="A23" s="118" t="s">
        <v>81</v>
      </c>
      <c r="B23" s="918" t="str">
        <f>IF(申請用入力!R114=TRUE," ☑"," □")&amp;" 営業活動 "&amp;IF(申請用入力!S114=TRUE," ☑"," □")&amp;" 出展"&amp;CHAR(10)&amp;IF(申請用入力!T114=TRUE," ☑"," □")&amp;" 商品改良 "&amp;IF(申請用入力!U114=TRUE," ☑"," □")&amp;" 視察"&amp;CHAR(10)&amp;IF(申請用入力!V114=TRUE," ☑"," □")&amp;" 商談        "&amp;IF(申請用入力!W114=TRUE," ☑"," □")&amp;" その他"</f>
        <v xml:space="preserve"> □ 営業活動  □ 出展
 □ 商品改良  □ 視察
 □ 商談         □ その他</v>
      </c>
      <c r="C23" s="918"/>
      <c r="D23" s="826" t="str">
        <f>IF(申請用入力!R115="","",申請用入力!R115)</f>
        <v/>
      </c>
      <c r="E23" s="916"/>
      <c r="F23" s="916"/>
      <c r="G23" s="917"/>
    </row>
    <row r="24" spans="1:8" ht="50.1" customHeight="1">
      <c r="A24" s="118" t="s">
        <v>82</v>
      </c>
      <c r="B24" s="918" t="str">
        <f>IF(申請用入力!R116=TRUE," ☑"," □")&amp;" 営業活動 "&amp;IF(申請用入力!S116=TRUE," ☑"," □")&amp;" 出展"&amp;CHAR(10)&amp;IF(申請用入力!T116=TRUE," ☑"," □")&amp;" 商品改良 "&amp;IF(申請用入力!U116=TRUE," ☑"," □")&amp;" 視察"&amp;CHAR(10)&amp;IF(申請用入力!V116=TRUE," ☑"," □")&amp;" 商談        "&amp;IF(申請用入力!W116=TRUE," ☑"," □")&amp;" その他"</f>
        <v xml:space="preserve"> □ 営業活動  □ 出展
 □ 商品改良  □ 視察
 □ 商談         □ その他</v>
      </c>
      <c r="C24" s="918"/>
      <c r="D24" s="826" t="str">
        <f>IF(申請用入力!R117="","",申請用入力!R117)</f>
        <v/>
      </c>
      <c r="E24" s="916"/>
      <c r="F24" s="916"/>
      <c r="G24" s="917"/>
    </row>
    <row r="25" spans="1:8" ht="50.1" customHeight="1">
      <c r="A25" s="123" t="s">
        <v>83</v>
      </c>
      <c r="B25" s="915" t="str">
        <f>IF(申請用入力!R118=TRUE," ☑"," □")&amp;" 営業活動 "&amp;IF(申請用入力!S118=TRUE," ☑"," □")&amp;" 出展"&amp;CHAR(10)&amp;IF(申請用入力!T118=TRUE," ☑"," □")&amp;" 商品改良 "&amp;IF(申請用入力!U118=TRUE," ☑"," □")&amp;" 視察"&amp;CHAR(10)&amp;IF(申請用入力!V118=TRUE," ☑"," □")&amp;" 商談        "&amp;IF(申請用入力!W118=TRUE," ☑"," □")&amp;" その他"</f>
        <v xml:space="preserve"> □ 営業活動  □ 出展
 □ 商品改良  □ 視察
 □ 商談         □ その他</v>
      </c>
      <c r="C25" s="915"/>
      <c r="D25" s="826" t="str">
        <f>IF(申請用入力!R119="","",申請用入力!R119)</f>
        <v/>
      </c>
      <c r="E25" s="916"/>
      <c r="F25" s="916"/>
      <c r="G25" s="917"/>
    </row>
    <row r="26" spans="1:8" ht="25.5" customHeight="1">
      <c r="A26" s="124"/>
      <c r="B26" s="124"/>
      <c r="C26" s="159"/>
      <c r="D26" s="159"/>
      <c r="E26" s="159"/>
      <c r="F26" s="159"/>
      <c r="G26" s="159"/>
    </row>
    <row r="27" spans="1:8" ht="25.5" customHeight="1"/>
    <row r="28" spans="1:8" ht="25.5" customHeight="1"/>
  </sheetData>
  <sheetProtection sheet="1" formatColumns="0" formatRows="0"/>
  <mergeCells count="32">
    <mergeCell ref="A9:G9"/>
    <mergeCell ref="A2:G2"/>
    <mergeCell ref="F4:G4"/>
    <mergeCell ref="C6:D6"/>
    <mergeCell ref="F6:G6"/>
    <mergeCell ref="C8:G8"/>
    <mergeCell ref="C11:G11"/>
    <mergeCell ref="A12:G12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D25:G25"/>
    <mergeCell ref="B22:C22"/>
    <mergeCell ref="D22:G22"/>
    <mergeCell ref="B23:C23"/>
    <mergeCell ref="D23:G23"/>
    <mergeCell ref="B24:C24"/>
    <mergeCell ref="D24:G24"/>
  </mergeCells>
  <phoneticPr fontId="7"/>
  <printOptions horizontalCentered="1"/>
  <pageMargins left="0.70866141732283472" right="0.70866141732283472" top="0.55118110236220474" bottom="0.74803149606299213" header="0.31496062992125984" footer="0.31496062992125984"/>
  <pageSetup paperSize="9" scale="88" orientation="portrait" r:id="rId1"/>
  <colBreaks count="1" manualBreakCount="1">
    <brk id="7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5"/>
  <sheetViews>
    <sheetView view="pageBreakPreview" zoomScaleNormal="75" zoomScaleSheetLayoutView="100" workbookViewId="0">
      <selection activeCell="C22" sqref="C22:H22"/>
    </sheetView>
  </sheetViews>
  <sheetFormatPr defaultColWidth="9" defaultRowHeight="13.5"/>
  <cols>
    <col min="1" max="1" width="5.625" style="7" customWidth="1"/>
    <col min="2" max="2" width="15.625" style="7" customWidth="1"/>
    <col min="3" max="8" width="14.625" style="7" customWidth="1"/>
    <col min="9" max="16384" width="9" style="7"/>
  </cols>
  <sheetData>
    <row r="1" spans="1:8">
      <c r="A1" s="156"/>
      <c r="B1" s="156"/>
      <c r="C1" s="156"/>
      <c r="D1" s="156"/>
      <c r="E1" s="156"/>
      <c r="F1" s="156"/>
      <c r="G1" s="156"/>
      <c r="H1" s="304" t="s">
        <v>128</v>
      </c>
    </row>
    <row r="2" spans="1:8" ht="21">
      <c r="A2" s="912" t="s">
        <v>993</v>
      </c>
      <c r="B2" s="912"/>
      <c r="C2" s="912"/>
      <c r="D2" s="912"/>
      <c r="E2" s="912"/>
      <c r="F2" s="912"/>
      <c r="G2" s="912"/>
      <c r="H2" s="912"/>
    </row>
    <row r="3" spans="1:8">
      <c r="A3" s="305"/>
      <c r="B3" s="305"/>
      <c r="C3" s="305"/>
      <c r="D3" s="305"/>
      <c r="E3" s="305"/>
      <c r="F3" s="177"/>
      <c r="G3" s="180"/>
      <c r="H3" s="305"/>
    </row>
    <row r="4" spans="1:8" ht="26.1" customHeight="1">
      <c r="A4" s="305"/>
      <c r="B4" s="305"/>
      <c r="C4" s="305"/>
      <c r="D4" s="305"/>
      <c r="E4" s="305"/>
      <c r="F4" s="109" t="s">
        <v>66</v>
      </c>
      <c r="G4" s="950" t="str">
        <f>IF(申請用入力!R4="","",申請用入力!R4)</f>
        <v/>
      </c>
      <c r="H4" s="951"/>
    </row>
    <row r="5" spans="1:8">
      <c r="A5" s="305"/>
      <c r="B5" s="305"/>
      <c r="C5" s="305"/>
      <c r="D5" s="305"/>
      <c r="E5" s="305"/>
      <c r="F5" s="177"/>
      <c r="G5" s="180"/>
      <c r="H5" s="305"/>
    </row>
    <row r="6" spans="1:8" s="6" customFormat="1" ht="26.1" customHeight="1">
      <c r="A6" s="927" t="s">
        <v>129</v>
      </c>
      <c r="B6" s="927"/>
      <c r="C6" s="953" t="str">
        <f>IF(申請用入力!F122="","",申請用入力!F122)</f>
        <v/>
      </c>
      <c r="D6" s="955"/>
      <c r="E6" s="954"/>
      <c r="F6" s="97" t="s">
        <v>1011</v>
      </c>
      <c r="G6" s="953" t="str">
        <f>IF(申請用入力!F123="","",申請用入力!F123&amp;IF(申請用入力!F123="その他","　　―　"&amp;申請用入力!I123,IF(申請用入力!F123="中国","　　―　"&amp;申請用入力!H123,"")))</f>
        <v/>
      </c>
      <c r="H6" s="954"/>
    </row>
    <row r="7" spans="1:8" s="6" customFormat="1" ht="21.95" customHeight="1">
      <c r="A7" s="927" t="s">
        <v>130</v>
      </c>
      <c r="B7" s="927"/>
      <c r="C7" s="926" t="str">
        <f>"　①　"&amp;申請用入力!F124&amp;"　　②　"&amp;申請用入力!I124&amp;"　　③　"&amp;申請用入力!L124</f>
        <v>　①　　　②　　　③　</v>
      </c>
      <c r="D7" s="926"/>
      <c r="E7" s="926"/>
      <c r="F7" s="926"/>
      <c r="G7" s="926"/>
      <c r="H7" s="926"/>
    </row>
    <row r="8" spans="1:8" s="6" customFormat="1" ht="26.1" customHeight="1">
      <c r="A8" s="927"/>
      <c r="B8" s="927"/>
      <c r="C8" s="926" t="str">
        <f>IF(申請用入力!F125="","",申請用入力!F125)</f>
        <v/>
      </c>
      <c r="D8" s="926"/>
      <c r="E8" s="926"/>
      <c r="F8" s="926"/>
      <c r="G8" s="926"/>
      <c r="H8" s="926"/>
    </row>
    <row r="9" spans="1:8" s="6" customFormat="1" ht="21.95" customHeight="1">
      <c r="A9" s="927" t="s">
        <v>1012</v>
      </c>
      <c r="B9" s="927"/>
      <c r="C9" s="926" t="str">
        <f>"　①　"&amp;申請用入力!F126&amp;"　　②　"&amp;申請用入力!I126&amp;"　　③　"&amp;申請用入力!L126</f>
        <v>　①　　　②　　　③　</v>
      </c>
      <c r="D9" s="926"/>
      <c r="E9" s="926"/>
      <c r="F9" s="926"/>
      <c r="G9" s="926"/>
      <c r="H9" s="926"/>
    </row>
    <row r="10" spans="1:8" s="6" customFormat="1" ht="26.1" customHeight="1">
      <c r="A10" s="927"/>
      <c r="B10" s="927"/>
      <c r="C10" s="926" t="str">
        <f>IF(申請用入力!F127="","",申請用入力!F127)</f>
        <v/>
      </c>
      <c r="D10" s="926"/>
      <c r="E10" s="926"/>
      <c r="F10" s="926"/>
      <c r="G10" s="926"/>
      <c r="H10" s="926"/>
    </row>
    <row r="11" spans="1:8" s="6" customFormat="1" ht="26.1" customHeight="1">
      <c r="A11" s="927" t="s">
        <v>132</v>
      </c>
      <c r="B11" s="927"/>
      <c r="C11" s="952" t="str">
        <f>IF(申請用入力!F130="","",TEXT(申請用入力!F130,"yyyy年m月d日")&amp;"　～　"&amp;TEXT(申請用入力!I130,"yyyy年m月d日")&amp;"　　期間　（　　"&amp;申請用入力!I130-申請用入力!F130+1&amp;"　　日間　）")</f>
        <v/>
      </c>
      <c r="D11" s="952"/>
      <c r="E11" s="952"/>
      <c r="F11" s="952"/>
      <c r="G11" s="952"/>
      <c r="H11" s="952"/>
    </row>
    <row r="12" spans="1:8" s="6" customFormat="1" ht="60" customHeight="1">
      <c r="A12" s="938" t="s">
        <v>1002</v>
      </c>
      <c r="B12" s="939"/>
      <c r="C12" s="926" t="str">
        <f>IF(申請用入力!F128="","",申請用入力!F128)</f>
        <v/>
      </c>
      <c r="D12" s="926"/>
      <c r="E12" s="926"/>
      <c r="F12" s="926"/>
      <c r="G12" s="926"/>
      <c r="H12" s="926"/>
    </row>
    <row r="13" spans="1:8" s="6" customFormat="1" ht="60" customHeight="1">
      <c r="A13" s="927" t="s">
        <v>1003</v>
      </c>
      <c r="B13" s="927"/>
      <c r="C13" s="926" t="str">
        <f>IF(申請用入力!F129="","",申請用入力!F129)</f>
        <v/>
      </c>
      <c r="D13" s="926"/>
      <c r="E13" s="926"/>
      <c r="F13" s="926"/>
      <c r="G13" s="926"/>
      <c r="H13" s="926"/>
    </row>
    <row r="14" spans="1:8" s="6" customFormat="1" ht="21.95" customHeight="1">
      <c r="A14" s="928" t="s">
        <v>133</v>
      </c>
      <c r="B14" s="96" t="s">
        <v>134</v>
      </c>
      <c r="C14" s="97" t="s">
        <v>135</v>
      </c>
      <c r="D14" s="927" t="s">
        <v>136</v>
      </c>
      <c r="E14" s="927"/>
      <c r="F14" s="927"/>
      <c r="G14" s="927"/>
      <c r="H14" s="927"/>
    </row>
    <row r="15" spans="1:8" s="6" customFormat="1" ht="39.950000000000003" customHeight="1">
      <c r="A15" s="929"/>
      <c r="B15" s="160" t="str">
        <f>IF(申請用入力!F132="","",申請用入力!F132)</f>
        <v/>
      </c>
      <c r="C15" s="160" t="str">
        <f>IF(申請用入力!I132="","",TEXT(申請用入力!I132,"yyyy年m月d日")&amp;CHAR(10)&amp;"～"&amp;CHAR(10)&amp;TEXT(申請用入力!L132,"yyyy年m月d日"))</f>
        <v/>
      </c>
      <c r="D15" s="926" t="str">
        <f>IF(申請用入力!F133="","",申請用入力!F133)</f>
        <v/>
      </c>
      <c r="E15" s="926"/>
      <c r="F15" s="926"/>
      <c r="G15" s="926"/>
      <c r="H15" s="926"/>
    </row>
    <row r="16" spans="1:8" s="6" customFormat="1" ht="39.950000000000003" customHeight="1">
      <c r="A16" s="929"/>
      <c r="B16" s="160" t="str">
        <f>IF(申請用入力!F134="","",申請用入力!F134)</f>
        <v/>
      </c>
      <c r="C16" s="160" t="str">
        <f>IF(申請用入力!I134="","",TEXT(申請用入力!I134,"yyyy年m月d日")&amp;CHAR(10)&amp;"～"&amp;CHAR(10)&amp;TEXT(申請用入力!L134,"yyyy年m月d日"))</f>
        <v/>
      </c>
      <c r="D16" s="926" t="str">
        <f>IF(申請用入力!F135="","",申請用入力!F135)</f>
        <v/>
      </c>
      <c r="E16" s="926"/>
      <c r="F16" s="926"/>
      <c r="G16" s="926"/>
      <c r="H16" s="926"/>
    </row>
    <row r="17" spans="1:8" s="6" customFormat="1" ht="39.950000000000003" customHeight="1">
      <c r="A17" s="929"/>
      <c r="B17" s="160" t="str">
        <f>IF(申請用入力!F136="","",申請用入力!F136)</f>
        <v/>
      </c>
      <c r="C17" s="160" t="str">
        <f>IF(申請用入力!I136="","",TEXT(申請用入力!I136,"yyyy年m月d日")&amp;CHAR(10)&amp;"～"&amp;CHAR(10)&amp;TEXT(申請用入力!L136,"yyyy年m月d日"))</f>
        <v/>
      </c>
      <c r="D17" s="926" t="str">
        <f>IF(申請用入力!F137="","",申請用入力!F137)</f>
        <v/>
      </c>
      <c r="E17" s="926"/>
      <c r="F17" s="926"/>
      <c r="G17" s="926"/>
      <c r="H17" s="926"/>
    </row>
    <row r="18" spans="1:8" s="6" customFormat="1" ht="39.950000000000003" customHeight="1">
      <c r="A18" s="929"/>
      <c r="B18" s="160" t="str">
        <f>IF(申請用入力!F138="","",申請用入力!F138)</f>
        <v/>
      </c>
      <c r="C18" s="160" t="str">
        <f>IF(申請用入力!I138="","",TEXT(申請用入力!I138,"yyyy年m月d日")&amp;CHAR(10)&amp;"～"&amp;CHAR(10)&amp;TEXT(申請用入力!L138,"yyyy年m月d日"))</f>
        <v/>
      </c>
      <c r="D18" s="926" t="str">
        <f>IF(申請用入力!F139="","",申請用入力!F139)</f>
        <v/>
      </c>
      <c r="E18" s="926"/>
      <c r="F18" s="926"/>
      <c r="G18" s="926"/>
      <c r="H18" s="926"/>
    </row>
    <row r="19" spans="1:8" s="6" customFormat="1" ht="39.950000000000003" customHeight="1">
      <c r="A19" s="929"/>
      <c r="B19" s="160" t="str">
        <f>IF(申請用入力!F140="","",申請用入力!F140)</f>
        <v/>
      </c>
      <c r="C19" s="160" t="str">
        <f>IF(申請用入力!I140="","",TEXT(申請用入力!I140,"yyyy年m月d日")&amp;CHAR(10)&amp;"～"&amp;CHAR(10)&amp;TEXT(申請用入力!L140,"yyyy年m月d日"))</f>
        <v/>
      </c>
      <c r="D19" s="926" t="str">
        <f>IF(申請用入力!F141="","",申請用入力!F141)</f>
        <v/>
      </c>
      <c r="E19" s="926"/>
      <c r="F19" s="926"/>
      <c r="G19" s="926"/>
      <c r="H19" s="926"/>
    </row>
    <row r="20" spans="1:8" s="6" customFormat="1" ht="39.950000000000003" customHeight="1" thickBot="1">
      <c r="A20" s="929"/>
      <c r="B20" s="160" t="str">
        <f>IF(申請用入力!F142="","",申請用入力!F142)</f>
        <v/>
      </c>
      <c r="C20" s="160" t="str">
        <f>IF(申請用入力!I142="","",TEXT(申請用入力!I142,"yyyy年m月d日")&amp;CHAR(10)&amp;"～"&amp;CHAR(10)&amp;TEXT(申請用入力!L142,"yyyy年m月d日"))</f>
        <v/>
      </c>
      <c r="D20" s="926" t="str">
        <f>IF(申請用入力!F143="","",申請用入力!F143)</f>
        <v/>
      </c>
      <c r="E20" s="926"/>
      <c r="F20" s="926"/>
      <c r="G20" s="926"/>
      <c r="H20" s="926"/>
    </row>
    <row r="21" spans="1:8" ht="26.1" customHeight="1" thickTop="1">
      <c r="A21" s="940" t="s">
        <v>138</v>
      </c>
      <c r="B21" s="941"/>
      <c r="C21" s="935" t="str">
        <f>IF(申請用入力!F144="","","　"&amp;申請用入力!F144)&amp;IF(申請用入力!F145="","","　　　→　　　"&amp;申請用入力!F145)&amp;IF(申請用入力!F146="","","　　　→　　　"&amp;申請用入力!F146)&amp;IF(申請用入力!F147="","","　　　→　　　"&amp;申請用入力!F147)&amp;IF(申請用入力!F148="","","　　　→　　　"&amp;申請用入力!F148)</f>
        <v/>
      </c>
      <c r="D21" s="936"/>
      <c r="E21" s="936"/>
      <c r="F21" s="936"/>
      <c r="G21" s="936"/>
      <c r="H21" s="937"/>
    </row>
    <row r="22" spans="1:8" ht="39.950000000000003" customHeight="1">
      <c r="A22" s="938" t="s">
        <v>1010</v>
      </c>
      <c r="B22" s="939"/>
      <c r="C22" s="932" t="str">
        <f>IF(申請用入力!F149="","",申請用入力!F149)</f>
        <v/>
      </c>
      <c r="D22" s="933" t="str">
        <f>IF(申請用入力!H149="","",申請用入力!H149)</f>
        <v/>
      </c>
      <c r="E22" s="933" t="str">
        <f>IF(申請用入力!I149="","",申請用入力!I149)</f>
        <v/>
      </c>
      <c r="F22" s="933" t="str">
        <f>IF(申請用入力!J149="","",申請用入力!J149)</f>
        <v/>
      </c>
      <c r="G22" s="933" t="str">
        <f>IF(申請用入力!K149="","",申請用入力!K149)</f>
        <v/>
      </c>
      <c r="H22" s="934" t="str">
        <f>IF(申請用入力!L149="","",申請用入力!L149)</f>
        <v/>
      </c>
    </row>
    <row r="23" spans="1:8" ht="26.1" customHeight="1">
      <c r="A23" s="944" t="s">
        <v>978</v>
      </c>
      <c r="B23" s="445" t="s">
        <v>981</v>
      </c>
      <c r="C23" s="947" t="s">
        <v>982</v>
      </c>
      <c r="D23" s="948"/>
      <c r="E23" s="948"/>
      <c r="F23" s="948"/>
      <c r="G23" s="948"/>
      <c r="H23" s="949"/>
    </row>
    <row r="24" spans="1:8" ht="26.1" customHeight="1">
      <c r="A24" s="945"/>
      <c r="B24" s="445" t="str">
        <f>IF(申請用入力!F151="","",申請用入力!F151)</f>
        <v/>
      </c>
      <c r="C24" s="923" t="str">
        <f>IF(申請用入力!G151="","",申請用入力!G151)</f>
        <v/>
      </c>
      <c r="D24" s="942" t="str">
        <f>IF(申請用入力!H151="","",申請用入力!H151)</f>
        <v/>
      </c>
      <c r="E24" s="942" t="str">
        <f>IF(申請用入力!I151="","",申請用入力!I151)</f>
        <v/>
      </c>
      <c r="F24" s="942" t="str">
        <f>IF(申請用入力!J151="","",申請用入力!J151)</f>
        <v/>
      </c>
      <c r="G24" s="942" t="str">
        <f>IF(申請用入力!K151="","",申請用入力!K151)</f>
        <v/>
      </c>
      <c r="H24" s="943" t="str">
        <f>IF(申請用入力!L151="","",申請用入力!L151)</f>
        <v/>
      </c>
    </row>
    <row r="25" spans="1:8" ht="26.1" customHeight="1">
      <c r="A25" s="945"/>
      <c r="B25" s="445" t="str">
        <f>IF(申請用入力!F152="","",申請用入力!F152)</f>
        <v/>
      </c>
      <c r="C25" s="923" t="str">
        <f>IF(申請用入力!G152="","",申請用入力!G152)</f>
        <v/>
      </c>
      <c r="D25" s="942" t="str">
        <f>IF(申請用入力!H152="","",申請用入力!H152)</f>
        <v/>
      </c>
      <c r="E25" s="942" t="str">
        <f>IF(申請用入力!I152="","",申請用入力!I152)</f>
        <v/>
      </c>
      <c r="F25" s="942" t="str">
        <f>IF(申請用入力!J152="","",申請用入力!J152)</f>
        <v/>
      </c>
      <c r="G25" s="942" t="str">
        <f>IF(申請用入力!K152="","",申請用入力!K152)</f>
        <v/>
      </c>
      <c r="H25" s="943" t="str">
        <f>IF(申請用入力!L152="","",申請用入力!L152)</f>
        <v/>
      </c>
    </row>
    <row r="26" spans="1:8" ht="26.1" customHeight="1">
      <c r="A26" s="945"/>
      <c r="B26" s="445" t="str">
        <f>IF(申請用入力!F153="","",申請用入力!F153)</f>
        <v/>
      </c>
      <c r="C26" s="923" t="str">
        <f>IF(申請用入力!G153="","",申請用入力!G153)</f>
        <v/>
      </c>
      <c r="D26" s="942" t="str">
        <f>IF(申請用入力!H153="","",申請用入力!H153)</f>
        <v/>
      </c>
      <c r="E26" s="942" t="str">
        <f>IF(申請用入力!I153="","",申請用入力!I153)</f>
        <v/>
      </c>
      <c r="F26" s="942" t="str">
        <f>IF(申請用入力!J153="","",申請用入力!J153)</f>
        <v/>
      </c>
      <c r="G26" s="942" t="str">
        <f>IF(申請用入力!K153="","",申請用入力!K153)</f>
        <v/>
      </c>
      <c r="H26" s="943" t="str">
        <f>IF(申請用入力!L153="","",申請用入力!L153)</f>
        <v/>
      </c>
    </row>
    <row r="27" spans="1:8" ht="26.1" customHeight="1">
      <c r="A27" s="945"/>
      <c r="B27" s="445" t="str">
        <f>IF(申請用入力!F154="","",申請用入力!F154)</f>
        <v/>
      </c>
      <c r="C27" s="923" t="str">
        <f>IF(申請用入力!G154="","",申請用入力!G154)</f>
        <v/>
      </c>
      <c r="D27" s="942" t="str">
        <f>IF(申請用入力!H154="","",申請用入力!H154)</f>
        <v/>
      </c>
      <c r="E27" s="942" t="str">
        <f>IF(申請用入力!I154="","",申請用入力!I154)</f>
        <v/>
      </c>
      <c r="F27" s="942" t="str">
        <f>IF(申請用入力!J154="","",申請用入力!J154)</f>
        <v/>
      </c>
      <c r="G27" s="942" t="str">
        <f>IF(申請用入力!K154="","",申請用入力!K154)</f>
        <v/>
      </c>
      <c r="H27" s="943" t="str">
        <f>IF(申請用入力!L154="","",申請用入力!L154)</f>
        <v/>
      </c>
    </row>
    <row r="28" spans="1:8" ht="26.1" customHeight="1">
      <c r="A28" s="945"/>
      <c r="B28" s="445" t="str">
        <f>IF(申請用入力!F155="","",申請用入力!F155)</f>
        <v/>
      </c>
      <c r="C28" s="923" t="str">
        <f>IF(申請用入力!G155="","",申請用入力!G155)</f>
        <v/>
      </c>
      <c r="D28" s="942" t="str">
        <f>IF(申請用入力!H155="","",申請用入力!H155)</f>
        <v/>
      </c>
      <c r="E28" s="942" t="str">
        <f>IF(申請用入力!I155="","",申請用入力!I155)</f>
        <v/>
      </c>
      <c r="F28" s="942" t="str">
        <f>IF(申請用入力!J155="","",申請用入力!J155)</f>
        <v/>
      </c>
      <c r="G28" s="942" t="str">
        <f>IF(申請用入力!K155="","",申請用入力!K155)</f>
        <v/>
      </c>
      <c r="H28" s="943" t="str">
        <f>IF(申請用入力!L155="","",申請用入力!L155)</f>
        <v/>
      </c>
    </row>
    <row r="29" spans="1:8" ht="26.1" customHeight="1">
      <c r="A29" s="945"/>
      <c r="B29" s="445" t="str">
        <f>IF(申請用入力!F156="","",申請用入力!F156)</f>
        <v/>
      </c>
      <c r="C29" s="923" t="str">
        <f>IF(申請用入力!G156="","",申請用入力!G156)</f>
        <v/>
      </c>
      <c r="D29" s="942" t="str">
        <f>IF(申請用入力!H156="","",申請用入力!H156)</f>
        <v/>
      </c>
      <c r="E29" s="942" t="str">
        <f>IF(申請用入力!I156="","",申請用入力!I156)</f>
        <v/>
      </c>
      <c r="F29" s="942" t="str">
        <f>IF(申請用入力!J156="","",申請用入力!J156)</f>
        <v/>
      </c>
      <c r="G29" s="942" t="str">
        <f>IF(申請用入力!K156="","",申請用入力!K156)</f>
        <v/>
      </c>
      <c r="H29" s="943" t="str">
        <f>IF(申請用入力!L156="","",申請用入力!L156)</f>
        <v/>
      </c>
    </row>
    <row r="30" spans="1:8" ht="26.1" customHeight="1">
      <c r="A30" s="945"/>
      <c r="B30" s="445" t="str">
        <f>IF(申請用入力!F157="","",申請用入力!F157)</f>
        <v/>
      </c>
      <c r="C30" s="923" t="str">
        <f>IF(申請用入力!G157="","",申請用入力!G157)</f>
        <v/>
      </c>
      <c r="D30" s="942" t="str">
        <f>IF(申請用入力!H157="","",申請用入力!H157)</f>
        <v/>
      </c>
      <c r="E30" s="942" t="str">
        <f>IF(申請用入力!I157="","",申請用入力!I157)</f>
        <v/>
      </c>
      <c r="F30" s="942" t="str">
        <f>IF(申請用入力!J157="","",申請用入力!J157)</f>
        <v/>
      </c>
      <c r="G30" s="942" t="str">
        <f>IF(申請用入力!K157="","",申請用入力!K157)</f>
        <v/>
      </c>
      <c r="H30" s="943" t="str">
        <f>IF(申請用入力!L157="","",申請用入力!L157)</f>
        <v/>
      </c>
    </row>
    <row r="31" spans="1:8" ht="26.1" customHeight="1">
      <c r="A31" s="945"/>
      <c r="B31" s="445" t="str">
        <f>IF(申請用入力!F158="","",申請用入力!F158)</f>
        <v/>
      </c>
      <c r="C31" s="923" t="str">
        <f>IF(申請用入力!G158="","",申請用入力!G158)</f>
        <v/>
      </c>
      <c r="D31" s="942" t="str">
        <f>IF(申請用入力!H158="","",申請用入力!H158)</f>
        <v/>
      </c>
      <c r="E31" s="942" t="str">
        <f>IF(申請用入力!I158="","",申請用入力!I158)</f>
        <v/>
      </c>
      <c r="F31" s="942" t="str">
        <f>IF(申請用入力!J158="","",申請用入力!J158)</f>
        <v/>
      </c>
      <c r="G31" s="942" t="str">
        <f>IF(申請用入力!K158="","",申請用入力!K158)</f>
        <v/>
      </c>
      <c r="H31" s="943" t="str">
        <f>IF(申請用入力!L158="","",申請用入力!L158)</f>
        <v/>
      </c>
    </row>
    <row r="32" spans="1:8" ht="26.1" customHeight="1">
      <c r="A32" s="945"/>
      <c r="B32" s="445" t="str">
        <f>IF(申請用入力!F159="","",申請用入力!F159)</f>
        <v/>
      </c>
      <c r="C32" s="923" t="str">
        <f>IF(申請用入力!G159="","",申請用入力!G159)</f>
        <v/>
      </c>
      <c r="D32" s="942" t="str">
        <f>IF(申請用入力!H159="","",申請用入力!H159)</f>
        <v/>
      </c>
      <c r="E32" s="942" t="str">
        <f>IF(申請用入力!I159="","",申請用入力!I159)</f>
        <v/>
      </c>
      <c r="F32" s="942" t="str">
        <f>IF(申請用入力!J159="","",申請用入力!J159)</f>
        <v/>
      </c>
      <c r="G32" s="942" t="str">
        <f>IF(申請用入力!K159="","",申請用入力!K159)</f>
        <v/>
      </c>
      <c r="H32" s="943" t="str">
        <f>IF(申請用入力!L159="","",申請用入力!L159)</f>
        <v/>
      </c>
    </row>
    <row r="33" spans="1:8" ht="26.1" customHeight="1">
      <c r="A33" s="946"/>
      <c r="B33" s="445" t="str">
        <f>IF(申請用入力!F160="","",申請用入力!F160)</f>
        <v/>
      </c>
      <c r="C33" s="923" t="str">
        <f>IF(申請用入力!G160="","",申請用入力!G160)</f>
        <v/>
      </c>
      <c r="D33" s="942" t="str">
        <f>IF(申請用入力!H160="","",申請用入力!H160)</f>
        <v/>
      </c>
      <c r="E33" s="942" t="str">
        <f>IF(申請用入力!I160="","",申請用入力!I160)</f>
        <v/>
      </c>
      <c r="F33" s="942" t="str">
        <f>IF(申請用入力!J160="","",申請用入力!J160)</f>
        <v/>
      </c>
      <c r="G33" s="942" t="str">
        <f>IF(申請用入力!K160="","",申請用入力!K160)</f>
        <v/>
      </c>
      <c r="H33" s="943" t="str">
        <f>IF(申請用入力!L160="","",申請用入力!L160)</f>
        <v/>
      </c>
    </row>
    <row r="34" spans="1:8" ht="39.950000000000003" customHeight="1">
      <c r="A34" s="930" t="s">
        <v>140</v>
      </c>
      <c r="B34" s="923" t="str">
        <f>"　①　"&amp;申請用入力!F161&amp;CHAR(10)&amp;"　②　"&amp;申請用入力!F162&amp;CHAR(10)&amp;"　③　"&amp;申請用入力!F163</f>
        <v>　①　
　②　
　③　</v>
      </c>
      <c r="C34" s="924"/>
      <c r="D34" s="924"/>
      <c r="E34" s="924"/>
      <c r="F34" s="924"/>
      <c r="G34" s="924"/>
      <c r="H34" s="925"/>
    </row>
    <row r="35" spans="1:8" ht="65.099999999999994" customHeight="1">
      <c r="A35" s="931"/>
      <c r="B35" s="923" t="str">
        <f>IF(申請用入力!F164="","",申請用入力!F164)</f>
        <v/>
      </c>
      <c r="C35" s="924"/>
      <c r="D35" s="924"/>
      <c r="E35" s="924"/>
      <c r="F35" s="924"/>
      <c r="G35" s="924"/>
      <c r="H35" s="925"/>
    </row>
  </sheetData>
  <sheetProtection sheet="1" formatColumns="0" formatRows="0" insertRows="0"/>
  <mergeCells count="44">
    <mergeCell ref="A2:H2"/>
    <mergeCell ref="A6:B6"/>
    <mergeCell ref="A11:B11"/>
    <mergeCell ref="G4:H4"/>
    <mergeCell ref="C7:H7"/>
    <mergeCell ref="C8:H8"/>
    <mergeCell ref="A7:B8"/>
    <mergeCell ref="C10:H10"/>
    <mergeCell ref="C9:H9"/>
    <mergeCell ref="A9:B10"/>
    <mergeCell ref="C11:H11"/>
    <mergeCell ref="G6:H6"/>
    <mergeCell ref="C6:E6"/>
    <mergeCell ref="A21:B21"/>
    <mergeCell ref="C32:H32"/>
    <mergeCell ref="C33:H33"/>
    <mergeCell ref="A12:B12"/>
    <mergeCell ref="C12:H12"/>
    <mergeCell ref="A23:A33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34:H34"/>
    <mergeCell ref="C13:H13"/>
    <mergeCell ref="A13:B13"/>
    <mergeCell ref="D14:H14"/>
    <mergeCell ref="D15:H15"/>
    <mergeCell ref="D16:H16"/>
    <mergeCell ref="D17:H17"/>
    <mergeCell ref="D18:H18"/>
    <mergeCell ref="D19:H19"/>
    <mergeCell ref="D20:H20"/>
    <mergeCell ref="A14:A20"/>
    <mergeCell ref="A34:A35"/>
    <mergeCell ref="B35:H35"/>
    <mergeCell ref="C22:H22"/>
    <mergeCell ref="C21:H21"/>
    <mergeCell ref="A22:B22"/>
  </mergeCells>
  <phoneticPr fontId="7"/>
  <printOptions horizontalCentered="1"/>
  <pageMargins left="0.70866141732283472" right="0.70866141732283472" top="0.55118110236220474" bottom="0.74803149606299213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3"/>
  <sheetViews>
    <sheetView view="pageBreakPreview" zoomScaleNormal="100" zoomScaleSheetLayoutView="100" workbookViewId="0">
      <selection activeCell="B9" sqref="B9:I9"/>
    </sheetView>
  </sheetViews>
  <sheetFormatPr defaultColWidth="8.75" defaultRowHeight="13.5"/>
  <cols>
    <col min="1" max="1" width="11.875" style="1" customWidth="1"/>
    <col min="2" max="9" width="9.625" style="1" customWidth="1"/>
    <col min="10" max="10" width="9.75" style="1" customWidth="1"/>
    <col min="11" max="16384" width="8.75" style="1"/>
  </cols>
  <sheetData>
    <row r="1" spans="1:10" s="7" customFormat="1">
      <c r="A1" s="156"/>
      <c r="B1" s="156"/>
      <c r="C1" s="156"/>
      <c r="D1" s="156"/>
      <c r="E1" s="156"/>
      <c r="F1" s="156"/>
      <c r="G1" s="98"/>
      <c r="I1" s="98" t="s">
        <v>1023</v>
      </c>
    </row>
    <row r="2" spans="1:10" ht="20.100000000000001" customHeight="1">
      <c r="A2" s="912"/>
      <c r="B2" s="912"/>
      <c r="C2" s="912"/>
      <c r="D2" s="912"/>
      <c r="E2" s="912"/>
      <c r="F2" s="912"/>
      <c r="G2" s="912"/>
      <c r="H2" s="912"/>
      <c r="I2" s="912"/>
      <c r="J2" s="7"/>
    </row>
    <row r="3" spans="1:10">
      <c r="A3" s="2" t="s">
        <v>1024</v>
      </c>
      <c r="B3" s="2"/>
      <c r="C3" s="2"/>
      <c r="D3" s="2"/>
      <c r="E3" s="2"/>
      <c r="F3" s="2"/>
      <c r="G3" s="2"/>
      <c r="H3" s="2"/>
      <c r="I3" s="2"/>
    </row>
    <row r="4" spans="1:10">
      <c r="A4" s="2"/>
      <c r="B4" s="2"/>
      <c r="C4" s="2"/>
      <c r="D4" s="2"/>
      <c r="E4" s="2"/>
      <c r="F4" s="2"/>
      <c r="G4" s="2"/>
      <c r="H4" s="2"/>
      <c r="I4" s="2"/>
    </row>
    <row r="5" spans="1:10" ht="24" customHeight="1">
      <c r="A5" s="168"/>
      <c r="B5" s="956"/>
      <c r="C5" s="956"/>
      <c r="D5" s="956"/>
      <c r="E5" s="956"/>
      <c r="F5" s="956"/>
      <c r="G5" s="956"/>
      <c r="H5" s="956"/>
      <c r="I5" s="861"/>
    </row>
    <row r="6" spans="1:10" ht="24" customHeight="1">
      <c r="A6" s="10"/>
      <c r="B6" s="885"/>
      <c r="C6" s="885"/>
      <c r="D6" s="885"/>
      <c r="E6" s="885"/>
      <c r="F6" s="885"/>
      <c r="G6" s="885"/>
      <c r="H6" s="885"/>
      <c r="I6" s="866"/>
    </row>
    <row r="7" spans="1:10" ht="24" customHeight="1">
      <c r="A7" s="10"/>
      <c r="B7" s="885"/>
      <c r="C7" s="885"/>
      <c r="D7" s="885"/>
      <c r="E7" s="885"/>
      <c r="F7" s="885"/>
      <c r="G7" s="885"/>
      <c r="H7" s="885"/>
      <c r="I7" s="866"/>
    </row>
    <row r="8" spans="1:10" ht="24" customHeight="1">
      <c r="A8" s="10"/>
      <c r="B8" s="885"/>
      <c r="C8" s="885"/>
      <c r="D8" s="885"/>
      <c r="E8" s="885"/>
      <c r="F8" s="885"/>
      <c r="G8" s="885"/>
      <c r="H8" s="885"/>
      <c r="I8" s="866"/>
    </row>
    <row r="9" spans="1:10" ht="24" customHeight="1">
      <c r="A9" s="10"/>
      <c r="B9" s="885"/>
      <c r="C9" s="885"/>
      <c r="D9" s="885"/>
      <c r="E9" s="885"/>
      <c r="F9" s="885"/>
      <c r="G9" s="885"/>
      <c r="H9" s="885"/>
      <c r="I9" s="866"/>
    </row>
    <row r="10" spans="1:10" ht="24" customHeight="1">
      <c r="A10" s="10"/>
      <c r="B10" s="885"/>
      <c r="C10" s="885"/>
      <c r="D10" s="885"/>
      <c r="E10" s="885"/>
      <c r="F10" s="885"/>
      <c r="G10" s="885"/>
      <c r="H10" s="885"/>
      <c r="I10" s="866"/>
    </row>
    <row r="11" spans="1:10" ht="24" customHeight="1">
      <c r="A11" s="10"/>
      <c r="B11" s="2"/>
      <c r="C11" s="2"/>
      <c r="D11" s="2"/>
      <c r="E11" s="2"/>
      <c r="F11" s="2"/>
      <c r="G11" s="2"/>
      <c r="H11" s="2"/>
      <c r="I11" s="11"/>
    </row>
    <row r="12" spans="1:10" ht="24" customHeight="1">
      <c r="A12" s="10"/>
      <c r="B12" s="2"/>
      <c r="C12" s="2"/>
      <c r="D12" s="2"/>
      <c r="E12" s="2"/>
      <c r="F12" s="2"/>
      <c r="G12" s="2"/>
      <c r="H12" s="2"/>
      <c r="I12" s="11"/>
    </row>
    <row r="13" spans="1:10" ht="24" customHeight="1">
      <c r="A13" s="10"/>
      <c r="B13" s="2"/>
      <c r="C13" s="2"/>
      <c r="D13" s="2"/>
      <c r="E13" s="2"/>
      <c r="F13" s="2"/>
      <c r="G13" s="2"/>
      <c r="H13" s="2"/>
      <c r="I13" s="11"/>
    </row>
    <row r="14" spans="1:10" ht="24" customHeight="1">
      <c r="A14" s="10"/>
      <c r="B14" s="2"/>
      <c r="C14" s="2"/>
      <c r="D14" s="2"/>
      <c r="E14" s="2"/>
      <c r="F14" s="2"/>
      <c r="G14" s="2"/>
      <c r="H14" s="2"/>
      <c r="I14" s="11"/>
    </row>
    <row r="15" spans="1:10" ht="24" customHeight="1">
      <c r="A15" s="10"/>
      <c r="B15" s="2"/>
      <c r="C15" s="2"/>
      <c r="D15" s="2"/>
      <c r="E15" s="2"/>
      <c r="F15" s="2"/>
      <c r="G15" s="2"/>
      <c r="H15" s="2"/>
      <c r="I15" s="11"/>
    </row>
    <row r="16" spans="1:10" ht="24" customHeight="1">
      <c r="A16" s="10"/>
      <c r="B16" s="2"/>
      <c r="C16" s="2"/>
      <c r="D16" s="2"/>
      <c r="E16" s="2"/>
      <c r="F16" s="2"/>
      <c r="G16" s="2"/>
      <c r="H16" s="2"/>
      <c r="I16" s="11"/>
    </row>
    <row r="17" spans="1:9" ht="24" customHeight="1">
      <c r="A17" s="10"/>
      <c r="B17" s="2"/>
      <c r="C17" s="2"/>
      <c r="D17" s="2"/>
      <c r="E17" s="2"/>
      <c r="F17" s="2"/>
      <c r="G17" s="2"/>
      <c r="H17" s="2"/>
      <c r="I17" s="11"/>
    </row>
    <row r="18" spans="1:9" ht="24" customHeight="1">
      <c r="A18" s="10"/>
      <c r="B18" s="2"/>
      <c r="C18" s="2"/>
      <c r="D18" s="2"/>
      <c r="E18" s="2"/>
      <c r="F18" s="2"/>
      <c r="G18" s="2"/>
      <c r="H18" s="2"/>
      <c r="I18" s="11"/>
    </row>
    <row r="19" spans="1:9" ht="24" customHeight="1">
      <c r="A19" s="10"/>
      <c r="B19" s="2"/>
      <c r="C19" s="2"/>
      <c r="D19" s="2"/>
      <c r="E19" s="2"/>
      <c r="F19" s="2"/>
      <c r="G19" s="2"/>
      <c r="H19" s="2"/>
      <c r="I19" s="11"/>
    </row>
    <row r="20" spans="1:9" ht="24" customHeight="1">
      <c r="A20" s="10"/>
      <c r="B20" s="2"/>
      <c r="C20" s="2"/>
      <c r="D20" s="2"/>
      <c r="E20" s="2"/>
      <c r="F20" s="2"/>
      <c r="G20" s="2"/>
      <c r="H20" s="2"/>
      <c r="I20" s="11"/>
    </row>
    <row r="21" spans="1:9" ht="24" customHeight="1">
      <c r="A21" s="10"/>
      <c r="B21" s="2"/>
      <c r="C21" s="2"/>
      <c r="D21" s="2"/>
      <c r="E21" s="2"/>
      <c r="F21" s="2"/>
      <c r="G21" s="2"/>
      <c r="H21" s="2"/>
      <c r="I21" s="11"/>
    </row>
    <row r="22" spans="1:9" ht="24" customHeight="1">
      <c r="A22" s="10"/>
      <c r="B22" s="2"/>
      <c r="C22" s="2"/>
      <c r="D22" s="2"/>
      <c r="E22" s="2"/>
      <c r="F22" s="2"/>
      <c r="G22" s="2"/>
      <c r="H22" s="2"/>
      <c r="I22" s="11"/>
    </row>
    <row r="23" spans="1:9" ht="24" customHeight="1">
      <c r="A23" s="10"/>
      <c r="B23" s="2"/>
      <c r="C23" s="2"/>
      <c r="D23" s="2"/>
      <c r="E23" s="2"/>
      <c r="F23" s="2"/>
      <c r="G23" s="2"/>
      <c r="H23" s="2"/>
      <c r="I23" s="11"/>
    </row>
    <row r="24" spans="1:9" ht="24" customHeight="1">
      <c r="A24" s="10"/>
      <c r="B24" s="2"/>
      <c r="C24" s="2"/>
      <c r="D24" s="2"/>
      <c r="E24" s="2"/>
      <c r="F24" s="2"/>
      <c r="G24" s="2"/>
      <c r="H24" s="2"/>
      <c r="I24" s="11"/>
    </row>
    <row r="25" spans="1:9" ht="24" customHeight="1">
      <c r="A25" s="10"/>
      <c r="B25" s="2"/>
      <c r="C25" s="2"/>
      <c r="D25" s="2"/>
      <c r="E25" s="2"/>
      <c r="F25" s="2"/>
      <c r="G25" s="2"/>
      <c r="H25" s="2"/>
      <c r="I25" s="11"/>
    </row>
    <row r="26" spans="1:9" ht="24" customHeight="1">
      <c r="A26" s="10"/>
      <c r="B26" s="2"/>
      <c r="C26" s="2"/>
      <c r="D26" s="2"/>
      <c r="E26" s="2"/>
      <c r="F26" s="2"/>
      <c r="G26" s="2"/>
      <c r="H26" s="2"/>
      <c r="I26" s="11"/>
    </row>
    <row r="27" spans="1:9" ht="24" customHeight="1">
      <c r="A27" s="10"/>
      <c r="B27" s="2"/>
      <c r="C27" s="2"/>
      <c r="D27" s="2"/>
      <c r="E27" s="2"/>
      <c r="F27" s="2"/>
      <c r="G27" s="2"/>
      <c r="H27" s="2"/>
      <c r="I27" s="11"/>
    </row>
    <row r="28" spans="1:9" ht="24" customHeight="1">
      <c r="A28" s="10"/>
      <c r="B28" s="2"/>
      <c r="C28" s="2"/>
      <c r="D28" s="2"/>
      <c r="E28" s="2"/>
      <c r="F28" s="2"/>
      <c r="G28" s="2"/>
      <c r="H28" s="2"/>
      <c r="I28" s="11"/>
    </row>
    <row r="29" spans="1:9" ht="24" customHeight="1">
      <c r="A29" s="10"/>
      <c r="B29" s="2"/>
      <c r="C29" s="2"/>
      <c r="D29" s="2"/>
      <c r="E29" s="2"/>
      <c r="F29" s="2"/>
      <c r="G29" s="2"/>
      <c r="H29" s="2"/>
      <c r="I29" s="11"/>
    </row>
    <row r="30" spans="1:9" ht="24" customHeight="1">
      <c r="A30" s="10"/>
      <c r="B30" s="2"/>
      <c r="C30" s="2"/>
      <c r="D30" s="2"/>
      <c r="E30" s="2"/>
      <c r="F30" s="2"/>
      <c r="G30" s="2"/>
      <c r="H30" s="2"/>
      <c r="I30" s="11"/>
    </row>
    <row r="31" spans="1:9" ht="24" customHeight="1">
      <c r="A31" s="10"/>
      <c r="B31" s="2"/>
      <c r="C31" s="2"/>
      <c r="D31" s="2"/>
      <c r="E31" s="2"/>
      <c r="F31" s="2"/>
      <c r="G31" s="2"/>
      <c r="H31" s="2"/>
      <c r="I31" s="11"/>
    </row>
    <row r="32" spans="1:9" ht="24" customHeight="1">
      <c r="A32" s="10"/>
      <c r="B32" s="2"/>
      <c r="C32" s="2"/>
      <c r="D32" s="2"/>
      <c r="E32" s="2"/>
      <c r="F32" s="2"/>
      <c r="G32" s="2"/>
      <c r="H32" s="2"/>
      <c r="I32" s="11"/>
    </row>
    <row r="33" spans="1:9" ht="24" customHeight="1">
      <c r="A33" s="10"/>
      <c r="B33" s="2"/>
      <c r="C33" s="2"/>
      <c r="D33" s="2"/>
      <c r="E33" s="2"/>
      <c r="F33" s="2"/>
      <c r="G33" s="2"/>
      <c r="H33" s="2"/>
      <c r="I33" s="11"/>
    </row>
    <row r="34" spans="1:9" ht="24" customHeight="1">
      <c r="A34" s="12"/>
      <c r="B34" s="171"/>
      <c r="C34" s="171"/>
      <c r="D34" s="171"/>
      <c r="E34" s="171"/>
      <c r="F34" s="171"/>
      <c r="G34" s="171"/>
      <c r="H34" s="171"/>
      <c r="I34" s="8"/>
    </row>
    <row r="35" spans="1:9" ht="24" customHeight="1"/>
    <row r="36" spans="1:9" ht="24" customHeight="1"/>
    <row r="37" spans="1:9" ht="24" customHeight="1"/>
    <row r="38" spans="1:9" ht="24" customHeight="1"/>
    <row r="39" spans="1:9" ht="24" customHeight="1"/>
    <row r="40" spans="1:9" ht="24" customHeight="1"/>
    <row r="41" spans="1:9" ht="24" customHeight="1"/>
    <row r="42" spans="1:9" ht="24" customHeight="1"/>
    <row r="43" spans="1:9" ht="24" customHeight="1"/>
  </sheetData>
  <sheetProtection formatColumns="0" formatRows="0"/>
  <mergeCells count="7">
    <mergeCell ref="B10:I10"/>
    <mergeCell ref="A2:I2"/>
    <mergeCell ref="B5:I5"/>
    <mergeCell ref="B6:I6"/>
    <mergeCell ref="B7:I7"/>
    <mergeCell ref="B8:I8"/>
    <mergeCell ref="B9:I9"/>
  </mergeCells>
  <phoneticPr fontId="7"/>
  <pageMargins left="0.7" right="0.7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view="pageBreakPreview" zoomScaleNormal="100" zoomScaleSheetLayoutView="100" workbookViewId="0">
      <selection activeCell="J7" sqref="J7"/>
    </sheetView>
  </sheetViews>
  <sheetFormatPr defaultColWidth="8.75" defaultRowHeight="13.5"/>
  <cols>
    <col min="1" max="1" width="11.875" style="1" customWidth="1"/>
    <col min="2" max="9" width="9.625" style="1" customWidth="1"/>
    <col min="10" max="10" width="9.75" style="1" customWidth="1"/>
    <col min="11" max="16384" width="8.75" style="1"/>
  </cols>
  <sheetData>
    <row r="1" spans="1:10" ht="20.100000000000001" customHeight="1">
      <c r="A1" s="912" t="s">
        <v>988</v>
      </c>
      <c r="B1" s="912"/>
      <c r="C1" s="912"/>
      <c r="D1" s="912"/>
      <c r="E1" s="912"/>
      <c r="F1" s="912"/>
      <c r="G1" s="912"/>
      <c r="H1" s="912"/>
      <c r="I1" s="912"/>
      <c r="J1" s="7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 ht="24" customHeight="1">
      <c r="A4" s="168"/>
      <c r="B4" s="956"/>
      <c r="C4" s="956"/>
      <c r="D4" s="956"/>
      <c r="E4" s="956"/>
      <c r="F4" s="956"/>
      <c r="G4" s="956"/>
      <c r="H4" s="956"/>
      <c r="I4" s="861"/>
    </row>
    <row r="5" spans="1:10" ht="24" customHeight="1">
      <c r="A5" s="10"/>
      <c r="B5" s="885"/>
      <c r="C5" s="885"/>
      <c r="D5" s="885"/>
      <c r="E5" s="885"/>
      <c r="F5" s="885"/>
      <c r="G5" s="885"/>
      <c r="H5" s="885"/>
      <c r="I5" s="866"/>
    </row>
    <row r="6" spans="1:10" ht="24" customHeight="1">
      <c r="A6" s="10"/>
      <c r="B6" s="885"/>
      <c r="C6" s="885"/>
      <c r="D6" s="885"/>
      <c r="E6" s="885"/>
      <c r="F6" s="885"/>
      <c r="G6" s="885"/>
      <c r="H6" s="885"/>
      <c r="I6" s="866"/>
    </row>
    <row r="7" spans="1:10" ht="24" customHeight="1">
      <c r="A7" s="10"/>
      <c r="B7" s="885"/>
      <c r="C7" s="885"/>
      <c r="D7" s="885"/>
      <c r="E7" s="885"/>
      <c r="F7" s="885"/>
      <c r="G7" s="885"/>
      <c r="H7" s="885"/>
      <c r="I7" s="866"/>
    </row>
    <row r="8" spans="1:10" ht="24" customHeight="1">
      <c r="A8" s="10"/>
      <c r="B8" s="885"/>
      <c r="C8" s="885"/>
      <c r="D8" s="885"/>
      <c r="E8" s="885"/>
      <c r="F8" s="885"/>
      <c r="G8" s="885"/>
      <c r="H8" s="885"/>
      <c r="I8" s="866"/>
    </row>
    <row r="9" spans="1:10" ht="24" customHeight="1">
      <c r="A9" s="10"/>
      <c r="B9" s="885"/>
      <c r="C9" s="885"/>
      <c r="D9" s="885"/>
      <c r="E9" s="885"/>
      <c r="F9" s="885"/>
      <c r="G9" s="885"/>
      <c r="H9" s="885"/>
      <c r="I9" s="866"/>
    </row>
    <row r="10" spans="1:10" ht="24" customHeight="1">
      <c r="A10" s="10"/>
      <c r="B10" s="2"/>
      <c r="C10" s="2"/>
      <c r="D10" s="2"/>
      <c r="E10" s="2"/>
      <c r="F10" s="2"/>
      <c r="G10" s="2"/>
      <c r="H10" s="2"/>
      <c r="I10" s="11"/>
    </row>
    <row r="11" spans="1:10" ht="24" customHeight="1">
      <c r="A11" s="10"/>
      <c r="B11" s="2"/>
      <c r="C11" s="2"/>
      <c r="D11" s="2"/>
      <c r="E11" s="2"/>
      <c r="F11" s="2"/>
      <c r="G11" s="2"/>
      <c r="H11" s="2"/>
      <c r="I11" s="11"/>
    </row>
    <row r="12" spans="1:10" ht="24" customHeight="1">
      <c r="A12" s="10"/>
      <c r="B12" s="2"/>
      <c r="C12" s="2"/>
      <c r="D12" s="2"/>
      <c r="E12" s="2"/>
      <c r="F12" s="2"/>
      <c r="G12" s="2"/>
      <c r="H12" s="2"/>
      <c r="I12" s="11"/>
    </row>
    <row r="13" spans="1:10" ht="24" customHeight="1">
      <c r="A13" s="10"/>
      <c r="B13" s="2"/>
      <c r="C13" s="2"/>
      <c r="D13" s="2"/>
      <c r="E13" s="2"/>
      <c r="F13" s="2"/>
      <c r="G13" s="2"/>
      <c r="H13" s="2"/>
      <c r="I13" s="11"/>
    </row>
    <row r="14" spans="1:10" ht="24" customHeight="1">
      <c r="A14" s="10"/>
      <c r="B14" s="2"/>
      <c r="C14" s="2"/>
      <c r="D14" s="2"/>
      <c r="E14" s="2"/>
      <c r="F14" s="2"/>
      <c r="G14" s="2"/>
      <c r="H14" s="2"/>
      <c r="I14" s="11"/>
    </row>
    <row r="15" spans="1:10" ht="24" customHeight="1">
      <c r="A15" s="10"/>
      <c r="B15" s="2"/>
      <c r="C15" s="2"/>
      <c r="D15" s="2"/>
      <c r="E15" s="2"/>
      <c r="F15" s="2"/>
      <c r="G15" s="2"/>
      <c r="H15" s="2"/>
      <c r="I15" s="11"/>
    </row>
    <row r="16" spans="1:10" ht="24" customHeight="1">
      <c r="A16" s="10"/>
      <c r="B16" s="2"/>
      <c r="C16" s="2"/>
      <c r="D16" s="2"/>
      <c r="E16" s="2"/>
      <c r="F16" s="2"/>
      <c r="G16" s="2"/>
      <c r="H16" s="2"/>
      <c r="I16" s="11"/>
    </row>
    <row r="17" spans="1:9" ht="24" customHeight="1">
      <c r="A17" s="10"/>
      <c r="B17" s="2"/>
      <c r="C17" s="2"/>
      <c r="D17" s="2"/>
      <c r="E17" s="2"/>
      <c r="F17" s="2"/>
      <c r="G17" s="2"/>
      <c r="H17" s="2"/>
      <c r="I17" s="11"/>
    </row>
    <row r="18" spans="1:9" ht="24" customHeight="1">
      <c r="A18" s="10"/>
      <c r="B18" s="2"/>
      <c r="C18" s="2"/>
      <c r="D18" s="2"/>
      <c r="E18" s="2"/>
      <c r="F18" s="2"/>
      <c r="G18" s="2"/>
      <c r="H18" s="2"/>
      <c r="I18" s="11"/>
    </row>
    <row r="19" spans="1:9" ht="24" customHeight="1">
      <c r="A19" s="10"/>
      <c r="B19" s="2"/>
      <c r="C19" s="2"/>
      <c r="D19" s="2"/>
      <c r="E19" s="2"/>
      <c r="F19" s="2"/>
      <c r="G19" s="2"/>
      <c r="H19" s="2"/>
      <c r="I19" s="11"/>
    </row>
    <row r="20" spans="1:9" ht="24" customHeight="1">
      <c r="A20" s="10"/>
      <c r="B20" s="2"/>
      <c r="C20" s="2"/>
      <c r="D20" s="2"/>
      <c r="E20" s="2"/>
      <c r="F20" s="2"/>
      <c r="G20" s="2"/>
      <c r="H20" s="2"/>
      <c r="I20" s="11"/>
    </row>
    <row r="21" spans="1:9" ht="24" customHeight="1">
      <c r="A21" s="10"/>
      <c r="B21" s="2"/>
      <c r="C21" s="2"/>
      <c r="D21" s="2"/>
      <c r="E21" s="2"/>
      <c r="F21" s="2"/>
      <c r="G21" s="2"/>
      <c r="H21" s="2"/>
      <c r="I21" s="11"/>
    </row>
    <row r="22" spans="1:9" ht="24" customHeight="1">
      <c r="A22" s="10"/>
      <c r="B22" s="2"/>
      <c r="C22" s="2"/>
      <c r="D22" s="2"/>
      <c r="E22" s="2"/>
      <c r="F22" s="2"/>
      <c r="G22" s="2"/>
      <c r="H22" s="2"/>
      <c r="I22" s="11"/>
    </row>
    <row r="23" spans="1:9" ht="24" customHeight="1">
      <c r="A23" s="10"/>
      <c r="B23" s="2"/>
      <c r="C23" s="2"/>
      <c r="D23" s="2"/>
      <c r="E23" s="2"/>
      <c r="F23" s="2"/>
      <c r="G23" s="2"/>
      <c r="H23" s="2"/>
      <c r="I23" s="11"/>
    </row>
    <row r="24" spans="1:9" ht="24" customHeight="1">
      <c r="A24" s="10"/>
      <c r="B24" s="2"/>
      <c r="C24" s="2"/>
      <c r="D24" s="2"/>
      <c r="E24" s="2"/>
      <c r="F24" s="2"/>
      <c r="G24" s="2"/>
      <c r="H24" s="2"/>
      <c r="I24" s="11"/>
    </row>
    <row r="25" spans="1:9" ht="24" customHeight="1">
      <c r="A25" s="10"/>
      <c r="B25" s="2"/>
      <c r="C25" s="2"/>
      <c r="D25" s="2"/>
      <c r="E25" s="2"/>
      <c r="F25" s="2"/>
      <c r="G25" s="2"/>
      <c r="H25" s="2"/>
      <c r="I25" s="11"/>
    </row>
    <row r="26" spans="1:9" ht="24" customHeight="1">
      <c r="A26" s="10"/>
      <c r="B26" s="2"/>
      <c r="C26" s="2"/>
      <c r="D26" s="2"/>
      <c r="E26" s="2"/>
      <c r="F26" s="2"/>
      <c r="G26" s="2"/>
      <c r="H26" s="2"/>
      <c r="I26" s="11"/>
    </row>
    <row r="27" spans="1:9" ht="24" customHeight="1">
      <c r="A27" s="10"/>
      <c r="B27" s="2"/>
      <c r="C27" s="2"/>
      <c r="D27" s="2"/>
      <c r="E27" s="2"/>
      <c r="F27" s="2"/>
      <c r="G27" s="2"/>
      <c r="H27" s="2"/>
      <c r="I27" s="11"/>
    </row>
    <row r="28" spans="1:9" ht="24" customHeight="1">
      <c r="A28" s="10"/>
      <c r="B28" s="2"/>
      <c r="C28" s="2"/>
      <c r="D28" s="2"/>
      <c r="E28" s="2"/>
      <c r="F28" s="2"/>
      <c r="G28" s="2"/>
      <c r="H28" s="2"/>
      <c r="I28" s="11"/>
    </row>
    <row r="29" spans="1:9" ht="24" customHeight="1">
      <c r="A29" s="10"/>
      <c r="B29" s="2"/>
      <c r="C29" s="2"/>
      <c r="D29" s="2"/>
      <c r="E29" s="2"/>
      <c r="F29" s="2"/>
      <c r="G29" s="2"/>
      <c r="H29" s="2"/>
      <c r="I29" s="11"/>
    </row>
    <row r="30" spans="1:9" ht="24" customHeight="1">
      <c r="A30" s="10"/>
      <c r="B30" s="2"/>
      <c r="C30" s="2"/>
      <c r="D30" s="2"/>
      <c r="E30" s="2"/>
      <c r="F30" s="2"/>
      <c r="G30" s="2"/>
      <c r="H30" s="2"/>
      <c r="I30" s="11"/>
    </row>
    <row r="31" spans="1:9" ht="24" customHeight="1">
      <c r="A31" s="10"/>
      <c r="B31" s="2"/>
      <c r="C31" s="2"/>
      <c r="D31" s="2"/>
      <c r="E31" s="2"/>
      <c r="F31" s="2"/>
      <c r="G31" s="2"/>
      <c r="H31" s="2"/>
      <c r="I31" s="11"/>
    </row>
    <row r="32" spans="1:9" ht="24" customHeight="1">
      <c r="A32" s="10"/>
      <c r="B32" s="2"/>
      <c r="C32" s="2"/>
      <c r="D32" s="2"/>
      <c r="E32" s="2"/>
      <c r="F32" s="2"/>
      <c r="G32" s="2"/>
      <c r="H32" s="2"/>
      <c r="I32" s="11"/>
    </row>
    <row r="33" spans="1:9" ht="24" customHeight="1">
      <c r="A33" s="12"/>
      <c r="B33" s="171"/>
      <c r="C33" s="171"/>
      <c r="D33" s="171"/>
      <c r="E33" s="171"/>
      <c r="F33" s="171"/>
      <c r="G33" s="171"/>
      <c r="H33" s="171"/>
      <c r="I33" s="8"/>
    </row>
    <row r="34" spans="1:9" ht="24" customHeight="1"/>
    <row r="35" spans="1:9" ht="24" customHeight="1"/>
    <row r="36" spans="1:9" ht="24" customHeight="1"/>
    <row r="37" spans="1:9" ht="24" customHeight="1"/>
    <row r="38" spans="1:9" ht="24" customHeight="1"/>
    <row r="39" spans="1:9" ht="24" customHeight="1"/>
    <row r="40" spans="1:9" ht="24" customHeight="1"/>
    <row r="41" spans="1:9" ht="24" customHeight="1"/>
    <row r="42" spans="1:9" ht="24" customHeight="1"/>
  </sheetData>
  <sheetProtection formatColumns="0" formatRows="0"/>
  <mergeCells count="7">
    <mergeCell ref="B9:I9"/>
    <mergeCell ref="A1:I1"/>
    <mergeCell ref="B4:I4"/>
    <mergeCell ref="B5:I5"/>
    <mergeCell ref="B6:I6"/>
    <mergeCell ref="B7:I7"/>
    <mergeCell ref="B8:I8"/>
  </mergeCells>
  <phoneticPr fontId="7"/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view="pageBreakPreview" topLeftCell="A10" zoomScale="90" zoomScaleNormal="70" zoomScaleSheetLayoutView="90" workbookViewId="0">
      <selection activeCell="O17" sqref="O17"/>
    </sheetView>
  </sheetViews>
  <sheetFormatPr defaultColWidth="9" defaultRowHeight="13.5"/>
  <cols>
    <col min="1" max="1" width="20.375" style="2" customWidth="1"/>
    <col min="2" max="2" width="13.25" style="2" customWidth="1"/>
    <col min="3" max="3" width="3.75" style="2" customWidth="1"/>
    <col min="4" max="4" width="13.25" style="2" customWidth="1"/>
    <col min="5" max="5" width="3.75" style="2" customWidth="1"/>
    <col min="6" max="6" width="13.25" style="2" customWidth="1"/>
    <col min="7" max="7" width="3.75" style="2" customWidth="1"/>
    <col min="8" max="8" width="13.25" style="2" customWidth="1"/>
    <col min="9" max="10" width="3.75" style="2" customWidth="1"/>
    <col min="11" max="16384" width="9" style="2"/>
  </cols>
  <sheetData>
    <row r="1" spans="1:10" ht="14.25">
      <c r="H1" s="957" t="s">
        <v>263</v>
      </c>
      <c r="I1" s="957"/>
      <c r="J1" s="87"/>
    </row>
    <row r="2" spans="1:10" ht="21">
      <c r="A2" s="958" t="s">
        <v>141</v>
      </c>
      <c r="B2" s="958"/>
      <c r="C2" s="958"/>
      <c r="D2" s="958"/>
      <c r="E2" s="958"/>
      <c r="F2" s="958"/>
      <c r="G2" s="958"/>
      <c r="H2" s="958"/>
      <c r="I2" s="958"/>
      <c r="J2" s="86"/>
    </row>
    <row r="3" spans="1:10" ht="26.25" customHeight="1"/>
    <row r="4" spans="1:10" ht="27.75" customHeight="1">
      <c r="A4" s="2" t="s">
        <v>142</v>
      </c>
    </row>
    <row r="5" spans="1:10" ht="27.75" customHeight="1">
      <c r="A5" s="84" t="s">
        <v>143</v>
      </c>
      <c r="B5" s="959" t="s">
        <v>144</v>
      </c>
      <c r="C5" s="960"/>
      <c r="D5" s="960"/>
      <c r="E5" s="960"/>
      <c r="F5" s="961" t="s">
        <v>145</v>
      </c>
      <c r="G5" s="961"/>
      <c r="H5" s="961"/>
      <c r="I5" s="961"/>
      <c r="J5" s="85"/>
    </row>
    <row r="6" spans="1:10" ht="27.75" customHeight="1">
      <c r="A6" s="80"/>
      <c r="B6" s="80"/>
      <c r="C6" s="9"/>
      <c r="D6" s="9"/>
      <c r="E6" s="85"/>
      <c r="F6" s="80"/>
      <c r="G6" s="9"/>
      <c r="H6" s="9"/>
      <c r="I6" s="83"/>
      <c r="J6" s="85"/>
    </row>
    <row r="7" spans="1:10" ht="27.75" customHeight="1">
      <c r="A7" s="10" t="s">
        <v>146</v>
      </c>
      <c r="B7" s="962">
        <f>'12.(別紙4-1)収支計算書内訳'!I41</f>
        <v>0</v>
      </c>
      <c r="C7" s="963"/>
      <c r="D7" s="963"/>
      <c r="E7" s="11" t="s">
        <v>147</v>
      </c>
      <c r="F7" s="962"/>
      <c r="G7" s="963"/>
      <c r="H7" s="963"/>
      <c r="I7" s="11" t="s">
        <v>147</v>
      </c>
    </row>
    <row r="8" spans="1:10" ht="27.75" customHeight="1">
      <c r="A8" s="10"/>
      <c r="B8" s="964"/>
      <c r="C8" s="965"/>
      <c r="D8" s="965"/>
      <c r="E8" s="11"/>
      <c r="F8" s="964"/>
      <c r="G8" s="965"/>
      <c r="H8" s="965"/>
      <c r="I8" s="11"/>
    </row>
    <row r="9" spans="1:10" ht="27.75" customHeight="1">
      <c r="A9" s="10" t="s">
        <v>148</v>
      </c>
      <c r="B9" s="962">
        <f>B14-B7</f>
        <v>0</v>
      </c>
      <c r="C9" s="963"/>
      <c r="D9" s="963"/>
      <c r="E9" s="11" t="s">
        <v>147</v>
      </c>
      <c r="F9" s="962"/>
      <c r="G9" s="963"/>
      <c r="H9" s="963"/>
      <c r="I9" s="11" t="s">
        <v>147</v>
      </c>
    </row>
    <row r="10" spans="1:10" ht="27.75" customHeight="1">
      <c r="A10" s="10"/>
      <c r="B10" s="964"/>
      <c r="C10" s="965"/>
      <c r="D10" s="965"/>
      <c r="E10" s="11"/>
      <c r="F10" s="964"/>
      <c r="G10" s="965"/>
      <c r="H10" s="965"/>
      <c r="I10" s="11"/>
    </row>
    <row r="11" spans="1:10" ht="27.75" customHeight="1">
      <c r="A11" s="10" t="s">
        <v>149</v>
      </c>
      <c r="B11" s="962"/>
      <c r="C11" s="963"/>
      <c r="D11" s="963"/>
      <c r="E11" s="11" t="s">
        <v>147</v>
      </c>
      <c r="F11" s="962"/>
      <c r="G11" s="963"/>
      <c r="H11" s="963"/>
      <c r="I11" s="11" t="s">
        <v>147</v>
      </c>
    </row>
    <row r="12" spans="1:10" ht="27.75" customHeight="1">
      <c r="A12" s="10" t="s">
        <v>150</v>
      </c>
      <c r="B12" s="964"/>
      <c r="C12" s="965"/>
      <c r="D12" s="965"/>
      <c r="E12" s="11"/>
      <c r="F12" s="964"/>
      <c r="G12" s="965"/>
      <c r="H12" s="965"/>
      <c r="I12" s="11"/>
    </row>
    <row r="13" spans="1:10" ht="27.75" customHeight="1">
      <c r="A13" s="10"/>
      <c r="B13" s="964"/>
      <c r="C13" s="965"/>
      <c r="D13" s="965"/>
      <c r="E13" s="11"/>
      <c r="F13" s="964"/>
      <c r="G13" s="965"/>
      <c r="H13" s="965"/>
      <c r="I13" s="11"/>
    </row>
    <row r="14" spans="1:10" ht="27.75" customHeight="1">
      <c r="A14" s="82" t="s">
        <v>151</v>
      </c>
      <c r="B14" s="962">
        <f>'12.(別紙4-1)収支計算書内訳'!I39</f>
        <v>0</v>
      </c>
      <c r="C14" s="963"/>
      <c r="D14" s="963"/>
      <c r="E14" s="11" t="s">
        <v>147</v>
      </c>
      <c r="F14" s="962"/>
      <c r="G14" s="963"/>
      <c r="H14" s="963"/>
      <c r="I14" s="11" t="s">
        <v>147</v>
      </c>
    </row>
    <row r="15" spans="1:10" ht="27.75" customHeight="1">
      <c r="A15" s="12"/>
      <c r="B15" s="966"/>
      <c r="C15" s="967"/>
      <c r="D15" s="967"/>
      <c r="E15" s="8"/>
      <c r="F15" s="966"/>
      <c r="G15" s="967"/>
      <c r="H15" s="967"/>
      <c r="I15" s="8"/>
      <c r="J15" s="10"/>
    </row>
    <row r="16" spans="1:10" ht="27.75" customHeight="1"/>
    <row r="17" spans="1:10" ht="27.75" customHeight="1">
      <c r="A17" s="2" t="s">
        <v>152</v>
      </c>
    </row>
    <row r="18" spans="1:10" ht="27.75" customHeight="1">
      <c r="A18" s="968" t="s">
        <v>153</v>
      </c>
      <c r="B18" s="959" t="s">
        <v>154</v>
      </c>
      <c r="C18" s="960"/>
      <c r="D18" s="960"/>
      <c r="E18" s="970"/>
      <c r="F18" s="959" t="s">
        <v>145</v>
      </c>
      <c r="G18" s="960"/>
      <c r="H18" s="960"/>
      <c r="I18" s="970"/>
      <c r="J18" s="82"/>
    </row>
    <row r="19" spans="1:10" ht="27.75" customHeight="1">
      <c r="A19" s="969"/>
      <c r="B19" s="959" t="s">
        <v>155</v>
      </c>
      <c r="C19" s="970"/>
      <c r="D19" s="959" t="s">
        <v>156</v>
      </c>
      <c r="E19" s="970"/>
      <c r="F19" s="959" t="s">
        <v>155</v>
      </c>
      <c r="G19" s="970"/>
      <c r="H19" s="959" t="s">
        <v>156</v>
      </c>
      <c r="I19" s="970"/>
      <c r="J19" s="85"/>
    </row>
    <row r="20" spans="1:10" ht="27.75" customHeight="1">
      <c r="A20" s="971" t="s">
        <v>992</v>
      </c>
      <c r="B20" s="80"/>
      <c r="C20" s="81"/>
      <c r="D20" s="80"/>
      <c r="E20" s="81"/>
      <c r="F20" s="80"/>
      <c r="G20" s="81"/>
      <c r="H20" s="80"/>
      <c r="I20" s="81"/>
      <c r="J20" s="82"/>
    </row>
    <row r="21" spans="1:10" ht="27.75" customHeight="1">
      <c r="A21" s="972"/>
      <c r="B21" s="13">
        <f>B7</f>
        <v>0</v>
      </c>
      <c r="C21" s="11" t="s">
        <v>147</v>
      </c>
      <c r="D21" s="13">
        <f>B14</f>
        <v>0</v>
      </c>
      <c r="E21" s="11" t="s">
        <v>147</v>
      </c>
      <c r="F21" s="13">
        <f>F7</f>
        <v>0</v>
      </c>
      <c r="G21" s="11" t="s">
        <v>147</v>
      </c>
      <c r="H21" s="13">
        <f>F14</f>
        <v>0</v>
      </c>
      <c r="I21" s="11" t="s">
        <v>147</v>
      </c>
    </row>
    <row r="22" spans="1:10" ht="35.25" customHeight="1">
      <c r="A22" s="969"/>
      <c r="B22" s="14" t="str">
        <f>IF(B21=B7,"","収入の部の補助金計と一致せず")</f>
        <v/>
      </c>
      <c r="C22" s="15"/>
      <c r="D22" s="16" t="str">
        <f>IF(D21=B14,"","収入の部の予算合計と一致せず")</f>
        <v/>
      </c>
      <c r="E22" s="15"/>
      <c r="F22" s="14" t="str">
        <f>IF(F21=F7,"","収入の部の補助金実績と一致せず")</f>
        <v/>
      </c>
      <c r="G22" s="15"/>
      <c r="H22" s="14" t="str">
        <f>IF(H21=F14,"","収入の部の実績合計と一致せず")</f>
        <v/>
      </c>
      <c r="I22" s="15"/>
      <c r="J22" s="19"/>
    </row>
    <row r="23" spans="1:10" ht="21" customHeight="1">
      <c r="A23" s="2" t="s">
        <v>157</v>
      </c>
    </row>
    <row r="24" spans="1:10" ht="21" customHeight="1">
      <c r="A24" s="2" t="s">
        <v>158</v>
      </c>
    </row>
    <row r="25" spans="1:10" ht="21" customHeight="1">
      <c r="A25" s="2" t="s">
        <v>159</v>
      </c>
    </row>
    <row r="26" spans="1:10" ht="21" customHeight="1">
      <c r="A26" s="2" t="s">
        <v>160</v>
      </c>
    </row>
    <row r="27" spans="1:10" ht="21" customHeight="1"/>
    <row r="28" spans="1:10" ht="21" customHeight="1"/>
  </sheetData>
  <sheetProtection sheet="1" formatColumns="0" formatRows="0"/>
  <mergeCells count="30">
    <mergeCell ref="A20:A22"/>
    <mergeCell ref="B19:C19"/>
    <mergeCell ref="D19:E19"/>
    <mergeCell ref="F19:G19"/>
    <mergeCell ref="H19:I19"/>
    <mergeCell ref="B15:D15"/>
    <mergeCell ref="F15:H15"/>
    <mergeCell ref="A18:A19"/>
    <mergeCell ref="B18:E18"/>
    <mergeCell ref="F18:I18"/>
    <mergeCell ref="B13:D13"/>
    <mergeCell ref="F13:H13"/>
    <mergeCell ref="B14:D14"/>
    <mergeCell ref="F14:H14"/>
    <mergeCell ref="B11:D11"/>
    <mergeCell ref="F11:H11"/>
    <mergeCell ref="B12:D12"/>
    <mergeCell ref="F12:H12"/>
    <mergeCell ref="B10:D10"/>
    <mergeCell ref="F10:H10"/>
    <mergeCell ref="B7:D7"/>
    <mergeCell ref="F7:H7"/>
    <mergeCell ref="B8:D8"/>
    <mergeCell ref="F8:H8"/>
    <mergeCell ref="H1:I1"/>
    <mergeCell ref="A2:I2"/>
    <mergeCell ref="B5:E5"/>
    <mergeCell ref="F5:I5"/>
    <mergeCell ref="B9:D9"/>
    <mergeCell ref="F9:H9"/>
  </mergeCells>
  <phoneticPr fontId="7"/>
  <conditionalFormatting sqref="B7:D7 B9:D9 B21 D21">
    <cfRule type="cellIs" dxfId="12" priority="4" operator="equal">
      <formula>""</formula>
    </cfRule>
  </conditionalFormatting>
  <conditionalFormatting sqref="B14:D14">
    <cfRule type="containsBlanks" dxfId="11" priority="3">
      <formula>LEN(TRIM(B14))=0</formula>
    </cfRule>
  </conditionalFormatting>
  <conditionalFormatting sqref="A20:A22">
    <cfRule type="containsBlanks" dxfId="10" priority="2">
      <formula>LEN(TRIM(A20))=0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9" max="27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view="pageBreakPreview" zoomScale="70" zoomScaleNormal="100" zoomScaleSheetLayoutView="70" workbookViewId="0">
      <selection activeCell="H15" sqref="H15"/>
    </sheetView>
  </sheetViews>
  <sheetFormatPr defaultColWidth="9" defaultRowHeight="13.5"/>
  <cols>
    <col min="1" max="1" width="2.625" style="1" customWidth="1"/>
    <col min="2" max="2" width="22.625" style="1" customWidth="1"/>
    <col min="3" max="3" width="6.625" style="1" customWidth="1"/>
    <col min="4" max="4" width="10.625" style="1" customWidth="1"/>
    <col min="5" max="7" width="8.625" style="1" customWidth="1"/>
    <col min="8" max="8" width="14.625" style="1" customWidth="1"/>
    <col min="9" max="10" width="13.625" style="1" customWidth="1"/>
    <col min="11" max="11" width="14.625" style="1" customWidth="1"/>
    <col min="12" max="12" width="15.625" style="1" customWidth="1"/>
    <col min="13" max="16384" width="9" style="1"/>
  </cols>
  <sheetData>
    <row r="1" spans="1:13" ht="20.100000000000001" customHeight="1">
      <c r="A1" s="2">
        <v>2</v>
      </c>
      <c r="B1" s="2">
        <v>22</v>
      </c>
      <c r="C1" s="2">
        <v>6</v>
      </c>
      <c r="D1" s="2">
        <v>10</v>
      </c>
      <c r="E1" s="2">
        <v>8</v>
      </c>
      <c r="F1" s="2">
        <v>8</v>
      </c>
      <c r="G1" s="2">
        <v>8</v>
      </c>
      <c r="H1" s="2">
        <v>14</v>
      </c>
      <c r="I1" s="2">
        <v>13</v>
      </c>
      <c r="J1" s="2">
        <v>13</v>
      </c>
      <c r="K1" s="2">
        <v>14</v>
      </c>
      <c r="L1" s="87" t="s">
        <v>943</v>
      </c>
      <c r="M1" s="2">
        <v>20</v>
      </c>
    </row>
    <row r="2" spans="1:13" ht="21">
      <c r="A2" s="173" t="s">
        <v>994</v>
      </c>
      <c r="B2" s="2"/>
      <c r="C2" s="2"/>
      <c r="D2" s="2"/>
      <c r="E2" s="2"/>
      <c r="F2" s="2"/>
      <c r="G2" s="2"/>
      <c r="H2" s="2"/>
      <c r="I2" s="2"/>
      <c r="J2" s="2"/>
      <c r="K2" s="2"/>
      <c r="L2" s="2">
        <v>15</v>
      </c>
      <c r="M2" s="2">
        <v>21</v>
      </c>
    </row>
    <row r="3" spans="1:13" ht="20.100000000000001" customHeight="1">
      <c r="A3" s="174"/>
      <c r="B3" s="174"/>
      <c r="C3" s="174"/>
      <c r="D3" s="2"/>
      <c r="E3" s="2"/>
      <c r="F3" s="2"/>
      <c r="G3" s="2"/>
      <c r="H3" s="2"/>
      <c r="I3" s="85"/>
      <c r="J3" s="2"/>
      <c r="K3" s="2"/>
      <c r="L3" s="2"/>
      <c r="M3" s="2">
        <v>20</v>
      </c>
    </row>
    <row r="4" spans="1:13" ht="32.1" customHeight="1">
      <c r="A4" s="175"/>
      <c r="B4" s="318" t="s">
        <v>925</v>
      </c>
      <c r="C4" s="105"/>
      <c r="D4" s="105"/>
      <c r="E4" s="105"/>
      <c r="F4" s="2"/>
      <c r="G4" s="2"/>
      <c r="H4" s="959" t="s">
        <v>66</v>
      </c>
      <c r="I4" s="970"/>
      <c r="J4" s="988" t="str">
        <f>申請用入力!R4</f>
        <v/>
      </c>
      <c r="K4" s="989"/>
      <c r="L4" s="990"/>
      <c r="M4" s="2">
        <v>32</v>
      </c>
    </row>
    <row r="5" spans="1:13" ht="20.100000000000001" customHeight="1">
      <c r="A5" s="2"/>
      <c r="B5" s="171"/>
      <c r="C5" s="171"/>
      <c r="D5" s="171"/>
      <c r="E5" s="171"/>
      <c r="F5" s="176"/>
      <c r="G5" s="176"/>
      <c r="H5" s="176"/>
      <c r="I5" s="176"/>
      <c r="J5" s="176"/>
      <c r="K5" s="177"/>
      <c r="L5" s="2"/>
      <c r="M5" s="2">
        <v>20</v>
      </c>
    </row>
    <row r="6" spans="1:13" s="4" customFormat="1" ht="28.5" customHeight="1" thickBot="1">
      <c r="A6" s="986" t="s">
        <v>161</v>
      </c>
      <c r="B6" s="987"/>
      <c r="C6" s="178" t="s">
        <v>162</v>
      </c>
      <c r="D6" s="178" t="s">
        <v>163</v>
      </c>
      <c r="E6" s="178" t="s">
        <v>164</v>
      </c>
      <c r="F6" s="179" t="s">
        <v>166</v>
      </c>
      <c r="G6" s="179" t="s">
        <v>167</v>
      </c>
      <c r="H6" s="178" t="s">
        <v>165</v>
      </c>
      <c r="I6" s="178" t="s">
        <v>168</v>
      </c>
      <c r="J6" s="178" t="s">
        <v>169</v>
      </c>
      <c r="K6" s="178" t="s">
        <v>170</v>
      </c>
      <c r="L6" s="109" t="s">
        <v>50</v>
      </c>
      <c r="M6" s="105">
        <v>28.5</v>
      </c>
    </row>
    <row r="7" spans="1:13" s="4" customFormat="1" ht="28.5" customHeight="1" thickTop="1" thickBot="1">
      <c r="A7" s="181"/>
      <c r="B7" s="182" t="s">
        <v>1013</v>
      </c>
      <c r="C7" s="182"/>
      <c r="D7" s="182"/>
      <c r="E7" s="182"/>
      <c r="F7" s="183"/>
      <c r="G7" s="183"/>
      <c r="H7" s="476"/>
      <c r="I7" s="309">
        <f>SUM(I8:I11)</f>
        <v>0</v>
      </c>
      <c r="J7" s="309">
        <f>SUM(J8:J11)</f>
        <v>0</v>
      </c>
      <c r="K7" s="310">
        <f>SUM(K8:K11)</f>
        <v>0</v>
      </c>
      <c r="L7" s="973" t="str">
        <f>IF(申請用入力!E173="","",申請用入力!E173)</f>
        <v/>
      </c>
      <c r="M7" s="477" t="s">
        <v>1052</v>
      </c>
    </row>
    <row r="8" spans="1:13" s="4" customFormat="1" ht="28.5" customHeight="1" thickTop="1">
      <c r="A8" s="969"/>
      <c r="B8" s="184" t="str">
        <f>IF(申請用入力!E169="","",申請用入力!E169)</f>
        <v/>
      </c>
      <c r="C8" s="307" t="str">
        <f>IF(申請用入力!I169="","",申請用入力!I169)</f>
        <v/>
      </c>
      <c r="D8" s="446" t="str">
        <f>IF(申請用入力!G169="","",申請用入力!G169)</f>
        <v/>
      </c>
      <c r="E8" s="306" t="str">
        <f>IF(申請用入力!H169="","",申請用入力!H169)</f>
        <v/>
      </c>
      <c r="F8" s="307" t="str">
        <f>IF(申請用入力!J169="","",LEFT(申請用入力!J169,3))</f>
        <v/>
      </c>
      <c r="G8" s="307" t="str">
        <f>IF(申請用入力!K169="","",申請用入力!K169)</f>
        <v/>
      </c>
      <c r="H8" s="484" t="str">
        <f>IF(申請用入力!L169="","",申請用入力!L169)</f>
        <v xml:space="preserve"> </v>
      </c>
      <c r="I8" s="308" t="str">
        <f>IF(申請用入力!M169="","",申請用入力!M169)</f>
        <v/>
      </c>
      <c r="J8" s="308" t="str">
        <f>IF(申請用入力!O169="","",申請用入力!O169)</f>
        <v/>
      </c>
      <c r="K8" s="308" t="str">
        <f>IF(申請用入力!P169="","",申請用入力!P169)</f>
        <v/>
      </c>
      <c r="L8" s="974" t="str">
        <f>IF(申請用入力!X169="","",申請用入力!X169)</f>
        <v/>
      </c>
      <c r="M8" s="477" t="s">
        <v>1051</v>
      </c>
    </row>
    <row r="9" spans="1:13" s="4" customFormat="1" ht="28.5" customHeight="1">
      <c r="A9" s="961"/>
      <c r="B9" s="184" t="str">
        <f>IF(申請用入力!E170="","",申請用入力!E170)</f>
        <v/>
      </c>
      <c r="C9" s="307" t="str">
        <f>IF(申請用入力!I170="","",申請用入力!I170)</f>
        <v/>
      </c>
      <c r="D9" s="446" t="str">
        <f>IF(申請用入力!G170="","",申請用入力!G170)</f>
        <v/>
      </c>
      <c r="E9" s="306" t="str">
        <f>IF(申請用入力!H170="","",申請用入力!H170)</f>
        <v/>
      </c>
      <c r="F9" s="307" t="str">
        <f>IF(申請用入力!J170="","",LEFT(申請用入力!J170,3))</f>
        <v/>
      </c>
      <c r="G9" s="307" t="str">
        <f>IF(申請用入力!K170="","",申請用入力!K170)</f>
        <v/>
      </c>
      <c r="H9" s="484" t="str">
        <f>IF(申請用入力!L170="","",申請用入力!L170)</f>
        <v xml:space="preserve"> </v>
      </c>
      <c r="I9" s="308" t="str">
        <f>IF(申請用入力!M170="","",申請用入力!M170)</f>
        <v/>
      </c>
      <c r="J9" s="308" t="str">
        <f>IF(申請用入力!O170="","",申請用入力!O170)</f>
        <v/>
      </c>
      <c r="K9" s="308" t="str">
        <f>IF(申請用入力!P170="","",申請用入力!P170)</f>
        <v/>
      </c>
      <c r="L9" s="974" t="str">
        <f>IF(申請用入力!X170="","",申請用入力!X170)</f>
        <v/>
      </c>
      <c r="M9" s="477" t="s">
        <v>1051</v>
      </c>
    </row>
    <row r="10" spans="1:13" s="4" customFormat="1" ht="28.5" customHeight="1">
      <c r="A10" s="968"/>
      <c r="B10" s="184" t="str">
        <f>IF(申請用入力!E171="","",申請用入力!E171)</f>
        <v/>
      </c>
      <c r="C10" s="307" t="str">
        <f>IF(申請用入力!I171="","",申請用入力!I171)</f>
        <v/>
      </c>
      <c r="D10" s="446" t="str">
        <f>IF(申請用入力!G171="","",申請用入力!G171)</f>
        <v/>
      </c>
      <c r="E10" s="306" t="str">
        <f>IF(申請用入力!H171="","",申請用入力!H171)</f>
        <v/>
      </c>
      <c r="F10" s="307" t="str">
        <f>IF(申請用入力!J171="","",LEFT(申請用入力!J171,3))</f>
        <v/>
      </c>
      <c r="G10" s="307" t="str">
        <f>IF(申請用入力!K171="","",申請用入力!K171)</f>
        <v/>
      </c>
      <c r="H10" s="484" t="str">
        <f>IF(申請用入力!L171="","",申請用入力!L171)</f>
        <v xml:space="preserve"> </v>
      </c>
      <c r="I10" s="308" t="str">
        <f>IF(申請用入力!M171="","",申請用入力!M171)</f>
        <v/>
      </c>
      <c r="J10" s="308" t="str">
        <f>IF(申請用入力!O171="","",申請用入力!O171)</f>
        <v/>
      </c>
      <c r="K10" s="308" t="str">
        <f>IF(申請用入力!P171="","",申請用入力!P171)</f>
        <v/>
      </c>
      <c r="L10" s="974" t="str">
        <f>IF(申請用入力!X171="","",申請用入力!X171)</f>
        <v/>
      </c>
      <c r="M10" s="477" t="s">
        <v>1051</v>
      </c>
    </row>
    <row r="11" spans="1:13" s="4" customFormat="1" ht="28.5" customHeight="1" thickBot="1">
      <c r="A11" s="968"/>
      <c r="B11" s="184" t="str">
        <f>IF(申請用入力!E172="","",申請用入力!E172)</f>
        <v/>
      </c>
      <c r="C11" s="307" t="str">
        <f>IF(申請用入力!I172="","",申請用入力!I172)</f>
        <v/>
      </c>
      <c r="D11" s="446" t="str">
        <f>IF(申請用入力!G172="","",申請用入力!G172)</f>
        <v/>
      </c>
      <c r="E11" s="306" t="str">
        <f>IF(申請用入力!H172="","",申請用入力!H172)</f>
        <v/>
      </c>
      <c r="F11" s="307" t="str">
        <f>IF(申請用入力!J172="","",LEFT(申請用入力!J172,3))</f>
        <v/>
      </c>
      <c r="G11" s="307" t="str">
        <f>IF(申請用入力!K172="","",申請用入力!K172)</f>
        <v/>
      </c>
      <c r="H11" s="484" t="str">
        <f>IF(申請用入力!L172="","",申請用入力!L172)</f>
        <v xml:space="preserve"> </v>
      </c>
      <c r="I11" s="308" t="str">
        <f>IF(申請用入力!M172="","",申請用入力!M172)</f>
        <v/>
      </c>
      <c r="J11" s="308" t="str">
        <f>IF(申請用入力!O172="","",申請用入力!O172)</f>
        <v/>
      </c>
      <c r="K11" s="308" t="str">
        <f>IF(申請用入力!P172="","",申請用入力!P172)</f>
        <v/>
      </c>
      <c r="L11" s="974" t="str">
        <f>IF(申請用入力!X172="","",申請用入力!X172)</f>
        <v/>
      </c>
      <c r="M11" s="477" t="s">
        <v>1051</v>
      </c>
    </row>
    <row r="12" spans="1:13" s="4" customFormat="1" ht="28.5" customHeight="1" thickTop="1" thickBot="1">
      <c r="A12" s="181"/>
      <c r="B12" s="182" t="s">
        <v>1015</v>
      </c>
      <c r="C12" s="479"/>
      <c r="D12" s="479"/>
      <c r="E12" s="479"/>
      <c r="F12" s="480"/>
      <c r="G12" s="481"/>
      <c r="H12" s="485"/>
      <c r="I12" s="309">
        <f>SUM(I13:I16)</f>
        <v>0</v>
      </c>
      <c r="J12" s="309">
        <f>SUM(J13:J16)</f>
        <v>0</v>
      </c>
      <c r="K12" s="310">
        <f>SUM(K13:K16)</f>
        <v>0</v>
      </c>
      <c r="L12" s="973" t="str">
        <f>IF(申請用入力!E180="","",申請用入力!E180)</f>
        <v/>
      </c>
      <c r="M12" s="477" t="s">
        <v>1051</v>
      </c>
    </row>
    <row r="13" spans="1:13" s="4" customFormat="1" ht="28.5" customHeight="1" thickTop="1">
      <c r="A13" s="969"/>
      <c r="B13" s="184" t="str">
        <f>IF(申請用入力!E176="","",申請用入力!E176)</f>
        <v/>
      </c>
      <c r="C13" s="307" t="str">
        <f>IF(申請用入力!I176="","",申請用入力!I176)</f>
        <v/>
      </c>
      <c r="D13" s="446" t="str">
        <f>IF(申請用入力!G176="","",申請用入力!G176)</f>
        <v/>
      </c>
      <c r="E13" s="306" t="str">
        <f>IF(申請用入力!H176="","",申請用入力!H176)</f>
        <v/>
      </c>
      <c r="F13" s="307" t="str">
        <f>IF(申請用入力!J176="","",LEFT(申請用入力!J176,3))</f>
        <v/>
      </c>
      <c r="G13" s="307" t="str">
        <f>IF(申請用入力!K176="","",申請用入力!K176)</f>
        <v/>
      </c>
      <c r="H13" s="484" t="str">
        <f>IF(申請用入力!L176="","",申請用入力!L176)</f>
        <v xml:space="preserve"> </v>
      </c>
      <c r="I13" s="308" t="str">
        <f>IF(申請用入力!M176="","",申請用入力!M176)</f>
        <v/>
      </c>
      <c r="J13" s="308" t="str">
        <f>IF(申請用入力!O176="","",申請用入力!O176)</f>
        <v/>
      </c>
      <c r="K13" s="308" t="str">
        <f>IF(申請用入力!P176="","",申請用入力!P176)</f>
        <v/>
      </c>
      <c r="L13" s="974" t="str">
        <f>IF(申請用入力!X174="","",申請用入力!X174)</f>
        <v/>
      </c>
      <c r="M13" s="477" t="s">
        <v>1051</v>
      </c>
    </row>
    <row r="14" spans="1:13" s="4" customFormat="1" ht="28.5" customHeight="1">
      <c r="A14" s="961"/>
      <c r="B14" s="184" t="str">
        <f>IF(申請用入力!E177="","",申請用入力!E177)</f>
        <v/>
      </c>
      <c r="C14" s="307" t="str">
        <f>IF(申請用入力!I177="","",申請用入力!I177)</f>
        <v/>
      </c>
      <c r="D14" s="446" t="str">
        <f>IF(申請用入力!G177="","",申請用入力!G177)</f>
        <v/>
      </c>
      <c r="E14" s="306" t="str">
        <f>IF(申請用入力!H177="","",申請用入力!H177)</f>
        <v/>
      </c>
      <c r="F14" s="307" t="str">
        <f>IF(申請用入力!J177="","",LEFT(申請用入力!J177,3))</f>
        <v/>
      </c>
      <c r="G14" s="307" t="str">
        <f>IF(申請用入力!K177="","",申請用入力!K177)</f>
        <v/>
      </c>
      <c r="H14" s="484" t="str">
        <f>IF(申請用入力!L177="","",申請用入力!L177)</f>
        <v xml:space="preserve"> </v>
      </c>
      <c r="I14" s="308" t="str">
        <f>IF(申請用入力!M177="","",申請用入力!M177)</f>
        <v/>
      </c>
      <c r="J14" s="308" t="str">
        <f>IF(申請用入力!O177="","",申請用入力!O177)</f>
        <v/>
      </c>
      <c r="K14" s="308" t="str">
        <f>IF(申請用入力!P177="","",申請用入力!P177)</f>
        <v/>
      </c>
      <c r="L14" s="974" t="str">
        <f>IF(申請用入力!X177="","",申請用入力!X177)</f>
        <v/>
      </c>
      <c r="M14" s="477" t="s">
        <v>1051</v>
      </c>
    </row>
    <row r="15" spans="1:13" s="4" customFormat="1" ht="28.5" customHeight="1">
      <c r="A15" s="968"/>
      <c r="B15" s="184" t="str">
        <f>IF(申請用入力!E178="","",申請用入力!E178)</f>
        <v/>
      </c>
      <c r="C15" s="307" t="str">
        <f>IF(申請用入力!I178="","",申請用入力!I178)</f>
        <v/>
      </c>
      <c r="D15" s="446" t="str">
        <f>IF(申請用入力!G178="","",申請用入力!G178)</f>
        <v/>
      </c>
      <c r="E15" s="306" t="str">
        <f>IF(申請用入力!H178="","",申請用入力!H178)</f>
        <v/>
      </c>
      <c r="F15" s="307" t="str">
        <f>IF(申請用入力!J178="","",LEFT(申請用入力!J178,3))</f>
        <v/>
      </c>
      <c r="G15" s="307" t="str">
        <f>IF(申請用入力!K178="","",申請用入力!K178)</f>
        <v/>
      </c>
      <c r="H15" s="484" t="str">
        <f>IF(申請用入力!L178="","",申請用入力!L178)</f>
        <v xml:space="preserve"> </v>
      </c>
      <c r="I15" s="308" t="str">
        <f>IF(申請用入力!M178="","",申請用入力!M178)</f>
        <v/>
      </c>
      <c r="J15" s="308" t="str">
        <f>IF(申請用入力!O178="","",申請用入力!O178)</f>
        <v/>
      </c>
      <c r="K15" s="308" t="str">
        <f>IF(申請用入力!P178="","",申請用入力!P178)</f>
        <v/>
      </c>
      <c r="L15" s="974" t="str">
        <f>IF(申請用入力!X178="","",申請用入力!X178)</f>
        <v/>
      </c>
      <c r="M15" s="477" t="s">
        <v>1051</v>
      </c>
    </row>
    <row r="16" spans="1:13" s="4" customFormat="1" ht="28.5" customHeight="1" thickBot="1">
      <c r="A16" s="968"/>
      <c r="B16" s="184" t="str">
        <f>IF(申請用入力!E179="","",申請用入力!E179)</f>
        <v/>
      </c>
      <c r="C16" s="307" t="str">
        <f>IF(申請用入力!I179="","",申請用入力!I179)</f>
        <v/>
      </c>
      <c r="D16" s="446" t="str">
        <f>IF(申請用入力!G179="","",申請用入力!G179)</f>
        <v/>
      </c>
      <c r="E16" s="306" t="str">
        <f>IF(申請用入力!H179="","",申請用入力!H179)</f>
        <v/>
      </c>
      <c r="F16" s="307" t="str">
        <f>IF(申請用入力!J179="","",LEFT(申請用入力!J179,3))</f>
        <v/>
      </c>
      <c r="G16" s="307" t="str">
        <f>IF(申請用入力!K179="","",申請用入力!K179)</f>
        <v/>
      </c>
      <c r="H16" s="484" t="str">
        <f>IF(申請用入力!L179="","",申請用入力!L179)</f>
        <v xml:space="preserve"> </v>
      </c>
      <c r="I16" s="308" t="str">
        <f>IF(申請用入力!M179="","",申請用入力!M179)</f>
        <v/>
      </c>
      <c r="J16" s="308" t="str">
        <f>IF(申請用入力!O179="","",申請用入力!O179)</f>
        <v/>
      </c>
      <c r="K16" s="308" t="str">
        <f>IF(申請用入力!P179="","",申請用入力!P179)</f>
        <v/>
      </c>
      <c r="L16" s="974" t="str">
        <f>IF(申請用入力!X179="","",申請用入力!X179)</f>
        <v/>
      </c>
      <c r="M16" s="477" t="s">
        <v>1051</v>
      </c>
    </row>
    <row r="17" spans="1:13" ht="28.5" customHeight="1" thickTop="1" thickBot="1">
      <c r="A17" s="181"/>
      <c r="B17" s="182" t="s">
        <v>1017</v>
      </c>
      <c r="C17" s="479"/>
      <c r="D17" s="479"/>
      <c r="E17" s="479"/>
      <c r="F17" s="480"/>
      <c r="G17" s="481"/>
      <c r="H17" s="485"/>
      <c r="I17" s="309">
        <f>SUM(I18:I21)</f>
        <v>0</v>
      </c>
      <c r="J17" s="309">
        <f>SUM(J18:J21)</f>
        <v>0</v>
      </c>
      <c r="K17" s="310">
        <f>SUM(K18:K21)</f>
        <v>0</v>
      </c>
      <c r="L17" s="973" t="str">
        <f>IF(申請用入力!E187="","",申請用入力!E187)</f>
        <v/>
      </c>
      <c r="M17" s="155" t="s">
        <v>1051</v>
      </c>
    </row>
    <row r="18" spans="1:13" ht="28.5" customHeight="1" thickTop="1">
      <c r="A18" s="969"/>
      <c r="B18" s="184" t="str">
        <f>IF(申請用入力!E183="","",申請用入力!E183)</f>
        <v/>
      </c>
      <c r="C18" s="307" t="str">
        <f>IF(申請用入力!I183="","",申請用入力!I183)</f>
        <v/>
      </c>
      <c r="D18" s="446" t="str">
        <f>IF(申請用入力!G183="","",申請用入力!G183)</f>
        <v/>
      </c>
      <c r="E18" s="306" t="str">
        <f>IF(申請用入力!H183="","",申請用入力!H183)</f>
        <v/>
      </c>
      <c r="F18" s="307" t="str">
        <f>IF(申請用入力!J183="","",LEFT(申請用入力!J183,3))</f>
        <v/>
      </c>
      <c r="G18" s="307" t="str">
        <f>IF(申請用入力!K183="","",申請用入力!K183)</f>
        <v/>
      </c>
      <c r="H18" s="484" t="str">
        <f>IF(申請用入力!L183="","",申請用入力!L183)</f>
        <v xml:space="preserve"> </v>
      </c>
      <c r="I18" s="308" t="str">
        <f>IF(申請用入力!M183="","",申請用入力!M183)</f>
        <v/>
      </c>
      <c r="J18" s="308" t="str">
        <f>IF(申請用入力!O183="","",申請用入力!O183)</f>
        <v/>
      </c>
      <c r="K18" s="308" t="str">
        <f>IF(申請用入力!P183="","",申請用入力!P183)</f>
        <v/>
      </c>
      <c r="L18" s="974" t="e">
        <f>IF(申請用入力!#REF!="","",申請用入力!#REF!)</f>
        <v>#REF!</v>
      </c>
      <c r="M18" s="155" t="s">
        <v>1051</v>
      </c>
    </row>
    <row r="19" spans="1:13" ht="28.5" customHeight="1">
      <c r="A19" s="961"/>
      <c r="B19" s="184" t="str">
        <f>IF(申請用入力!E184="","",申請用入力!E184)</f>
        <v/>
      </c>
      <c r="C19" s="307" t="str">
        <f>IF(申請用入力!I184="","",申請用入力!I184)</f>
        <v/>
      </c>
      <c r="D19" s="446" t="str">
        <f>IF(申請用入力!G184="","",申請用入力!G184)</f>
        <v/>
      </c>
      <c r="E19" s="306" t="str">
        <f>IF(申請用入力!H184="","",申請用入力!H184)</f>
        <v/>
      </c>
      <c r="F19" s="307" t="str">
        <f>IF(申請用入力!J184="","",LEFT(申請用入力!J184,3))</f>
        <v/>
      </c>
      <c r="G19" s="307" t="str">
        <f>IF(申請用入力!K184="","",申請用入力!K184)</f>
        <v/>
      </c>
      <c r="H19" s="484" t="str">
        <f>IF(申請用入力!L184="","",申請用入力!L184)</f>
        <v xml:space="preserve"> </v>
      </c>
      <c r="I19" s="308" t="str">
        <f>IF(申請用入力!M184="","",申請用入力!M184)</f>
        <v/>
      </c>
      <c r="J19" s="308" t="str">
        <f>IF(申請用入力!O184="","",申請用入力!O184)</f>
        <v/>
      </c>
      <c r="K19" s="308" t="str">
        <f>IF(申請用入力!P184="","",申請用入力!P184)</f>
        <v/>
      </c>
      <c r="L19" s="974" t="e">
        <f>IF(申請用入力!#REF!="","",申請用入力!#REF!)</f>
        <v>#REF!</v>
      </c>
      <c r="M19" s="155" t="s">
        <v>1051</v>
      </c>
    </row>
    <row r="20" spans="1:13" ht="28.5" customHeight="1">
      <c r="A20" s="968"/>
      <c r="B20" s="184" t="str">
        <f>IF(申請用入力!E185="","",申請用入力!E185)</f>
        <v/>
      </c>
      <c r="C20" s="307" t="str">
        <f>IF(申請用入力!I185="","",申請用入力!I185)</f>
        <v/>
      </c>
      <c r="D20" s="446" t="str">
        <f>IF(申請用入力!G185="","",申請用入力!G185)</f>
        <v/>
      </c>
      <c r="E20" s="306" t="str">
        <f>IF(申請用入力!H185="","",申請用入力!H185)</f>
        <v/>
      </c>
      <c r="F20" s="307" t="str">
        <f>IF(申請用入力!J185="","",LEFT(申請用入力!J185,3))</f>
        <v/>
      </c>
      <c r="G20" s="307" t="str">
        <f>IF(申請用入力!K185="","",申請用入力!K185)</f>
        <v/>
      </c>
      <c r="H20" s="484" t="str">
        <f>IF(申請用入力!L185="","",申請用入力!L185)</f>
        <v xml:space="preserve"> </v>
      </c>
      <c r="I20" s="308" t="str">
        <f>IF(申請用入力!M185="","",申請用入力!M185)</f>
        <v/>
      </c>
      <c r="J20" s="308" t="str">
        <f>IF(申請用入力!O185="","",申請用入力!O185)</f>
        <v/>
      </c>
      <c r="K20" s="308" t="str">
        <f>IF(申請用入力!P185="","",申請用入力!P185)</f>
        <v/>
      </c>
      <c r="L20" s="974" t="e">
        <f>IF(申請用入力!#REF!="","",申請用入力!#REF!)</f>
        <v>#REF!</v>
      </c>
      <c r="M20" s="155" t="s">
        <v>1051</v>
      </c>
    </row>
    <row r="21" spans="1:13" ht="28.5" customHeight="1" thickBot="1">
      <c r="A21" s="968"/>
      <c r="B21" s="184" t="str">
        <f>IF(申請用入力!E186="","",申請用入力!E186)</f>
        <v/>
      </c>
      <c r="C21" s="307" t="str">
        <f>IF(申請用入力!I186="","",申請用入力!I186)</f>
        <v/>
      </c>
      <c r="D21" s="446" t="str">
        <f>IF(申請用入力!G186="","",申請用入力!G186)</f>
        <v/>
      </c>
      <c r="E21" s="306" t="str">
        <f>IF(申請用入力!H186="","",申請用入力!H186)</f>
        <v/>
      </c>
      <c r="F21" s="307" t="str">
        <f>IF(申請用入力!J186="","",LEFT(申請用入力!J186,3))</f>
        <v/>
      </c>
      <c r="G21" s="307" t="str">
        <f>IF(申請用入力!K186="","",申請用入力!K186)</f>
        <v/>
      </c>
      <c r="H21" s="484" t="str">
        <f>IF(申請用入力!L186="","",申請用入力!L186)</f>
        <v xml:space="preserve"> </v>
      </c>
      <c r="I21" s="308" t="str">
        <f>IF(申請用入力!M186="","",申請用入力!M186)</f>
        <v/>
      </c>
      <c r="J21" s="308" t="str">
        <f>IF(申請用入力!O186="","",申請用入力!O186)</f>
        <v/>
      </c>
      <c r="K21" s="308" t="str">
        <f>IF(申請用入力!P186="","",申請用入力!P186)</f>
        <v/>
      </c>
      <c r="L21" s="974" t="e">
        <f>IF(申請用入力!#REF!="","",申請用入力!#REF!)</f>
        <v>#REF!</v>
      </c>
      <c r="M21" s="155" t="s">
        <v>1051</v>
      </c>
    </row>
    <row r="22" spans="1:13" ht="28.5" customHeight="1" thickTop="1" thickBot="1">
      <c r="A22" s="181"/>
      <c r="B22" s="182" t="s">
        <v>1019</v>
      </c>
      <c r="C22" s="479"/>
      <c r="D22" s="479"/>
      <c r="E22" s="479"/>
      <c r="F22" s="480"/>
      <c r="G22" s="481"/>
      <c r="H22" s="485"/>
      <c r="I22" s="309">
        <f>SUM(I23:I26)</f>
        <v>0</v>
      </c>
      <c r="J22" s="309">
        <f>SUM(J23:J26)</f>
        <v>0</v>
      </c>
      <c r="K22" s="310">
        <f>SUM(K23:K26)</f>
        <v>0</v>
      </c>
      <c r="L22" s="973" t="str">
        <f>IF(申請用入力!E194="","",申請用入力!E194)</f>
        <v/>
      </c>
      <c r="M22" s="155" t="s">
        <v>1051</v>
      </c>
    </row>
    <row r="23" spans="1:13" ht="28.5" customHeight="1" thickTop="1">
      <c r="A23" s="969"/>
      <c r="B23" s="184" t="str">
        <f>IF(申請用入力!E190="","",申請用入力!E190)</f>
        <v/>
      </c>
      <c r="C23" s="307" t="str">
        <f>IF(申請用入力!I190="","",申請用入力!I190)</f>
        <v/>
      </c>
      <c r="D23" s="446" t="str">
        <f>IF(申請用入力!G190="","",申請用入力!G190)</f>
        <v/>
      </c>
      <c r="E23" s="306" t="str">
        <f>IF(申請用入力!H190="","",申請用入力!H190)</f>
        <v/>
      </c>
      <c r="F23" s="307" t="str">
        <f>IF(申請用入力!J190="","",LEFT(申請用入力!J190,3))</f>
        <v/>
      </c>
      <c r="G23" s="307" t="str">
        <f>IF(申請用入力!K190="","",申請用入力!K190)</f>
        <v/>
      </c>
      <c r="H23" s="484" t="str">
        <f>IF(申請用入力!L190="","",申請用入力!L190)</f>
        <v xml:space="preserve"> </v>
      </c>
      <c r="I23" s="308" t="str">
        <f>IF(申請用入力!M190="","",申請用入力!M190)</f>
        <v/>
      </c>
      <c r="J23" s="308" t="str">
        <f>IF(申請用入力!O190="","",申請用入力!O190)</f>
        <v/>
      </c>
      <c r="K23" s="308" t="str">
        <f>IF(申請用入力!P190="","",申請用入力!P190)</f>
        <v/>
      </c>
      <c r="L23" s="974" t="e">
        <f>IF(申請用入力!#REF!="","",申請用入力!#REF!)</f>
        <v>#REF!</v>
      </c>
      <c r="M23" s="155" t="s">
        <v>1051</v>
      </c>
    </row>
    <row r="24" spans="1:13" ht="28.5" customHeight="1">
      <c r="A24" s="961"/>
      <c r="B24" s="184" t="str">
        <f>IF(申請用入力!E191="","",申請用入力!E191)</f>
        <v/>
      </c>
      <c r="C24" s="307" t="str">
        <f>IF(申請用入力!I191="","",申請用入力!I191)</f>
        <v/>
      </c>
      <c r="D24" s="446" t="str">
        <f>IF(申請用入力!G191="","",申請用入力!G191)</f>
        <v/>
      </c>
      <c r="E24" s="306" t="str">
        <f>IF(申請用入力!H191="","",申請用入力!H191)</f>
        <v/>
      </c>
      <c r="F24" s="307" t="str">
        <f>IF(申請用入力!J191="","",LEFT(申請用入力!J191,3))</f>
        <v/>
      </c>
      <c r="G24" s="307" t="str">
        <f>IF(申請用入力!K191="","",申請用入力!K191)</f>
        <v/>
      </c>
      <c r="H24" s="484" t="str">
        <f>IF(申請用入力!L191="","",申請用入力!L191)</f>
        <v xml:space="preserve"> </v>
      </c>
      <c r="I24" s="308" t="str">
        <f>IF(申請用入力!M191="","",申請用入力!M191)</f>
        <v/>
      </c>
      <c r="J24" s="308" t="str">
        <f>IF(申請用入力!O191="","",申請用入力!O191)</f>
        <v/>
      </c>
      <c r="K24" s="308" t="str">
        <f>IF(申請用入力!P191="","",申請用入力!P191)</f>
        <v/>
      </c>
      <c r="L24" s="974" t="e">
        <f>IF(申請用入力!#REF!="","",申請用入力!#REF!)</f>
        <v>#REF!</v>
      </c>
      <c r="M24" s="155" t="s">
        <v>1051</v>
      </c>
    </row>
    <row r="25" spans="1:13" ht="28.5" customHeight="1">
      <c r="A25" s="968"/>
      <c r="B25" s="184" t="str">
        <f>IF(申請用入力!E192="","",申請用入力!E192)</f>
        <v/>
      </c>
      <c r="C25" s="307" t="str">
        <f>IF(申請用入力!I192="","",申請用入力!I192)</f>
        <v/>
      </c>
      <c r="D25" s="446" t="str">
        <f>IF(申請用入力!G192="","",申請用入力!G192)</f>
        <v/>
      </c>
      <c r="E25" s="306" t="str">
        <f>IF(申請用入力!H192="","",申請用入力!H192)</f>
        <v/>
      </c>
      <c r="F25" s="307" t="str">
        <f>IF(申請用入力!J192="","",LEFT(申請用入力!J192,3))</f>
        <v/>
      </c>
      <c r="G25" s="307" t="str">
        <f>IF(申請用入力!K192="","",申請用入力!K192)</f>
        <v/>
      </c>
      <c r="H25" s="484" t="str">
        <f>IF(申請用入力!L192="","",申請用入力!L192)</f>
        <v xml:space="preserve"> </v>
      </c>
      <c r="I25" s="308" t="str">
        <f>IF(申請用入力!M192="","",申請用入力!M192)</f>
        <v/>
      </c>
      <c r="J25" s="308" t="str">
        <f>IF(申請用入力!O192="","",申請用入力!O192)</f>
        <v/>
      </c>
      <c r="K25" s="308" t="str">
        <f>IF(申請用入力!P192="","",申請用入力!P192)</f>
        <v/>
      </c>
      <c r="L25" s="974" t="e">
        <f>IF(申請用入力!#REF!="","",申請用入力!#REF!)</f>
        <v>#REF!</v>
      </c>
      <c r="M25" s="155" t="s">
        <v>1051</v>
      </c>
    </row>
    <row r="26" spans="1:13" ht="28.5" customHeight="1" thickBot="1">
      <c r="A26" s="968"/>
      <c r="B26" s="184" t="str">
        <f>IF(申請用入力!E193="","",申請用入力!E193)</f>
        <v/>
      </c>
      <c r="C26" s="307" t="str">
        <f>IF(申請用入力!I193="","",申請用入力!I193)</f>
        <v/>
      </c>
      <c r="D26" s="446" t="str">
        <f>IF(申請用入力!G193="","",申請用入力!G193)</f>
        <v/>
      </c>
      <c r="E26" s="306" t="str">
        <f>IF(申請用入力!H193="","",申請用入力!H193)</f>
        <v/>
      </c>
      <c r="F26" s="307" t="str">
        <f>IF(申請用入力!J193="","",LEFT(申請用入力!J193,3))</f>
        <v/>
      </c>
      <c r="G26" s="307" t="str">
        <f>IF(申請用入力!K193="","",申請用入力!K193)</f>
        <v/>
      </c>
      <c r="H26" s="484" t="str">
        <f>IF(申請用入力!L193="","",申請用入力!L193)</f>
        <v xml:space="preserve"> </v>
      </c>
      <c r="I26" s="308" t="str">
        <f>IF(申請用入力!M193="","",申請用入力!M193)</f>
        <v/>
      </c>
      <c r="J26" s="308" t="str">
        <f>IF(申請用入力!O193="","",申請用入力!O193)</f>
        <v/>
      </c>
      <c r="K26" s="308" t="str">
        <f>IF(申請用入力!P193="","",申請用入力!P193)</f>
        <v/>
      </c>
      <c r="L26" s="974" t="e">
        <f>IF(申請用入力!#REF!="","",申請用入力!#REF!)</f>
        <v>#REF!</v>
      </c>
      <c r="M26" s="155" t="s">
        <v>1051</v>
      </c>
    </row>
    <row r="27" spans="1:13" ht="28.5" customHeight="1" thickTop="1" thickBot="1">
      <c r="A27" s="181"/>
      <c r="B27" s="182" t="s">
        <v>1021</v>
      </c>
      <c r="C27" s="479"/>
      <c r="D27" s="479"/>
      <c r="E27" s="479"/>
      <c r="F27" s="480"/>
      <c r="G27" s="481"/>
      <c r="H27" s="485"/>
      <c r="I27" s="309">
        <f>SUM(I28:I31)</f>
        <v>0</v>
      </c>
      <c r="J27" s="309">
        <f>SUM(J28:J31)</f>
        <v>0</v>
      </c>
      <c r="K27" s="310">
        <f>SUM(K28:K31)</f>
        <v>0</v>
      </c>
      <c r="L27" s="973" t="str">
        <f>IF(申請用入力!E201="","",申請用入力!E201)</f>
        <v/>
      </c>
      <c r="M27" s="155" t="s">
        <v>1051</v>
      </c>
    </row>
    <row r="28" spans="1:13" ht="28.5" customHeight="1" thickTop="1">
      <c r="A28" s="969"/>
      <c r="B28" s="184" t="str">
        <f>IF(申請用入力!E197="","",申請用入力!E197)</f>
        <v/>
      </c>
      <c r="C28" s="307" t="str">
        <f>IF(申請用入力!I197="","",申請用入力!I197)</f>
        <v/>
      </c>
      <c r="D28" s="446" t="str">
        <f>IF(申請用入力!G197="","",申請用入力!G197)</f>
        <v/>
      </c>
      <c r="E28" s="306" t="str">
        <f>IF(申請用入力!H197="","",申請用入力!H197)</f>
        <v/>
      </c>
      <c r="F28" s="307" t="str">
        <f>IF(申請用入力!J197="","",LEFT(申請用入力!J197,3))</f>
        <v/>
      </c>
      <c r="G28" s="307" t="str">
        <f>IF(申請用入力!K197="","",申請用入力!K197)</f>
        <v/>
      </c>
      <c r="H28" s="484" t="str">
        <f>IF(申請用入力!L197="","",申請用入力!L197)</f>
        <v xml:space="preserve"> </v>
      </c>
      <c r="I28" s="308" t="str">
        <f>IF(申請用入力!M197="","",申請用入力!M197)</f>
        <v/>
      </c>
      <c r="J28" s="308" t="str">
        <f>IF(申請用入力!O197="","",申請用入力!O197)</f>
        <v/>
      </c>
      <c r="K28" s="308" t="str">
        <f>IF(申請用入力!P197="","",申請用入力!P197)</f>
        <v/>
      </c>
      <c r="L28" s="974" t="e">
        <f>IF(申請用入力!#REF!="","",申請用入力!#REF!)</f>
        <v>#REF!</v>
      </c>
      <c r="M28" s="155" t="s">
        <v>1051</v>
      </c>
    </row>
    <row r="29" spans="1:13" ht="28.5" customHeight="1">
      <c r="A29" s="961"/>
      <c r="B29" s="184" t="str">
        <f>IF(申請用入力!E198="","",申請用入力!E198)</f>
        <v/>
      </c>
      <c r="C29" s="307" t="str">
        <f>IF(申請用入力!I198="","",申請用入力!I198)</f>
        <v/>
      </c>
      <c r="D29" s="446" t="str">
        <f>IF(申請用入力!G198="","",申請用入力!G198)</f>
        <v/>
      </c>
      <c r="E29" s="306" t="str">
        <f>IF(申請用入力!H198="","",申請用入力!H198)</f>
        <v/>
      </c>
      <c r="F29" s="307" t="str">
        <f>IF(申請用入力!J198="","",LEFT(申請用入力!J198,3))</f>
        <v/>
      </c>
      <c r="G29" s="307" t="str">
        <f>IF(申請用入力!K198="","",申請用入力!K198)</f>
        <v/>
      </c>
      <c r="H29" s="484" t="str">
        <f>IF(申請用入力!L198="","",申請用入力!L198)</f>
        <v xml:space="preserve"> </v>
      </c>
      <c r="I29" s="308" t="str">
        <f>IF(申請用入力!M198="","",申請用入力!M198)</f>
        <v/>
      </c>
      <c r="J29" s="308" t="str">
        <f>IF(申請用入力!O198="","",申請用入力!O198)</f>
        <v/>
      </c>
      <c r="K29" s="308" t="str">
        <f>IF(申請用入力!P198="","",申請用入力!P198)</f>
        <v/>
      </c>
      <c r="L29" s="974" t="e">
        <f>IF(申請用入力!#REF!="","",申請用入力!#REF!)</f>
        <v>#REF!</v>
      </c>
      <c r="M29" s="155" t="s">
        <v>1051</v>
      </c>
    </row>
    <row r="30" spans="1:13" ht="28.5" customHeight="1">
      <c r="A30" s="968"/>
      <c r="B30" s="184" t="str">
        <f>IF(申請用入力!E199="","",申請用入力!E199)</f>
        <v/>
      </c>
      <c r="C30" s="307" t="str">
        <f>IF(申請用入力!I199="","",申請用入力!I199)</f>
        <v/>
      </c>
      <c r="D30" s="446" t="str">
        <f>IF(申請用入力!G199="","",申請用入力!G199)</f>
        <v/>
      </c>
      <c r="E30" s="306" t="str">
        <f>IF(申請用入力!H199="","",申請用入力!H199)</f>
        <v/>
      </c>
      <c r="F30" s="307" t="str">
        <f>IF(申請用入力!J199="","",LEFT(申請用入力!J199,3))</f>
        <v/>
      </c>
      <c r="G30" s="307" t="str">
        <f>IF(申請用入力!K199="","",申請用入力!K199)</f>
        <v/>
      </c>
      <c r="H30" s="484" t="str">
        <f>IF(申請用入力!L199="","",申請用入力!L199)</f>
        <v xml:space="preserve"> </v>
      </c>
      <c r="I30" s="308" t="str">
        <f>IF(申請用入力!M199="","",申請用入力!M199)</f>
        <v/>
      </c>
      <c r="J30" s="308" t="str">
        <f>IF(申請用入力!O199="","",申請用入力!O199)</f>
        <v/>
      </c>
      <c r="K30" s="308" t="str">
        <f>IF(申請用入力!P199="","",申請用入力!P199)</f>
        <v/>
      </c>
      <c r="L30" s="974" t="e">
        <f>IF(申請用入力!#REF!="","",申請用入力!#REF!)</f>
        <v>#REF!</v>
      </c>
      <c r="M30" s="155" t="s">
        <v>1051</v>
      </c>
    </row>
    <row r="31" spans="1:13" ht="28.5" customHeight="1" thickBot="1">
      <c r="A31" s="968"/>
      <c r="B31" s="184" t="str">
        <f>IF(申請用入力!E200="","",申請用入力!E200)</f>
        <v/>
      </c>
      <c r="C31" s="307" t="str">
        <f>IF(申請用入力!I200="","",申請用入力!I200)</f>
        <v/>
      </c>
      <c r="D31" s="446" t="str">
        <f>IF(申請用入力!G200="","",申請用入力!G200)</f>
        <v/>
      </c>
      <c r="E31" s="306" t="str">
        <f>IF(申請用入力!H200="","",申請用入力!H200)</f>
        <v/>
      </c>
      <c r="F31" s="307" t="str">
        <f>IF(申請用入力!J200="","",LEFT(申請用入力!J200,3))</f>
        <v/>
      </c>
      <c r="G31" s="307" t="str">
        <f>IF(申請用入力!K200="","",申請用入力!K200)</f>
        <v/>
      </c>
      <c r="H31" s="484" t="str">
        <f>IF(申請用入力!L200="","",申請用入力!L200)</f>
        <v xml:space="preserve"> </v>
      </c>
      <c r="I31" s="308" t="str">
        <f>IF(申請用入力!M200="","",申請用入力!M200)</f>
        <v/>
      </c>
      <c r="J31" s="308" t="str">
        <f>IF(申請用入力!O200="","",申請用入力!O200)</f>
        <v/>
      </c>
      <c r="K31" s="308" t="str">
        <f>IF(申請用入力!P200="","",申請用入力!P200)</f>
        <v/>
      </c>
      <c r="L31" s="974" t="e">
        <f>IF(申請用入力!#REF!="","",申請用入力!#REF!)</f>
        <v>#REF!</v>
      </c>
      <c r="M31" s="155" t="s">
        <v>1051</v>
      </c>
    </row>
    <row r="32" spans="1:13" s="3" customFormat="1" ht="28.5" customHeight="1">
      <c r="A32" s="473"/>
      <c r="B32" s="474"/>
      <c r="C32" s="482"/>
      <c r="D32" s="483"/>
      <c r="E32" s="483"/>
      <c r="F32" s="482"/>
      <c r="G32" s="482"/>
      <c r="H32" s="486" t="s">
        <v>175</v>
      </c>
      <c r="I32" s="189">
        <f>SUM(I7+I12+I17+I22+I27)</f>
        <v>0</v>
      </c>
      <c r="J32" s="189">
        <f t="shared" ref="J32:K32" si="0">SUM(J7+J12+J17+J22+J27)</f>
        <v>0</v>
      </c>
      <c r="K32" s="189">
        <f t="shared" si="0"/>
        <v>0</v>
      </c>
      <c r="L32" s="475"/>
      <c r="M32" s="477" t="s">
        <v>1051</v>
      </c>
    </row>
    <row r="33" spans="1:13" s="3" customFormat="1" ht="20.100000000000001" customHeight="1">
      <c r="A33" s="141"/>
      <c r="B33" s="141" t="s">
        <v>176</v>
      </c>
      <c r="C33" s="191"/>
      <c r="D33" s="192"/>
      <c r="E33" s="192"/>
      <c r="F33" s="191"/>
      <c r="G33" s="191"/>
      <c r="H33" s="105"/>
      <c r="I33" s="193"/>
      <c r="J33" s="193"/>
      <c r="K33" s="193"/>
      <c r="L33" s="191"/>
      <c r="M33" s="105">
        <v>20</v>
      </c>
    </row>
    <row r="34" spans="1:13" s="5" customFormat="1" ht="20.100000000000001" customHeight="1">
      <c r="A34" s="141"/>
      <c r="B34" s="141" t="s">
        <v>177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>
        <v>20</v>
      </c>
    </row>
    <row r="35" spans="1:13" s="5" customFormat="1" ht="20.100000000000001" customHeight="1">
      <c r="A35" s="141"/>
      <c r="B35" s="141" t="s">
        <v>178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>
        <v>20</v>
      </c>
    </row>
    <row r="36" spans="1:13" s="5" customFormat="1" ht="20.100000000000001" customHeight="1">
      <c r="A36" s="141"/>
      <c r="B36" s="141" t="s">
        <v>179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>
        <v>20</v>
      </c>
    </row>
    <row r="37" spans="1:13" s="5" customFormat="1" ht="9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>
        <v>9</v>
      </c>
    </row>
    <row r="38" spans="1:13" s="5" customFormat="1" ht="20.100000000000001" customHeight="1">
      <c r="A38" s="141"/>
      <c r="B38" s="141"/>
      <c r="C38" s="141"/>
      <c r="D38" s="141"/>
      <c r="E38" s="141"/>
      <c r="F38" s="141" t="s">
        <v>995</v>
      </c>
      <c r="G38" s="141"/>
      <c r="H38" s="141"/>
      <c r="I38" s="141"/>
      <c r="J38" s="141"/>
      <c r="K38" s="141"/>
      <c r="L38" s="141"/>
      <c r="M38" s="141">
        <v>20</v>
      </c>
    </row>
    <row r="39" spans="1:13" s="5" customFormat="1" ht="20.100000000000001" customHeight="1">
      <c r="A39" s="141"/>
      <c r="B39" s="141"/>
      <c r="C39" s="141"/>
      <c r="D39" s="141"/>
      <c r="E39" s="141"/>
      <c r="F39" s="978" t="s">
        <v>180</v>
      </c>
      <c r="G39" s="979"/>
      <c r="H39" s="980"/>
      <c r="I39" s="981">
        <f>IF(申請用入力!P202="","",申請用入力!P202)</f>
        <v>0</v>
      </c>
      <c r="J39" s="982"/>
      <c r="K39" s="194" t="s">
        <v>147</v>
      </c>
      <c r="L39" s="195">
        <f>I39</f>
        <v>0</v>
      </c>
      <c r="M39" s="196">
        <v>20</v>
      </c>
    </row>
    <row r="40" spans="1:13" s="5" customFormat="1" ht="20.100000000000001" customHeight="1" thickBot="1">
      <c r="A40" s="141"/>
      <c r="B40" s="141"/>
      <c r="C40" s="141"/>
      <c r="D40" s="141"/>
      <c r="E40" s="141"/>
      <c r="F40" s="983" t="s">
        <v>181</v>
      </c>
      <c r="G40" s="983"/>
      <c r="H40" s="983"/>
      <c r="I40" s="984">
        <f>IF(申請用入力!P203="","",申請用入力!P203)</f>
        <v>0</v>
      </c>
      <c r="J40" s="985"/>
      <c r="K40" s="197" t="s">
        <v>147</v>
      </c>
      <c r="L40" s="195"/>
      <c r="M40" s="196">
        <v>20</v>
      </c>
    </row>
    <row r="41" spans="1:13" s="5" customFormat="1" ht="20.100000000000001" customHeight="1">
      <c r="A41" s="141"/>
      <c r="B41" s="141"/>
      <c r="C41" s="141"/>
      <c r="D41" s="141"/>
      <c r="E41" s="141"/>
      <c r="F41" s="975" t="s">
        <v>182</v>
      </c>
      <c r="G41" s="975"/>
      <c r="H41" s="975"/>
      <c r="I41" s="976">
        <f>IF(申請用入力!P204="","",申請用入力!P204)</f>
        <v>0</v>
      </c>
      <c r="J41" s="977"/>
      <c r="K41" s="198" t="s">
        <v>147</v>
      </c>
      <c r="L41" s="195">
        <f>I41</f>
        <v>0</v>
      </c>
      <c r="M41" s="141">
        <v>20</v>
      </c>
    </row>
    <row r="42" spans="1:13" ht="20.100000000000001" customHeight="1">
      <c r="A42" s="2"/>
      <c r="B42" s="2"/>
      <c r="C42" s="2"/>
      <c r="D42" s="2"/>
      <c r="E42" s="2"/>
      <c r="F42" s="2" t="s">
        <v>183</v>
      </c>
      <c r="G42" s="2"/>
      <c r="H42" s="2"/>
      <c r="I42" s="2"/>
      <c r="J42" s="2"/>
      <c r="K42" s="2"/>
      <c r="L42" s="2"/>
      <c r="M42" s="2">
        <v>20</v>
      </c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 sheet="1" formatColumns="0" formatRows="0" insertRows="0"/>
  <mergeCells count="19">
    <mergeCell ref="A6:B6"/>
    <mergeCell ref="L12:L16"/>
    <mergeCell ref="H4:I4"/>
    <mergeCell ref="L17:L21"/>
    <mergeCell ref="L7:L11"/>
    <mergeCell ref="A8:A11"/>
    <mergeCell ref="J4:L4"/>
    <mergeCell ref="A18:A21"/>
    <mergeCell ref="A13:A16"/>
    <mergeCell ref="L22:L26"/>
    <mergeCell ref="A23:A26"/>
    <mergeCell ref="F41:H41"/>
    <mergeCell ref="I41:J41"/>
    <mergeCell ref="F39:H39"/>
    <mergeCell ref="I39:J39"/>
    <mergeCell ref="F40:H40"/>
    <mergeCell ref="I40:J40"/>
    <mergeCell ref="L27:L31"/>
    <mergeCell ref="A28:A31"/>
  </mergeCells>
  <phoneticPr fontId="7"/>
  <dataValidations count="1">
    <dataValidation type="list" allowBlank="1" showInputMessage="1" showErrorMessage="1" sqref="A32">
      <formula1>$L$17:$L$18</formula1>
    </dataValidation>
  </dataValidations>
  <printOptions horizontalCentered="1" verticalCentered="1"/>
  <pageMargins left="0.62992125984251968" right="0.23622047244094491" top="0.74803149606299213" bottom="0.74803149606299213" header="0.31496062992125984" footer="0.31496062992125984"/>
  <pageSetup paperSize="9" scale="68" orientation="portrait" r:id="rId1"/>
  <colBreaks count="1" manualBreakCount="1">
    <brk id="12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N48"/>
  <sheetViews>
    <sheetView view="pageBreakPreview" zoomScale="90" zoomScaleNormal="100" zoomScaleSheetLayoutView="90" zoomScalePageLayoutView="80" workbookViewId="0">
      <selection activeCell="C28" sqref="C28"/>
    </sheetView>
  </sheetViews>
  <sheetFormatPr defaultColWidth="8.75" defaultRowHeight="14.25"/>
  <cols>
    <col min="1" max="1" width="8.75" style="93"/>
    <col min="2" max="2" width="3" style="93" customWidth="1"/>
    <col min="3" max="3" width="4.875" style="93" customWidth="1"/>
    <col min="4" max="4" width="8.625" style="93" customWidth="1"/>
    <col min="5" max="5" width="11.375" style="93" customWidth="1"/>
    <col min="6" max="6" width="6.625" style="93" customWidth="1"/>
    <col min="7" max="7" width="12.5" style="93" customWidth="1"/>
    <col min="8" max="8" width="3.125" style="93" customWidth="1"/>
    <col min="9" max="9" width="16.5" style="93" customWidth="1"/>
    <col min="10" max="10" width="16.75" style="93" customWidth="1"/>
    <col min="11" max="11" width="7.625" style="93" customWidth="1"/>
    <col min="12" max="12" width="5.5" style="93" customWidth="1"/>
    <col min="13" max="13" width="7.375" style="93" customWidth="1"/>
    <col min="14" max="14" width="2.875" style="93" customWidth="1"/>
    <col min="15" max="16384" width="8.75" style="93"/>
  </cols>
  <sheetData>
    <row r="1" spans="2:12" ht="18.95" customHeight="1">
      <c r="B1" s="761" t="s">
        <v>239</v>
      </c>
      <c r="C1" s="761"/>
      <c r="D1" s="761"/>
      <c r="E1" s="761"/>
      <c r="F1" s="761"/>
      <c r="G1" s="761"/>
      <c r="H1" s="761"/>
      <c r="I1" s="761"/>
      <c r="J1" s="761"/>
      <c r="K1" s="761"/>
      <c r="L1" s="164"/>
    </row>
    <row r="2" spans="2:12" ht="18.95" customHeight="1">
      <c r="B2" s="766" t="str">
        <f>IF(報告用入力!F109="","",報告用入力!F109)</f>
        <v/>
      </c>
      <c r="C2" s="766"/>
      <c r="D2" s="766"/>
      <c r="E2" s="766"/>
      <c r="F2" s="766"/>
      <c r="G2" s="766"/>
      <c r="H2" s="766"/>
      <c r="I2" s="766"/>
      <c r="J2" s="766"/>
      <c r="K2" s="766"/>
      <c r="L2" s="164"/>
    </row>
    <row r="3" spans="2:12" ht="18.95" customHeight="1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8.9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8.95" customHeight="1">
      <c r="B5" s="761" t="s">
        <v>228</v>
      </c>
      <c r="C5" s="761"/>
      <c r="D5" s="761"/>
      <c r="E5" s="761"/>
      <c r="F5" s="761"/>
      <c r="G5" s="761"/>
      <c r="H5" s="761"/>
      <c r="I5" s="761"/>
      <c r="J5" s="761"/>
      <c r="K5" s="761"/>
      <c r="L5" s="164"/>
    </row>
    <row r="6" spans="2:12" ht="18.95" customHeight="1"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164"/>
    </row>
    <row r="7" spans="2:12" ht="15" customHeight="1"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164"/>
    </row>
    <row r="8" spans="2:12" ht="15" customHeight="1">
      <c r="B8" s="761"/>
      <c r="C8" s="761"/>
      <c r="D8" s="761"/>
      <c r="E8" s="761"/>
      <c r="F8" s="163"/>
      <c r="G8" s="761" t="s">
        <v>224</v>
      </c>
      <c r="H8" s="761"/>
      <c r="I8" s="763" t="str">
        <f>IFERROR(LEFT(申請用入力!R9,FIND(" ",SUBSTITUTE(申請用入力!R9,"　"," "))-1),LEFT(申請用入力!R9,18))</f>
        <v/>
      </c>
      <c r="J8" s="763"/>
      <c r="K8" s="763"/>
      <c r="L8" s="164"/>
    </row>
    <row r="9" spans="2:12" ht="15" customHeight="1">
      <c r="B9" s="761"/>
      <c r="C9" s="761"/>
      <c r="D9" s="761"/>
      <c r="E9" s="761"/>
      <c r="F9" s="163"/>
      <c r="G9" s="761"/>
      <c r="H9" s="761"/>
      <c r="I9" s="763" t="str">
        <f>IFERROR(MID(申請用入力!R9,FIND(" ",SUBSTITUTE(申請用入力!R9,"　"," "))+1,LEN(申請用入力!R9)),MID(申請用入力!R9,LEN(I8)+1,99))</f>
        <v/>
      </c>
      <c r="J9" s="763"/>
      <c r="K9" s="763"/>
      <c r="L9" s="164"/>
    </row>
    <row r="10" spans="2:12" ht="15" customHeight="1">
      <c r="B10" s="761"/>
      <c r="C10" s="761"/>
      <c r="D10" s="761"/>
      <c r="E10" s="761"/>
      <c r="F10" s="163"/>
      <c r="G10" s="761" t="s">
        <v>225</v>
      </c>
      <c r="H10" s="761"/>
      <c r="I10" s="763" t="str">
        <f>LEFT(申請用入力!R4,18)</f>
        <v/>
      </c>
      <c r="J10" s="763"/>
      <c r="K10" s="763"/>
      <c r="L10" s="164"/>
    </row>
    <row r="11" spans="2:12" ht="15" customHeight="1">
      <c r="B11" s="761"/>
      <c r="C11" s="761"/>
      <c r="D11" s="761"/>
      <c r="E11" s="761"/>
      <c r="F11" s="163"/>
      <c r="G11" s="761"/>
      <c r="H11" s="761"/>
      <c r="I11" s="763" t="str">
        <f>MID(申請用入力!R4,LEN(I10)+1,99)</f>
        <v/>
      </c>
      <c r="J11" s="763"/>
      <c r="K11" s="763"/>
      <c r="L11" s="164"/>
    </row>
    <row r="12" spans="2:12" ht="18.95" customHeight="1">
      <c r="B12" s="761"/>
      <c r="C12" s="761"/>
      <c r="D12" s="761"/>
      <c r="E12" s="761"/>
      <c r="F12" s="163"/>
      <c r="G12" s="761" t="s">
        <v>231</v>
      </c>
      <c r="H12" s="761"/>
      <c r="I12" s="763" t="str">
        <f>IF(申請用入力!R6="","",申請用入力!R6&amp;"　")&amp;申請用入力!R7</f>
        <v/>
      </c>
      <c r="J12" s="763"/>
      <c r="K12" s="763"/>
      <c r="L12" s="164"/>
    </row>
    <row r="13" spans="2:12" ht="18.95" customHeight="1">
      <c r="B13" s="761"/>
      <c r="C13" s="761"/>
      <c r="D13" s="761"/>
      <c r="E13" s="761"/>
      <c r="F13" s="761"/>
      <c r="G13" s="761"/>
      <c r="H13" s="761"/>
      <c r="I13" s="761"/>
      <c r="J13" s="761"/>
      <c r="K13" s="761"/>
      <c r="L13" s="164"/>
    </row>
    <row r="14" spans="2:12" ht="18.95" customHeight="1">
      <c r="B14" s="761"/>
      <c r="C14" s="761"/>
      <c r="D14" s="761"/>
      <c r="E14" s="761"/>
      <c r="F14" s="761"/>
      <c r="G14" s="761"/>
      <c r="H14" s="761"/>
      <c r="I14" s="761"/>
      <c r="J14" s="761"/>
      <c r="K14" s="761"/>
      <c r="L14" s="164"/>
    </row>
    <row r="15" spans="2:12" ht="18.95" customHeight="1">
      <c r="B15" s="765" t="e">
        <f>TEXT(IF(MONTH(申請用入力!G204)&gt;3,申請用入力!G204,申請用入力!G204-365),"[DBNum3]ggge")&amp;"年度沖縄国際物流ハブ活用推進事業補助金実績報告書"</f>
        <v>#VALUE!</v>
      </c>
      <c r="C15" s="765"/>
      <c r="D15" s="765"/>
      <c r="E15" s="765"/>
      <c r="F15" s="765"/>
      <c r="G15" s="765"/>
      <c r="H15" s="765"/>
      <c r="I15" s="765"/>
      <c r="J15" s="765"/>
      <c r="K15" s="765"/>
      <c r="L15" s="164"/>
    </row>
    <row r="16" spans="2:12" ht="21" customHeight="1"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164"/>
    </row>
    <row r="17" spans="2:14" ht="112.5" customHeight="1">
      <c r="B17" s="1004"/>
      <c r="C17" s="1004"/>
      <c r="D17" s="1004"/>
      <c r="E17" s="1004"/>
      <c r="F17" s="1004"/>
      <c r="G17" s="1004"/>
      <c r="H17" s="1004"/>
      <c r="I17" s="1004"/>
      <c r="J17" s="1004"/>
      <c r="K17" s="1004"/>
      <c r="L17" s="164"/>
    </row>
    <row r="18" spans="2:14" ht="21" customHeight="1">
      <c r="B18" s="761"/>
      <c r="C18" s="761"/>
      <c r="D18" s="761"/>
      <c r="E18" s="761"/>
      <c r="F18" s="761"/>
      <c r="G18" s="761"/>
      <c r="H18" s="761"/>
      <c r="I18" s="761"/>
      <c r="J18" s="761"/>
      <c r="K18" s="761"/>
      <c r="L18" s="164"/>
    </row>
    <row r="19" spans="2:14" ht="18.95" customHeight="1">
      <c r="B19" s="765" t="s">
        <v>230</v>
      </c>
      <c r="C19" s="765"/>
      <c r="D19" s="765"/>
      <c r="E19" s="765"/>
      <c r="F19" s="765"/>
      <c r="G19" s="765"/>
      <c r="H19" s="765"/>
      <c r="I19" s="765"/>
      <c r="J19" s="765"/>
      <c r="K19" s="765"/>
      <c r="L19" s="164"/>
    </row>
    <row r="20" spans="2:14" ht="18.95" customHeight="1"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164"/>
    </row>
    <row r="21" spans="2:14" ht="18.95" customHeight="1">
      <c r="B21" s="164"/>
      <c r="C21" s="761" t="s">
        <v>260</v>
      </c>
      <c r="D21" s="761"/>
      <c r="E21" s="761"/>
      <c r="F21" s="761"/>
      <c r="G21" s="761"/>
      <c r="H21" s="761"/>
      <c r="I21" s="761"/>
      <c r="J21" s="761"/>
      <c r="K21" s="761"/>
      <c r="L21" s="164"/>
    </row>
    <row r="22" spans="2:14" ht="18.95" customHeight="1">
      <c r="B22" s="163"/>
      <c r="C22" s="761" t="str">
        <f>IF(報告用入力!F113="","","　　　"&amp;TEXT(報告用入力!F113,"[DBNum3]ggge年m月d日")&amp;"着手")</f>
        <v/>
      </c>
      <c r="D22" s="761"/>
      <c r="E22" s="761"/>
      <c r="F22" s="761"/>
      <c r="G22" s="761"/>
      <c r="H22" s="761"/>
      <c r="I22" s="761"/>
      <c r="J22" s="761"/>
      <c r="K22" s="761"/>
      <c r="L22" s="164"/>
      <c r="N22" s="355"/>
    </row>
    <row r="23" spans="2:14" ht="18.95" customHeight="1">
      <c r="B23" s="163"/>
      <c r="C23" s="761" t="str">
        <f>IF(報告用入力!J113="","","　　　"&amp;TEXT(報告用入力!J113,"[DBNum3]ggge年m月d日")&amp;"完了")</f>
        <v/>
      </c>
      <c r="D23" s="761"/>
      <c r="E23" s="761"/>
      <c r="F23" s="761"/>
      <c r="G23" s="761"/>
      <c r="H23" s="761"/>
      <c r="I23" s="761"/>
      <c r="J23" s="761"/>
      <c r="K23" s="761"/>
      <c r="L23" s="164"/>
    </row>
    <row r="24" spans="2:14" ht="18.95" customHeight="1">
      <c r="B24" s="163"/>
      <c r="C24" s="761"/>
      <c r="D24" s="761"/>
      <c r="E24" s="761"/>
      <c r="F24" s="761"/>
      <c r="G24" s="761"/>
      <c r="H24" s="761"/>
      <c r="I24" s="761"/>
      <c r="J24" s="761"/>
      <c r="K24" s="761"/>
      <c r="L24" s="164"/>
    </row>
    <row r="25" spans="2:14" ht="18.95" customHeight="1">
      <c r="B25" s="164"/>
      <c r="C25" s="761" t="s">
        <v>240</v>
      </c>
      <c r="D25" s="761"/>
      <c r="E25" s="761"/>
      <c r="F25" s="761"/>
      <c r="G25" s="761"/>
      <c r="H25" s="761"/>
      <c r="I25" s="761"/>
      <c r="J25" s="761"/>
      <c r="K25" s="761"/>
      <c r="L25" s="164"/>
    </row>
    <row r="26" spans="2:14" ht="18.95" customHeight="1"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164"/>
    </row>
    <row r="27" spans="2:14" ht="18.95" customHeight="1">
      <c r="B27" s="164"/>
      <c r="C27" s="761" t="s">
        <v>253</v>
      </c>
      <c r="D27" s="761"/>
      <c r="E27" s="761"/>
      <c r="F27" s="761"/>
      <c r="G27" s="761"/>
      <c r="H27" s="761"/>
      <c r="I27" s="761"/>
      <c r="J27" s="761"/>
      <c r="K27" s="761"/>
      <c r="L27" s="164"/>
    </row>
    <row r="28" spans="2:14" ht="18.95" customHeight="1">
      <c r="B28" s="164"/>
      <c r="C28" s="164"/>
      <c r="D28" s="991" t="s">
        <v>153</v>
      </c>
      <c r="E28" s="991"/>
      <c r="F28" s="991" t="s">
        <v>214</v>
      </c>
      <c r="G28" s="991"/>
      <c r="H28" s="991" t="s">
        <v>254</v>
      </c>
      <c r="I28" s="991"/>
      <c r="J28" s="165" t="s">
        <v>255</v>
      </c>
      <c r="K28" s="164"/>
      <c r="L28" s="164"/>
    </row>
    <row r="29" spans="2:14" ht="18.95" customHeight="1">
      <c r="B29" s="164"/>
      <c r="C29" s="164"/>
      <c r="D29" s="998" t="s">
        <v>996</v>
      </c>
      <c r="E29" s="999"/>
      <c r="F29" s="994"/>
      <c r="G29" s="995"/>
      <c r="H29" s="994"/>
      <c r="I29" s="995"/>
      <c r="J29" s="166"/>
      <c r="K29" s="164"/>
      <c r="L29" s="164"/>
    </row>
    <row r="30" spans="2:14" ht="18.95" customHeight="1">
      <c r="B30" s="164"/>
      <c r="C30" s="164"/>
      <c r="D30" s="1000"/>
      <c r="E30" s="1001"/>
      <c r="F30" s="992" t="str">
        <f>IF(報告用入力!F114="","",報告用入力!F114)</f>
        <v/>
      </c>
      <c r="G30" s="993"/>
      <c r="H30" s="992" t="str">
        <f>IF(報告用入力!J114="","",報告用入力!J114)</f>
        <v/>
      </c>
      <c r="I30" s="993"/>
      <c r="J30" s="346" t="str">
        <f>IF(報告用入力!F114="","",報告用入力!F114-報告用入力!J114)</f>
        <v/>
      </c>
      <c r="K30" s="164"/>
      <c r="L30" s="164"/>
    </row>
    <row r="31" spans="2:14" ht="18.95" customHeight="1">
      <c r="B31" s="164"/>
      <c r="C31" s="164"/>
      <c r="D31" s="1002"/>
      <c r="E31" s="1003"/>
      <c r="F31" s="996"/>
      <c r="G31" s="997"/>
      <c r="H31" s="996"/>
      <c r="I31" s="997"/>
      <c r="J31" s="167"/>
      <c r="K31" s="164"/>
      <c r="L31" s="164"/>
    </row>
    <row r="32" spans="2:14" ht="18.95" customHeight="1"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164"/>
    </row>
    <row r="33" spans="2:14" ht="18.95" customHeight="1">
      <c r="B33" s="164"/>
      <c r="C33" s="761" t="s">
        <v>241</v>
      </c>
      <c r="D33" s="761"/>
      <c r="E33" s="761"/>
      <c r="F33" s="761"/>
      <c r="G33" s="761"/>
      <c r="H33" s="761"/>
      <c r="I33" s="761"/>
      <c r="J33" s="761"/>
      <c r="K33" s="761"/>
      <c r="L33" s="164"/>
    </row>
    <row r="34" spans="2:14" ht="18.95" customHeight="1">
      <c r="B34" s="164"/>
      <c r="C34" s="761" t="s">
        <v>229</v>
      </c>
      <c r="D34" s="761"/>
      <c r="E34" s="761"/>
      <c r="F34" s="761"/>
      <c r="G34" s="761"/>
      <c r="H34" s="761"/>
      <c r="I34" s="761"/>
      <c r="J34" s="761"/>
      <c r="K34" s="761"/>
      <c r="L34" s="164"/>
    </row>
    <row r="35" spans="2:14" ht="18.95" customHeight="1">
      <c r="B35" s="761"/>
      <c r="C35" s="761"/>
      <c r="D35" s="761"/>
      <c r="E35" s="761"/>
      <c r="F35" s="761"/>
      <c r="G35" s="761"/>
      <c r="H35" s="761"/>
      <c r="I35" s="761"/>
      <c r="J35" s="761"/>
      <c r="K35" s="761"/>
      <c r="L35" s="164"/>
    </row>
    <row r="36" spans="2:14" ht="18.95" customHeight="1">
      <c r="B36" s="761"/>
      <c r="C36" s="761"/>
      <c r="D36" s="761"/>
      <c r="E36" s="761"/>
      <c r="F36" s="761"/>
      <c r="G36" s="761"/>
      <c r="H36" s="761"/>
      <c r="I36" s="761"/>
      <c r="J36" s="761"/>
      <c r="K36" s="761"/>
      <c r="L36" s="164"/>
    </row>
    <row r="37" spans="2:14" ht="18.95" customHeight="1">
      <c r="B37" s="761" t="s">
        <v>251</v>
      </c>
      <c r="C37" s="761"/>
      <c r="D37" s="761"/>
      <c r="E37" s="761"/>
      <c r="F37" s="761"/>
      <c r="G37" s="761"/>
      <c r="H37" s="761"/>
      <c r="I37" s="761"/>
      <c r="J37" s="761"/>
      <c r="K37" s="761"/>
      <c r="L37" s="164"/>
    </row>
    <row r="38" spans="2:14" ht="18.95" customHeight="1">
      <c r="B38" s="761" t="s">
        <v>238</v>
      </c>
      <c r="C38" s="761"/>
      <c r="D38" s="761"/>
      <c r="E38" s="761"/>
      <c r="F38" s="761"/>
      <c r="G38" s="761"/>
      <c r="H38" s="761"/>
      <c r="I38" s="761"/>
      <c r="J38" s="761"/>
      <c r="K38" s="761"/>
      <c r="L38" s="164"/>
    </row>
    <row r="39" spans="2:14" ht="18.95" customHeight="1"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164"/>
    </row>
    <row r="40" spans="2:14" ht="16.5" customHeight="1">
      <c r="B40" s="761"/>
      <c r="C40" s="761"/>
      <c r="D40" s="761"/>
      <c r="E40" s="761"/>
      <c r="F40" s="761"/>
      <c r="G40" s="761"/>
      <c r="H40" s="761"/>
      <c r="I40" s="761"/>
      <c r="J40" s="761"/>
      <c r="K40" s="761"/>
      <c r="L40" s="164"/>
      <c r="N40" s="357" t="str">
        <f>"　"&amp;TEXT(報告用入力!F110,"[DBNum3]ggge年m月d日")&amp;"付け沖縄県指令商第"&amp;" "&amp;報告用入力!K110&amp;" "&amp;"号をもって交付決定の通知を受"&amp;
IF(RIGHT(報告用入力!F111,2)="あり","け、"&amp;TEXT(報告用入力!F112,"[DBNum3]ggge年m月d日")&amp;"付け沖縄県指令商第"&amp;" "&amp;報告用入力!K110&amp;" "&amp;"号をもって変更承認の通知を受"&amp;IF(報告用入力!F111="２回あり","け、"&amp;TEXT(報告用入力!J112,"[DBNum3]ggge年m月d日")&amp;"付け沖縄県指令商第"&amp;" "&amp;報告用入力!K110&amp;" "&amp;"号をもって変更承認の通知を受けた","けた"),"けた")&amp;"商品開発支援について、沖縄県補助金等の交付に関する規則第１２条の規定に基づき、下記のとおり報告します。"</f>
        <v>　明治３３年１月０日付け沖縄県指令商第  号をもって交付決定の通知を受けた商品開発支援について、沖縄県補助金等の交付に関する規則第１２条の規定に基づき、下記のとおり報告します。</v>
      </c>
    </row>
    <row r="41" spans="2:14" ht="18" customHeight="1">
      <c r="B41" s="760"/>
      <c r="C41" s="760"/>
      <c r="D41" s="760"/>
      <c r="E41" s="760"/>
      <c r="F41" s="760"/>
      <c r="G41" s="760"/>
      <c r="H41" s="760"/>
      <c r="I41" s="760"/>
      <c r="J41" s="760"/>
      <c r="K41" s="760"/>
    </row>
    <row r="42" spans="2:14" ht="18" customHeight="1">
      <c r="B42" s="760"/>
      <c r="C42" s="760"/>
      <c r="D42" s="760"/>
      <c r="E42" s="760"/>
      <c r="F42" s="760"/>
      <c r="G42" s="760"/>
      <c r="H42" s="760"/>
      <c r="I42" s="760"/>
      <c r="J42" s="760"/>
      <c r="K42" s="760"/>
    </row>
    <row r="43" spans="2:14" ht="18" customHeight="1">
      <c r="B43" s="760"/>
      <c r="C43" s="760"/>
      <c r="D43" s="760"/>
      <c r="E43" s="760"/>
      <c r="F43" s="760"/>
      <c r="G43" s="760"/>
      <c r="H43" s="760"/>
      <c r="I43" s="760"/>
      <c r="J43" s="760"/>
      <c r="K43" s="760"/>
    </row>
    <row r="44" spans="2:14" ht="18" customHeight="1"/>
    <row r="45" spans="2:14" ht="18" customHeight="1"/>
    <row r="46" spans="2:14" ht="18" customHeight="1"/>
    <row r="47" spans="2:14" ht="15" customHeight="1"/>
    <row r="48" spans="2:14" ht="15" customHeight="1"/>
  </sheetData>
  <sheetProtection sheet="1" formatColumns="0" formatRows="0"/>
  <mergeCells count="57">
    <mergeCell ref="B6:K6"/>
    <mergeCell ref="B1:K1"/>
    <mergeCell ref="B2:K2"/>
    <mergeCell ref="B5:K5"/>
    <mergeCell ref="C24:K24"/>
    <mergeCell ref="B7:K7"/>
    <mergeCell ref="B8:E8"/>
    <mergeCell ref="G8:H8"/>
    <mergeCell ref="I8:K8"/>
    <mergeCell ref="B9:E9"/>
    <mergeCell ref="G9:H9"/>
    <mergeCell ref="I9:K9"/>
    <mergeCell ref="B10:E10"/>
    <mergeCell ref="G10:H10"/>
    <mergeCell ref="I10:K10"/>
    <mergeCell ref="B11:E11"/>
    <mergeCell ref="G11:H11"/>
    <mergeCell ref="I11:K11"/>
    <mergeCell ref="C23:K23"/>
    <mergeCell ref="C25:K25"/>
    <mergeCell ref="B19:K19"/>
    <mergeCell ref="B12:E12"/>
    <mergeCell ref="G12:H12"/>
    <mergeCell ref="I12:K12"/>
    <mergeCell ref="B13:K13"/>
    <mergeCell ref="B14:K14"/>
    <mergeCell ref="B15:K15"/>
    <mergeCell ref="B16:K16"/>
    <mergeCell ref="B17:K17"/>
    <mergeCell ref="B18:K18"/>
    <mergeCell ref="B20:K20"/>
    <mergeCell ref="C21:K21"/>
    <mergeCell ref="B42:K42"/>
    <mergeCell ref="B43:K43"/>
    <mergeCell ref="B37:K37"/>
    <mergeCell ref="B38:K38"/>
    <mergeCell ref="B36:K36"/>
    <mergeCell ref="B39:K39"/>
    <mergeCell ref="B40:K40"/>
    <mergeCell ref="H31:I31"/>
    <mergeCell ref="B41:K41"/>
    <mergeCell ref="B26:K26"/>
    <mergeCell ref="C27:K27"/>
    <mergeCell ref="B32:K32"/>
    <mergeCell ref="C33:K33"/>
    <mergeCell ref="B35:K35"/>
    <mergeCell ref="C34:K34"/>
    <mergeCell ref="F31:G31"/>
    <mergeCell ref="D29:E31"/>
    <mergeCell ref="C22:K22"/>
    <mergeCell ref="D28:E28"/>
    <mergeCell ref="F28:G28"/>
    <mergeCell ref="F30:G30"/>
    <mergeCell ref="H28:I28"/>
    <mergeCell ref="H30:I30"/>
    <mergeCell ref="F29:G29"/>
    <mergeCell ref="H29:I29"/>
  </mergeCells>
  <phoneticPr fontId="7"/>
  <conditionalFormatting sqref="B2:K2">
    <cfRule type="containsBlanks" dxfId="9" priority="2">
      <formula>LEN(TRIM(B2))=0</formula>
    </cfRule>
  </conditionalFormatting>
  <conditionalFormatting sqref="B15:K15">
    <cfRule type="containsErrors" dxfId="8" priority="1">
      <formula>ISERROR(B15)</formula>
    </cfRule>
  </conditionalFormatting>
  <printOptions horizontalCentered="1"/>
  <pageMargins left="1.1023622047244095" right="1.1023622047244095" top="1.1023622047244095" bottom="1.1023622047244095" header="0.19685039370078741" footer="0.19685039370078741"/>
  <pageSetup paperSize="9" scale="8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5"/>
  <sheetViews>
    <sheetView view="pageBreakPreview" topLeftCell="A8" zoomScaleNormal="70" zoomScaleSheetLayoutView="100" workbookViewId="0">
      <selection activeCell="C28" sqref="C28:G28"/>
    </sheetView>
  </sheetViews>
  <sheetFormatPr defaultColWidth="9" defaultRowHeight="13.5"/>
  <cols>
    <col min="1" max="1" width="5.625" style="7" customWidth="1"/>
    <col min="2" max="2" width="10.625" style="7" customWidth="1"/>
    <col min="3" max="4" width="14.625" style="7" customWidth="1"/>
    <col min="5" max="7" width="22.625" style="7" customWidth="1"/>
    <col min="8" max="16384" width="9" style="7"/>
  </cols>
  <sheetData>
    <row r="1" spans="1:7">
      <c r="A1" s="150"/>
      <c r="B1" s="150"/>
      <c r="C1" s="150"/>
      <c r="D1" s="150"/>
      <c r="E1" s="150"/>
      <c r="F1" s="150"/>
      <c r="G1" s="304" t="s">
        <v>184</v>
      </c>
    </row>
    <row r="2" spans="1:7" ht="21" customHeight="1">
      <c r="A2" s="912" t="s">
        <v>997</v>
      </c>
      <c r="B2" s="912"/>
      <c r="C2" s="912"/>
      <c r="D2" s="912"/>
      <c r="E2" s="912"/>
      <c r="F2" s="912"/>
      <c r="G2" s="912"/>
    </row>
    <row r="3" spans="1:7" ht="21">
      <c r="A3" s="311"/>
      <c r="B3" s="311"/>
      <c r="C3" s="311"/>
      <c r="D3" s="311"/>
      <c r="E3" s="311"/>
      <c r="F3" s="311"/>
      <c r="G3" s="311"/>
    </row>
    <row r="4" spans="1:7" s="6" customFormat="1" ht="26.1" customHeight="1">
      <c r="A4" s="1029" t="s">
        <v>129</v>
      </c>
      <c r="B4" s="769"/>
      <c r="C4" s="826" t="str">
        <f>IF(申請用入力!F122="","",申請用入力!F122)</f>
        <v/>
      </c>
      <c r="D4" s="817"/>
      <c r="E4" s="817"/>
      <c r="F4" s="97" t="s">
        <v>1011</v>
      </c>
      <c r="G4" s="457" t="str">
        <f>IF(申請用入力!F121="","",申請用入力!F121&amp;IF(申請用入力!F121="その他","　　―　"&amp;申請用入力!I121,IF(申請用入力!F121="中国","　　―　"&amp;申請用入力!H121,"")))</f>
        <v/>
      </c>
    </row>
    <row r="5" spans="1:7" s="6" customFormat="1" ht="20.100000000000001" customHeight="1">
      <c r="A5" s="1029" t="s">
        <v>132</v>
      </c>
      <c r="B5" s="769"/>
      <c r="C5" s="1035" t="str">
        <f>IF(報告用入力!F6="","",IF(報告用入力!F6="なし",報告用入力!F5,TEXT(報告用入力!I6,"yyyy/m/d日")&amp;"　～　"&amp;TEXT(報告用入力!L6,"yyyy/m/d")))</f>
        <v/>
      </c>
      <c r="D5" s="817"/>
      <c r="E5" s="817"/>
      <c r="F5" s="817"/>
      <c r="G5" s="818"/>
    </row>
    <row r="6" spans="1:7" s="6" customFormat="1" ht="26.1" customHeight="1">
      <c r="A6" s="1029" t="s">
        <v>1025</v>
      </c>
      <c r="B6" s="769"/>
      <c r="C6" s="826" t="str">
        <f>IF(報告用入力!F7="","",報告用入力!F7)</f>
        <v/>
      </c>
      <c r="D6" s="817"/>
      <c r="E6" s="817"/>
      <c r="F6" s="817"/>
      <c r="G6" s="818"/>
    </row>
    <row r="7" spans="1:7" s="6" customFormat="1" ht="20.100000000000001" customHeight="1">
      <c r="A7" s="1036" t="s">
        <v>983</v>
      </c>
      <c r="B7" s="789"/>
      <c r="C7" s="826" t="str">
        <f>"　①　"&amp;報告用入力!F8&amp;"　　②　"&amp;報告用入力!I8&amp;"　　③　"&amp;報告用入力!L8</f>
        <v>　①　　　②　　　③　</v>
      </c>
      <c r="D7" s="817"/>
      <c r="E7" s="817"/>
      <c r="F7" s="817"/>
      <c r="G7" s="818"/>
    </row>
    <row r="8" spans="1:7" s="6" customFormat="1" ht="49.5" customHeight="1">
      <c r="A8" s="1037"/>
      <c r="B8" s="810"/>
      <c r="C8" s="1030" t="str">
        <f>IF(報告用入力!F9="","",報告用入力!F9)</f>
        <v/>
      </c>
      <c r="D8" s="1031"/>
      <c r="E8" s="1031"/>
      <c r="F8" s="1031"/>
      <c r="G8" s="1032"/>
    </row>
    <row r="9" spans="1:7" s="6" customFormat="1" ht="20.100000000000001" customHeight="1">
      <c r="A9" s="1036" t="s">
        <v>185</v>
      </c>
      <c r="B9" s="789"/>
      <c r="C9" s="312" t="s">
        <v>134</v>
      </c>
      <c r="D9" s="123" t="s">
        <v>135</v>
      </c>
      <c r="E9" s="1029" t="s">
        <v>186</v>
      </c>
      <c r="F9" s="1034"/>
      <c r="G9" s="123" t="s">
        <v>187</v>
      </c>
    </row>
    <row r="10" spans="1:7" s="6" customFormat="1" ht="50.1" customHeight="1">
      <c r="A10" s="1039"/>
      <c r="B10" s="790"/>
      <c r="C10" s="289" t="str">
        <f>IF(申請用入力!F132="","",申請用入力!F132)</f>
        <v/>
      </c>
      <c r="D10" s="289" t="str">
        <f>IF(報告用入力!F14="なし",TEXT(申請用入力!I132,"m/d")&amp;"～"&amp;TEXT(申請用入力!L132,"m/d"),IF(報告用入力!F14="期間変更あり",TEXT(報告用入力!I14,"m/d")&amp;"～"&amp;TEXT(報告用入力!L14,"m/d"),""))</f>
        <v/>
      </c>
      <c r="E10" s="1033" t="str">
        <f>IF(報告用入力!F15="","",報告用入力!F15)</f>
        <v/>
      </c>
      <c r="F10" s="1033"/>
      <c r="G10" s="313" t="str">
        <f>IF(報告用入力!F16="","",報告用入力!F16)</f>
        <v/>
      </c>
    </row>
    <row r="11" spans="1:7" s="6" customFormat="1" ht="50.1" customHeight="1">
      <c r="A11" s="1039"/>
      <c r="B11" s="790"/>
      <c r="C11" s="289" t="str">
        <f>IF(申請用入力!F134="","",申請用入力!F134)</f>
        <v/>
      </c>
      <c r="D11" s="289" t="str">
        <f>IF(報告用入力!F18="なし",TEXT(申請用入力!I134,"m/d")&amp;"～"&amp;TEXT(申請用入力!L134,"m/d"),IF(報告用入力!F18="期間変更あり",TEXT(報告用入力!I18,"m/d")&amp;"～"&amp;TEXT(報告用入力!L18,"m/d"),""))</f>
        <v/>
      </c>
      <c r="E11" s="1033" t="str">
        <f>IF(報告用入力!F19="","",報告用入力!F19)</f>
        <v/>
      </c>
      <c r="F11" s="1038"/>
      <c r="G11" s="313" t="str">
        <f>IF(報告用入力!F20="","",報告用入力!F20)</f>
        <v/>
      </c>
    </row>
    <row r="12" spans="1:7" s="6" customFormat="1" ht="50.1" customHeight="1">
      <c r="A12" s="1039"/>
      <c r="B12" s="790"/>
      <c r="C12" s="289" t="str">
        <f>IF(申請用入力!F136="","",申請用入力!F136)</f>
        <v/>
      </c>
      <c r="D12" s="289" t="str">
        <f>IF(報告用入力!F22="なし",TEXT(申請用入力!I136,"m/d")&amp;"～"&amp;TEXT(申請用入力!L136,"m/d"),IF(報告用入力!F22="期間変更あり",TEXT(報告用入力!I22,"m/d")&amp;"～"&amp;TEXT(報告用入力!L22,"m/d"),""))</f>
        <v/>
      </c>
      <c r="E12" s="1033" t="str">
        <f>IF(報告用入力!F23="","",報告用入力!F23)</f>
        <v/>
      </c>
      <c r="F12" s="1038"/>
      <c r="G12" s="313" t="str">
        <f>IF(報告用入力!F24="","",報告用入力!F24)</f>
        <v/>
      </c>
    </row>
    <row r="13" spans="1:7" s="6" customFormat="1" ht="50.1" customHeight="1">
      <c r="A13" s="1039"/>
      <c r="B13" s="790"/>
      <c r="C13" s="289" t="str">
        <f>IF(申請用入力!F138="","",申請用入力!F138)</f>
        <v/>
      </c>
      <c r="D13" s="289" t="str">
        <f>IF(報告用入力!F26="なし",TEXT(申請用入力!I138,"m/d")&amp;"～"&amp;TEXT(申請用入力!L138,"m/d"),IF(報告用入力!F26="期間変更あり",TEXT(報告用入力!I26,"m/d")&amp;"～"&amp;TEXT(報告用入力!L26,"m/d"),""))</f>
        <v/>
      </c>
      <c r="E13" s="1033" t="str">
        <f>IF(報告用入力!F27="","",報告用入力!F27)</f>
        <v/>
      </c>
      <c r="F13" s="1038"/>
      <c r="G13" s="313" t="str">
        <f>IF(報告用入力!F28="","",報告用入力!F28)</f>
        <v/>
      </c>
    </row>
    <row r="14" spans="1:7" s="6" customFormat="1" ht="50.1" customHeight="1">
      <c r="A14" s="1039"/>
      <c r="B14" s="790"/>
      <c r="C14" s="314" t="str">
        <f>IF(申請用入力!F140="","",申請用入力!F140)</f>
        <v/>
      </c>
      <c r="D14" s="289" t="str">
        <f>IF(報告用入力!F30="なし",TEXT(申請用入力!I140,"m/d")&amp;"～"&amp;TEXT(申請用入力!L140,"m/d"),IF(報告用入力!F30="期間変更あり",TEXT(報告用入力!I30,"m/d")&amp;"～"&amp;TEXT(報告用入力!L30,"m/d"),""))</f>
        <v/>
      </c>
      <c r="E14" s="1033" t="str">
        <f>IF(報告用入力!F31="","",報告用入力!F31)</f>
        <v/>
      </c>
      <c r="F14" s="1038"/>
      <c r="G14" s="313" t="str">
        <f>IF(報告用入力!F32="","",報告用入力!F32)</f>
        <v/>
      </c>
    </row>
    <row r="15" spans="1:7" s="6" customFormat="1" ht="50.1" customHeight="1">
      <c r="A15" s="1039"/>
      <c r="B15" s="790"/>
      <c r="C15" s="289" t="str">
        <f>IF(申請用入力!F142="","",申請用入力!F142)</f>
        <v/>
      </c>
      <c r="D15" s="289" t="str">
        <f>IF(報告用入力!F34="なし",TEXT(申請用入力!I142,"m/d")&amp;"～"&amp;TEXT(申請用入力!L142,"m/d"),IF(報告用入力!F34="期間変更あり",TEXT(報告用入力!I34,"m/d")&amp;"～"&amp;TEXT(報告用入力!L34,"m/d"),""))</f>
        <v/>
      </c>
      <c r="E15" s="1033" t="str">
        <f>IF(報告用入力!F35="","",報告用入力!F35)</f>
        <v/>
      </c>
      <c r="F15" s="1038"/>
      <c r="G15" s="313" t="str">
        <f>IF(報告用入力!F36="","",報告用入力!F36)</f>
        <v/>
      </c>
    </row>
    <row r="16" spans="1:7" s="6" customFormat="1" ht="30" customHeight="1">
      <c r="A16" s="1009"/>
      <c r="B16" s="1010"/>
      <c r="C16" s="1011" t="s">
        <v>910</v>
      </c>
      <c r="D16" s="1012"/>
      <c r="E16" s="1013"/>
      <c r="F16" s="1020"/>
      <c r="G16" s="1021"/>
    </row>
    <row r="17" spans="1:7" s="6" customFormat="1" ht="19.5" customHeight="1">
      <c r="A17" s="1008" t="s">
        <v>139</v>
      </c>
      <c r="B17" s="1008"/>
      <c r="C17" s="1014">
        <f>報告用入力!F38</f>
        <v>0</v>
      </c>
      <c r="D17" s="1015"/>
      <c r="E17" s="1016"/>
      <c r="F17" s="1022"/>
      <c r="G17" s="1023"/>
    </row>
    <row r="18" spans="1:7" ht="19.5" customHeight="1">
      <c r="A18" s="1008" t="s">
        <v>188</v>
      </c>
      <c r="B18" s="1008"/>
      <c r="C18" s="1014">
        <f>報告用入力!F39</f>
        <v>0</v>
      </c>
      <c r="D18" s="1015"/>
      <c r="E18" s="1016"/>
      <c r="F18" s="1022"/>
      <c r="G18" s="1023"/>
    </row>
    <row r="19" spans="1:7" ht="19.5" customHeight="1">
      <c r="A19" s="1008" t="s">
        <v>189</v>
      </c>
      <c r="B19" s="1008"/>
      <c r="C19" s="1014">
        <f>C18-C17</f>
        <v>0</v>
      </c>
      <c r="D19" s="1015"/>
      <c r="E19" s="1016"/>
      <c r="F19" s="1022"/>
      <c r="G19" s="1023"/>
    </row>
    <row r="20" spans="1:7" s="6" customFormat="1" ht="19.5" customHeight="1">
      <c r="A20" s="1008"/>
      <c r="B20" s="1008"/>
      <c r="C20" s="1017" t="str">
        <f>IFERROR(C18/C17,"")</f>
        <v/>
      </c>
      <c r="D20" s="1018"/>
      <c r="E20" s="1019"/>
      <c r="F20" s="1024"/>
      <c r="G20" s="1025"/>
    </row>
    <row r="21" spans="1:7" ht="20.100000000000001" customHeight="1">
      <c r="A21" s="1026" t="s">
        <v>190</v>
      </c>
      <c r="B21" s="1027"/>
      <c r="C21" s="1027"/>
      <c r="D21" s="1027"/>
      <c r="E21" s="1027"/>
      <c r="F21" s="1027"/>
      <c r="G21" s="1028"/>
    </row>
    <row r="22" spans="1:7" ht="63.6" customHeight="1">
      <c r="A22" s="1005" t="str">
        <f>IF(報告用入力!F41="","",報告用入力!F41)</f>
        <v/>
      </c>
      <c r="B22" s="1006"/>
      <c r="C22" s="1006"/>
      <c r="D22" s="1006"/>
      <c r="E22" s="1006"/>
      <c r="F22" s="1006"/>
      <c r="G22" s="1007"/>
    </row>
    <row r="23" spans="1:7" ht="20.100000000000001" customHeight="1">
      <c r="A23" s="1026" t="s">
        <v>1045</v>
      </c>
      <c r="B23" s="1027"/>
      <c r="C23" s="1027"/>
      <c r="D23" s="1027"/>
      <c r="E23" s="1027"/>
      <c r="F23" s="1027"/>
      <c r="G23" s="1028"/>
    </row>
    <row r="24" spans="1:7" ht="63.6" customHeight="1">
      <c r="A24" s="1005" t="str">
        <f>IF(報告用入力!F42="","",報告用入力!F42)</f>
        <v/>
      </c>
      <c r="B24" s="1006"/>
      <c r="C24" s="1006"/>
      <c r="D24" s="1006"/>
      <c r="E24" s="1006"/>
      <c r="F24" s="1006"/>
      <c r="G24" s="1007"/>
    </row>
    <row r="25" spans="1:7" ht="20.100000000000001" customHeight="1">
      <c r="A25" s="1026" t="s">
        <v>1046</v>
      </c>
      <c r="B25" s="1027"/>
      <c r="C25" s="1027"/>
      <c r="D25" s="1027"/>
      <c r="E25" s="1027"/>
      <c r="F25" s="1027"/>
      <c r="G25" s="1028"/>
    </row>
    <row r="26" spans="1:7" ht="63.6" customHeight="1">
      <c r="A26" s="1005" t="str">
        <f>IF(報告用入力!F43="","",報告用入力!F43)</f>
        <v/>
      </c>
      <c r="B26" s="1006"/>
      <c r="C26" s="1006"/>
      <c r="D26" s="1006"/>
      <c r="E26" s="1006"/>
      <c r="F26" s="1006"/>
      <c r="G26" s="1007"/>
    </row>
    <row r="27" spans="1:7" ht="20.100000000000001" customHeight="1">
      <c r="A27" s="1040" t="s">
        <v>191</v>
      </c>
      <c r="B27" s="1040"/>
      <c r="C27" s="1040"/>
      <c r="D27" s="1040"/>
      <c r="E27" s="1040"/>
      <c r="F27" s="1040"/>
      <c r="G27" s="1040"/>
    </row>
    <row r="28" spans="1:7" ht="20.100000000000001" customHeight="1">
      <c r="A28" s="1041" t="s">
        <v>385</v>
      </c>
      <c r="B28" s="1041"/>
      <c r="C28" s="1041" t="str">
        <f>"　①　"&amp;報告用入力!F45&amp;"　　②　"&amp;報告用入力!H45&amp;"　　③　"&amp;報告用入力!J45</f>
        <v>　①　　　②　　　③　</v>
      </c>
      <c r="D28" s="1042"/>
      <c r="E28" s="1042"/>
      <c r="F28" s="1042"/>
      <c r="G28" s="1042"/>
    </row>
    <row r="29" spans="1:7" ht="39.950000000000003" customHeight="1">
      <c r="A29" s="1041" t="s">
        <v>425</v>
      </c>
      <c r="B29" s="1041"/>
      <c r="C29" s="1041" t="str">
        <f>"　①　"&amp;報告用入力!F46&amp;CHAR(10)&amp;"　②　"&amp;報告用入力!F47&amp;CHAR(10)&amp;"　③　"&amp;報告用入力!F48</f>
        <v>　①　
　②　
　③　</v>
      </c>
      <c r="D29" s="1042"/>
      <c r="E29" s="1042"/>
      <c r="F29" s="1042"/>
      <c r="G29" s="1042"/>
    </row>
    <row r="30" spans="1:7" ht="62.1" customHeight="1">
      <c r="A30" s="1041" t="s">
        <v>313</v>
      </c>
      <c r="B30" s="1041"/>
      <c r="C30" s="1005" t="str">
        <f>IF(報告用入力!F49="","",報告用入力!F49)</f>
        <v/>
      </c>
      <c r="D30" s="1006"/>
      <c r="E30" s="1006"/>
      <c r="F30" s="1006"/>
      <c r="G30" s="1007"/>
    </row>
    <row r="31" spans="1:7" ht="20.100000000000001" customHeight="1">
      <c r="A31" s="1040" t="s">
        <v>192</v>
      </c>
      <c r="B31" s="1040"/>
      <c r="C31" s="1040"/>
      <c r="D31" s="1040"/>
      <c r="E31" s="1040"/>
      <c r="F31" s="1040"/>
      <c r="G31" s="1040"/>
    </row>
    <row r="32" spans="1:7" ht="20.100000000000001" customHeight="1">
      <c r="A32" s="1041" t="s">
        <v>424</v>
      </c>
      <c r="B32" s="1041"/>
      <c r="C32" s="1041" t="str">
        <f>"　①　"&amp;報告用入力!F51&amp;"　　②　"&amp;報告用入力!H51&amp;"　　③　"&amp;報告用入力!J51</f>
        <v>　①　　　②　　　③　</v>
      </c>
      <c r="D32" s="1041"/>
      <c r="E32" s="1041"/>
      <c r="F32" s="1041"/>
      <c r="G32" s="1041"/>
    </row>
    <row r="33" spans="1:7" ht="69.599999999999994" customHeight="1">
      <c r="A33" s="1041" t="s">
        <v>313</v>
      </c>
      <c r="B33" s="1041"/>
      <c r="C33" s="1005" t="str">
        <f>IF(報告用入力!F52="","",報告用入力!F52)</f>
        <v/>
      </c>
      <c r="D33" s="1006"/>
      <c r="E33" s="1006"/>
      <c r="F33" s="1006"/>
      <c r="G33" s="1007"/>
    </row>
    <row r="34" spans="1:7" ht="18" customHeight="1">
      <c r="A34" s="303"/>
      <c r="B34" s="302"/>
      <c r="C34" s="302"/>
      <c r="D34" s="302"/>
      <c r="E34" s="302"/>
      <c r="F34" s="302"/>
      <c r="G34" s="302"/>
    </row>
    <row r="35" spans="1:7" ht="18" customHeight="1"/>
  </sheetData>
  <sheetProtection sheet="1" formatColumns="0" formatRows="0" insertRows="0"/>
  <mergeCells count="46">
    <mergeCell ref="A31:G31"/>
    <mergeCell ref="C33:G33"/>
    <mergeCell ref="A33:B33"/>
    <mergeCell ref="C32:G32"/>
    <mergeCell ref="A21:G21"/>
    <mergeCell ref="A22:G22"/>
    <mergeCell ref="A27:G27"/>
    <mergeCell ref="C29:G29"/>
    <mergeCell ref="C28:G28"/>
    <mergeCell ref="A32:B32"/>
    <mergeCell ref="A28:B28"/>
    <mergeCell ref="A29:B29"/>
    <mergeCell ref="C30:G30"/>
    <mergeCell ref="A30:B30"/>
    <mergeCell ref="A23:G23"/>
    <mergeCell ref="A24:G24"/>
    <mergeCell ref="E14:F14"/>
    <mergeCell ref="E15:F15"/>
    <mergeCell ref="A9:B15"/>
    <mergeCell ref="E11:F11"/>
    <mergeCell ref="E12:F12"/>
    <mergeCell ref="E13:F13"/>
    <mergeCell ref="A2:G2"/>
    <mergeCell ref="A4:B4"/>
    <mergeCell ref="C8:G8"/>
    <mergeCell ref="E10:F10"/>
    <mergeCell ref="C7:G7"/>
    <mergeCell ref="E9:F9"/>
    <mergeCell ref="A5:B5"/>
    <mergeCell ref="C5:G5"/>
    <mergeCell ref="A6:B6"/>
    <mergeCell ref="C6:G6"/>
    <mergeCell ref="C4:E4"/>
    <mergeCell ref="A7:B8"/>
    <mergeCell ref="A26:G26"/>
    <mergeCell ref="A17:B17"/>
    <mergeCell ref="A18:B18"/>
    <mergeCell ref="A19:B20"/>
    <mergeCell ref="A16:B16"/>
    <mergeCell ref="C16:E16"/>
    <mergeCell ref="C17:E17"/>
    <mergeCell ref="C18:E18"/>
    <mergeCell ref="C19:E19"/>
    <mergeCell ref="C20:E20"/>
    <mergeCell ref="F16:G20"/>
    <mergeCell ref="A25:G25"/>
  </mergeCells>
  <phoneticPr fontId="7"/>
  <printOptions horizontalCentered="1"/>
  <pageMargins left="0.70866141732283472" right="0.70866141732283472" top="0.55118110236220474" bottom="0.74803149606299213" header="0.31496062992125984" footer="0.31496062992125984"/>
  <pageSetup paperSize="9" scale="71" orientation="portrait" r:id="rId1"/>
  <colBreaks count="1" manualBreakCount="1">
    <brk id="7" max="2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3"/>
  <sheetViews>
    <sheetView view="pageBreakPreview" zoomScaleNormal="100" zoomScaleSheetLayoutView="100" workbookViewId="0">
      <selection activeCell="C28" sqref="C28"/>
    </sheetView>
  </sheetViews>
  <sheetFormatPr defaultColWidth="8.75" defaultRowHeight="13.5"/>
  <cols>
    <col min="1" max="1" width="8.625" style="450" customWidth="1"/>
    <col min="2" max="2" width="34.625" style="450" customWidth="1"/>
    <col min="3" max="3" width="3.5" style="450" customWidth="1"/>
    <col min="4" max="4" width="8.625" style="450" customWidth="1"/>
    <col min="5" max="5" width="34.25" style="450" customWidth="1"/>
    <col min="6" max="16384" width="8.75" style="450"/>
  </cols>
  <sheetData>
    <row r="1" spans="1:9" ht="20.100000000000001" customHeight="1">
      <c r="A1" s="447"/>
      <c r="B1" s="447"/>
      <c r="C1" s="447"/>
      <c r="D1" s="447"/>
      <c r="E1" s="448" t="s">
        <v>1034</v>
      </c>
      <c r="F1" s="449"/>
    </row>
    <row r="2" spans="1:9" ht="15" customHeight="1">
      <c r="A2" s="2" t="s">
        <v>1035</v>
      </c>
      <c r="B2" s="2"/>
      <c r="C2" s="2"/>
      <c r="D2" s="2"/>
      <c r="E2" s="2"/>
      <c r="F2" s="2"/>
      <c r="G2" s="2"/>
      <c r="H2" s="2"/>
      <c r="I2" s="2"/>
    </row>
    <row r="3" spans="1:9" ht="24.9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7" customHeight="1">
      <c r="A4" s="168"/>
      <c r="B4" s="169"/>
      <c r="C4" s="169"/>
      <c r="D4" s="169"/>
      <c r="E4" s="170"/>
      <c r="F4" s="2"/>
      <c r="G4" s="2"/>
      <c r="H4" s="2"/>
      <c r="I4" s="2"/>
    </row>
    <row r="5" spans="1:9" ht="27" customHeight="1">
      <c r="A5" s="460"/>
      <c r="B5" s="449"/>
      <c r="C5" s="449"/>
      <c r="D5" s="449"/>
      <c r="E5" s="461"/>
      <c r="F5" s="449"/>
    </row>
    <row r="6" spans="1:9" ht="27" customHeight="1">
      <c r="A6" s="460"/>
      <c r="B6" s="449"/>
      <c r="C6" s="449"/>
      <c r="D6" s="449"/>
      <c r="E6" s="461"/>
    </row>
    <row r="7" spans="1:9" ht="27" customHeight="1">
      <c r="A7" s="460"/>
      <c r="B7" s="449"/>
      <c r="C7" s="449"/>
      <c r="D7" s="449"/>
      <c r="E7" s="461"/>
    </row>
    <row r="8" spans="1:9" ht="27" customHeight="1">
      <c r="A8" s="460"/>
      <c r="B8" s="449"/>
      <c r="C8" s="449"/>
      <c r="D8" s="449"/>
      <c r="E8" s="461"/>
    </row>
    <row r="9" spans="1:9" ht="27" customHeight="1">
      <c r="A9" s="460"/>
      <c r="B9" s="449"/>
      <c r="C9" s="449"/>
      <c r="D9" s="449"/>
      <c r="E9" s="461"/>
    </row>
    <row r="10" spans="1:9" ht="27" customHeight="1">
      <c r="A10" s="460"/>
      <c r="B10" s="449"/>
      <c r="C10" s="449"/>
      <c r="D10" s="449"/>
      <c r="E10" s="461"/>
    </row>
    <row r="11" spans="1:9" ht="27" customHeight="1">
      <c r="A11" s="460"/>
      <c r="B11" s="449"/>
      <c r="C11" s="449"/>
      <c r="D11" s="449"/>
      <c r="E11" s="461"/>
    </row>
    <row r="12" spans="1:9" ht="27" customHeight="1">
      <c r="A12" s="460"/>
      <c r="B12" s="449"/>
      <c r="C12" s="449"/>
      <c r="D12" s="449"/>
      <c r="E12" s="461"/>
    </row>
    <row r="13" spans="1:9" ht="27" customHeight="1">
      <c r="A13" s="460"/>
      <c r="B13" s="449"/>
      <c r="C13" s="449"/>
      <c r="D13" s="449"/>
      <c r="E13" s="461"/>
    </row>
    <row r="14" spans="1:9" ht="27" customHeight="1">
      <c r="A14" s="460"/>
      <c r="B14" s="449"/>
      <c r="C14" s="449"/>
      <c r="D14" s="449"/>
      <c r="E14" s="461"/>
    </row>
    <row r="15" spans="1:9" ht="27" customHeight="1">
      <c r="A15" s="460"/>
      <c r="B15" s="449"/>
      <c r="C15" s="449"/>
      <c r="D15" s="449"/>
      <c r="E15" s="461"/>
    </row>
    <row r="16" spans="1:9" ht="27" customHeight="1">
      <c r="A16" s="460"/>
      <c r="B16" s="449"/>
      <c r="C16" s="449"/>
      <c r="D16" s="449"/>
      <c r="E16" s="461"/>
    </row>
    <row r="17" spans="1:5" ht="27" customHeight="1">
      <c r="A17" s="460"/>
      <c r="B17" s="449"/>
      <c r="C17" s="449"/>
      <c r="D17" s="449"/>
      <c r="E17" s="461"/>
    </row>
    <row r="18" spans="1:5" ht="27" customHeight="1">
      <c r="A18" s="460"/>
      <c r="B18" s="449"/>
      <c r="C18" s="449"/>
      <c r="D18" s="449"/>
      <c r="E18" s="461"/>
    </row>
    <row r="19" spans="1:5" ht="27" customHeight="1">
      <c r="A19" s="460"/>
      <c r="B19" s="449"/>
      <c r="C19" s="449"/>
      <c r="D19" s="449"/>
      <c r="E19" s="461"/>
    </row>
    <row r="20" spans="1:5" ht="27" customHeight="1">
      <c r="A20" s="460"/>
      <c r="B20" s="449"/>
      <c r="C20" s="449"/>
      <c r="D20" s="449"/>
      <c r="E20" s="461"/>
    </row>
    <row r="21" spans="1:5" ht="27" customHeight="1">
      <c r="A21" s="460"/>
      <c r="B21" s="449"/>
      <c r="C21" s="449"/>
      <c r="D21" s="449"/>
      <c r="E21" s="461"/>
    </row>
    <row r="22" spans="1:5" ht="27" customHeight="1">
      <c r="A22" s="460"/>
      <c r="B22" s="449"/>
      <c r="C22" s="449"/>
      <c r="D22" s="449"/>
      <c r="E22" s="461"/>
    </row>
    <row r="23" spans="1:5" ht="27" customHeight="1">
      <c r="A23" s="460"/>
      <c r="B23" s="449"/>
      <c r="C23" s="449"/>
      <c r="D23" s="449"/>
      <c r="E23" s="461"/>
    </row>
    <row r="24" spans="1:5" ht="27" customHeight="1">
      <c r="A24" s="460"/>
      <c r="B24" s="449"/>
      <c r="C24" s="449"/>
      <c r="D24" s="449"/>
      <c r="E24" s="461"/>
    </row>
    <row r="25" spans="1:5" ht="27" customHeight="1">
      <c r="A25" s="460"/>
      <c r="B25" s="449"/>
      <c r="C25" s="449"/>
      <c r="D25" s="449"/>
      <c r="E25" s="461"/>
    </row>
    <row r="26" spans="1:5" ht="27" customHeight="1">
      <c r="A26" s="460"/>
      <c r="B26" s="449"/>
      <c r="C26" s="449"/>
      <c r="D26" s="449"/>
      <c r="E26" s="461"/>
    </row>
    <row r="27" spans="1:5" ht="27" customHeight="1">
      <c r="A27" s="460"/>
      <c r="B27" s="449"/>
      <c r="C27" s="449"/>
      <c r="D27" s="449"/>
      <c r="E27" s="461"/>
    </row>
    <row r="28" spans="1:5" ht="27" customHeight="1">
      <c r="A28" s="460"/>
      <c r="B28" s="449"/>
      <c r="C28" s="449"/>
      <c r="D28" s="449"/>
      <c r="E28" s="461"/>
    </row>
    <row r="29" spans="1:5" ht="27" customHeight="1">
      <c r="A29" s="460"/>
      <c r="B29" s="449"/>
      <c r="C29" s="449"/>
      <c r="D29" s="449"/>
      <c r="E29" s="461"/>
    </row>
    <row r="30" spans="1:5" ht="27" customHeight="1">
      <c r="A30" s="462"/>
      <c r="B30" s="463"/>
      <c r="C30" s="463"/>
      <c r="D30" s="463"/>
      <c r="E30" s="464"/>
    </row>
    <row r="31" spans="1:5" ht="27" customHeight="1"/>
    <row r="32" spans="1:5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 formatColumns="0" formatRows="0"/>
  <phoneticPr fontId="7"/>
  <printOptions horizontalCentered="1"/>
  <pageMargins left="0.70866141732283472" right="0.70866141732283472" top="0.55118110236220474" bottom="0.74803149606299213" header="0.31496062992125984" footer="0.31496062992125984"/>
  <pageSetup paperSize="9" scale="99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26"/>
  <sheetViews>
    <sheetView view="pageBreakPreview" zoomScale="80" zoomScaleNormal="75" zoomScaleSheetLayoutView="80" workbookViewId="0">
      <selection activeCell="C28" sqref="C28"/>
    </sheetView>
  </sheetViews>
  <sheetFormatPr defaultColWidth="9" defaultRowHeight="13.5"/>
  <cols>
    <col min="1" max="1" width="2.5" style="1" customWidth="1"/>
    <col min="2" max="2" width="37.375" style="1" customWidth="1"/>
    <col min="3" max="3" width="40.125" style="1" customWidth="1"/>
    <col min="4" max="4" width="25.375" style="1" customWidth="1"/>
    <col min="5" max="5" width="25.5" style="1" customWidth="1"/>
    <col min="6" max="6" width="16.625" style="1" customWidth="1"/>
    <col min="7" max="7" width="13.125" style="1" customWidth="1"/>
    <col min="8" max="8" width="34.375" style="1" customWidth="1"/>
    <col min="9" max="16384" width="9" style="1"/>
  </cols>
  <sheetData>
    <row r="1" spans="1:9" s="7" customFormat="1" ht="17.25">
      <c r="A1" s="316"/>
      <c r="B1" s="316"/>
      <c r="C1" s="316"/>
      <c r="D1" s="316"/>
      <c r="E1" s="316"/>
      <c r="F1" s="316"/>
      <c r="G1" s="316"/>
      <c r="H1" s="317" t="s">
        <v>948</v>
      </c>
      <c r="I1" s="150"/>
    </row>
    <row r="2" spans="1:9" ht="21">
      <c r="A2" s="1044" t="s">
        <v>197</v>
      </c>
      <c r="B2" s="1044"/>
      <c r="C2" s="1044"/>
      <c r="D2" s="1044"/>
      <c r="E2" s="1044"/>
      <c r="F2" s="1044"/>
      <c r="G2" s="1044"/>
      <c r="H2" s="1044"/>
      <c r="I2" s="2"/>
    </row>
    <row r="3" spans="1:9" ht="24.95" customHeight="1">
      <c r="A3" s="318"/>
      <c r="B3" s="141"/>
      <c r="C3" s="141"/>
      <c r="D3" s="141"/>
      <c r="E3" s="141"/>
      <c r="F3" s="290" t="s">
        <v>198</v>
      </c>
      <c r="G3" s="1045" t="str">
        <f>IF(申請用入力!R4="","",申請用入力!R4)</f>
        <v/>
      </c>
      <c r="H3" s="1046"/>
      <c r="I3" s="2"/>
    </row>
    <row r="4" spans="1:9" ht="20.100000000000001" customHeight="1">
      <c r="A4" s="318"/>
      <c r="B4" s="318"/>
      <c r="C4" s="318"/>
      <c r="D4" s="318"/>
      <c r="E4" s="141"/>
      <c r="F4" s="319"/>
      <c r="G4" s="319"/>
      <c r="H4" s="320"/>
      <c r="I4" s="2"/>
    </row>
    <row r="5" spans="1:9" ht="24" customHeight="1">
      <c r="A5" s="1047" t="s">
        <v>1036</v>
      </c>
      <c r="B5" s="1047"/>
      <c r="C5" s="1047"/>
      <c r="D5" s="141"/>
      <c r="E5" s="141"/>
      <c r="F5" s="290" t="s">
        <v>199</v>
      </c>
      <c r="G5" s="336" t="str">
        <f>IF(報告用入力!I56="","","（"&amp;報告用入力!I56&amp;"月末日）")</f>
        <v/>
      </c>
      <c r="H5" s="291" t="str">
        <f>IF(報告用入力!F56="","",報告用入力!F56)</f>
        <v/>
      </c>
      <c r="I5" s="2"/>
    </row>
    <row r="6" spans="1:9" s="5" customFormat="1" ht="20.100000000000001" customHeight="1">
      <c r="A6" s="1048"/>
      <c r="B6" s="1048"/>
      <c r="C6" s="1048"/>
      <c r="D6" s="141"/>
      <c r="E6" s="141"/>
      <c r="F6" s="141"/>
      <c r="G6" s="141"/>
      <c r="H6" s="141"/>
      <c r="I6" s="141"/>
    </row>
    <row r="7" spans="1:9" s="5" customFormat="1" ht="27.6" customHeight="1">
      <c r="A7" s="978" t="s">
        <v>129</v>
      </c>
      <c r="B7" s="980"/>
      <c r="C7" s="842" t="str">
        <f>IF(申請用入力!F122="","",申請用入力!F122)</f>
        <v/>
      </c>
      <c r="D7" s="842"/>
      <c r="E7" s="842"/>
      <c r="F7" s="842"/>
      <c r="G7" s="842"/>
      <c r="H7" s="843"/>
      <c r="I7" s="141"/>
    </row>
    <row r="8" spans="1:9" ht="20.100000000000001" customHeight="1">
      <c r="A8" s="331" t="s">
        <v>200</v>
      </c>
      <c r="B8" s="321"/>
      <c r="C8" s="321"/>
      <c r="D8" s="321"/>
      <c r="E8" s="322"/>
      <c r="F8" s="176"/>
      <c r="G8" s="176"/>
      <c r="H8" s="322"/>
      <c r="I8" s="2"/>
    </row>
    <row r="9" spans="1:9" ht="24.95" customHeight="1">
      <c r="A9" s="1043" t="s">
        <v>1044</v>
      </c>
      <c r="B9" s="1043"/>
      <c r="C9" s="1049" t="s">
        <v>201</v>
      </c>
      <c r="D9" s="1043" t="s">
        <v>202</v>
      </c>
      <c r="E9" s="1051" t="s">
        <v>203</v>
      </c>
      <c r="F9" s="1052" t="s">
        <v>882</v>
      </c>
      <c r="G9" s="1053"/>
      <c r="H9" s="1043" t="s">
        <v>50</v>
      </c>
      <c r="I9" s="2"/>
    </row>
    <row r="10" spans="1:9" s="4" customFormat="1" ht="24.95" customHeight="1">
      <c r="A10" s="1043"/>
      <c r="B10" s="1043"/>
      <c r="C10" s="1050"/>
      <c r="D10" s="1043"/>
      <c r="E10" s="1051"/>
      <c r="F10" s="178" t="s">
        <v>204</v>
      </c>
      <c r="G10" s="178" t="s">
        <v>205</v>
      </c>
      <c r="H10" s="1043"/>
      <c r="I10" s="180"/>
    </row>
    <row r="11" spans="1:9" ht="60" customHeight="1" thickBot="1">
      <c r="A11" s="323"/>
      <c r="B11" s="465" t="str">
        <f>IF(報告用入力!F61="","",報告用入力!F59)</f>
        <v/>
      </c>
      <c r="C11" s="465" t="str">
        <f>IF(報告用入力!F61="","",IF(報告用入力!F57="その他.","その他"&amp;"　－　"&amp;報告用入力!J58,報告用入力!F57&amp;"　－　"&amp;IF(RIGHT(報告用入力!F57,1)="物",報告用入力!J57&amp;"　－　"&amp;IF(RIGHT(報告用入力!F58,1)=".",報告用入力!J58,報告用入力!F58),IF(RIGHT(報告用入力!F58,1)=".",報告用入力!J58,報告用入力!F58))))</f>
        <v/>
      </c>
      <c r="D11" s="465" t="str">
        <f>IF(報告用入力!F61="","",報告用入力!F60)</f>
        <v/>
      </c>
      <c r="E11" s="466" t="str">
        <f>IF(報告用入力!F61="","",報告用入力!F61)</f>
        <v/>
      </c>
      <c r="F11" s="333" t="str">
        <f>IF(報告用入力!F61="","",報告用入力!J62)</f>
        <v/>
      </c>
      <c r="G11" s="335" t="str">
        <f>IF(報告用入力!F61="","",報告用入力!F62)</f>
        <v/>
      </c>
      <c r="H11" s="427" t="str">
        <f>IF(報告用入力!F61="","",報告用入力!F63)</f>
        <v/>
      </c>
      <c r="I11" s="2"/>
    </row>
    <row r="12" spans="1:9" s="5" customFormat="1" ht="60" customHeight="1">
      <c r="A12" s="1054"/>
      <c r="B12" s="1054"/>
      <c r="C12" s="1054"/>
      <c r="D12" s="1054"/>
      <c r="E12" s="1054"/>
      <c r="F12" s="1054"/>
      <c r="G12" s="1054"/>
      <c r="H12" s="1054"/>
      <c r="I12" s="141"/>
    </row>
    <row r="13" spans="1:9" s="5" customFormat="1" ht="20.100000000000001" customHeight="1">
      <c r="A13" s="331" t="s">
        <v>207</v>
      </c>
      <c r="B13" s="321"/>
      <c r="C13" s="321"/>
      <c r="D13" s="321"/>
      <c r="E13" s="322"/>
      <c r="F13" s="176"/>
      <c r="G13" s="176"/>
      <c r="H13" s="322"/>
      <c r="I13" s="141"/>
    </row>
    <row r="14" spans="1:9" s="5" customFormat="1" ht="24.95" customHeight="1">
      <c r="A14" s="1055" t="s">
        <v>1044</v>
      </c>
      <c r="B14" s="1056"/>
      <c r="C14" s="109" t="s">
        <v>201</v>
      </c>
      <c r="D14" s="112" t="s">
        <v>202</v>
      </c>
      <c r="E14" s="315" t="s">
        <v>208</v>
      </c>
      <c r="F14" s="315" t="s">
        <v>209</v>
      </c>
      <c r="G14" s="315" t="s">
        <v>205</v>
      </c>
      <c r="H14" s="109" t="s">
        <v>50</v>
      </c>
      <c r="I14" s="141"/>
    </row>
    <row r="15" spans="1:9" s="5" customFormat="1" ht="60" customHeight="1" thickBot="1">
      <c r="A15" s="323"/>
      <c r="B15" s="465" t="str">
        <f>IF(報告用入力!F64="","",報告用入力!F59)</f>
        <v/>
      </c>
      <c r="C15" s="465" t="str">
        <f>IF(報告用入力!F64="","",IF(報告用入力!F57="その他.","その他"&amp;"　－　"&amp;報告用入力!J58,報告用入力!F57&amp;"　－　"&amp;IF(RIGHT(報告用入力!F57,1)="物",報告用入力!J57&amp;"　－　"&amp;IF(RIGHT(報告用入力!F58,1)=".",報告用入力!J58,報告用入力!F58),IF(RIGHT(報告用入力!F58,1)=".",報告用入力!J58,報告用入力!F58))))</f>
        <v/>
      </c>
      <c r="D15" s="466" t="str">
        <f>IF(報告用入力!F64="","",報告用入力!F60)</f>
        <v/>
      </c>
      <c r="E15" s="467" t="str">
        <f>IF(報告用入力!F64="","",報告用入力!F64)</f>
        <v/>
      </c>
      <c r="F15" s="332" t="str">
        <f>IF(報告用入力!F64="","",報告用入力!J65)</f>
        <v/>
      </c>
      <c r="G15" s="335" t="str">
        <f>IF(報告用入力!F64="","",報告用入力!F65)</f>
        <v/>
      </c>
      <c r="H15" s="335" t="str">
        <f>IF(報告用入力!F64="","",報告用入力!F66)</f>
        <v/>
      </c>
      <c r="I15" s="141"/>
    </row>
    <row r="16" spans="1:9" s="5" customFormat="1" ht="60" customHeight="1">
      <c r="A16" s="1054"/>
      <c r="B16" s="1058"/>
      <c r="C16" s="1058"/>
      <c r="D16" s="1058"/>
      <c r="E16" s="1058"/>
      <c r="F16" s="1058"/>
      <c r="G16" s="1058"/>
      <c r="H16" s="1058"/>
      <c r="I16" s="141"/>
    </row>
    <row r="17" spans="1:9" ht="20.100000000000001" customHeight="1">
      <c r="A17" s="331" t="s">
        <v>210</v>
      </c>
      <c r="B17" s="321"/>
      <c r="C17" s="321"/>
      <c r="D17" s="321"/>
      <c r="E17" s="322"/>
      <c r="F17" s="176"/>
      <c r="G17" s="176"/>
      <c r="H17" s="322"/>
      <c r="I17" s="2"/>
    </row>
    <row r="18" spans="1:9" s="4" customFormat="1" ht="24.95" customHeight="1">
      <c r="A18" s="1055" t="s">
        <v>1044</v>
      </c>
      <c r="B18" s="1056"/>
      <c r="C18" s="109" t="s">
        <v>201</v>
      </c>
      <c r="D18" s="112" t="s">
        <v>202</v>
      </c>
      <c r="E18" s="315" t="s">
        <v>211</v>
      </c>
      <c r="F18" s="315" t="s">
        <v>212</v>
      </c>
      <c r="G18" s="178" t="s">
        <v>205</v>
      </c>
      <c r="H18" s="109" t="s">
        <v>50</v>
      </c>
      <c r="I18" s="180"/>
    </row>
    <row r="19" spans="1:9" ht="60" customHeight="1" thickBot="1">
      <c r="A19" s="323"/>
      <c r="B19" s="465" t="str">
        <f>IF(報告用入力!F67="","",報告用入力!F59)</f>
        <v/>
      </c>
      <c r="C19" s="465" t="str">
        <f>IF(報告用入力!F67="","",IF(報告用入力!F57="その他.","その他"&amp;"　－　"&amp;報告用入力!J58,報告用入力!F57&amp;"　－　"&amp;IF(RIGHT(報告用入力!F57,1)="物",報告用入力!J57&amp;"　－　"&amp;IF(RIGHT(報告用入力!F58,1)=".",報告用入力!J58,報告用入力!F58),IF(RIGHT(報告用入力!F58,1)=".",報告用入力!J58,報告用入力!F58))))</f>
        <v/>
      </c>
      <c r="D19" s="465" t="str">
        <f>IF(報告用入力!F67="","",報告用入力!F60)</f>
        <v/>
      </c>
      <c r="E19" s="466" t="str">
        <f>IF(報告用入力!F67="","",報告用入力!F67)</f>
        <v/>
      </c>
      <c r="F19" s="333" t="str">
        <f>IF(報告用入力!F67="","",報告用入力!J68)</f>
        <v/>
      </c>
      <c r="G19" s="335" t="str">
        <f>IF(報告用入力!F67="","",報告用入力!F68)</f>
        <v/>
      </c>
      <c r="H19" s="335" t="str">
        <f>IF(報告用入力!F67="","",報告用入力!F69)</f>
        <v/>
      </c>
      <c r="I19" s="2"/>
    </row>
    <row r="20" spans="1:9" s="5" customFormat="1" ht="60" customHeight="1">
      <c r="A20" s="1054"/>
      <c r="B20" s="1058"/>
      <c r="C20" s="1058"/>
      <c r="D20" s="1058"/>
      <c r="E20" s="1058"/>
      <c r="F20" s="1058"/>
      <c r="G20" s="1058"/>
      <c r="H20" s="1058"/>
      <c r="I20" s="141"/>
    </row>
    <row r="21" spans="1:9" s="5" customFormat="1" ht="36.950000000000003" customHeight="1">
      <c r="A21" s="1057"/>
      <c r="B21" s="1057"/>
      <c r="C21" s="1057"/>
      <c r="D21" s="1057"/>
      <c r="E21" s="1057"/>
      <c r="F21" s="1057"/>
      <c r="G21" s="1057"/>
      <c r="H21" s="1057"/>
      <c r="I21" s="141"/>
    </row>
    <row r="22" spans="1:9">
      <c r="A22" s="5"/>
      <c r="B22" s="5"/>
      <c r="C22" s="5"/>
      <c r="D22" s="5"/>
      <c r="E22" s="5"/>
      <c r="F22" s="5"/>
      <c r="G22" s="5"/>
      <c r="H22" s="5"/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5"/>
      <c r="B25" s="5"/>
      <c r="C25" s="5"/>
      <c r="D25" s="5"/>
      <c r="E25" s="5"/>
      <c r="F25" s="5"/>
      <c r="G25" s="5"/>
      <c r="H25" s="5"/>
    </row>
    <row r="26" spans="1:9">
      <c r="A26" s="5"/>
      <c r="B26" s="5"/>
      <c r="C26" s="5"/>
      <c r="D26" s="5"/>
      <c r="E26" s="5"/>
      <c r="F26" s="5"/>
      <c r="G26" s="5"/>
      <c r="H26" s="5"/>
    </row>
  </sheetData>
  <sheetProtection sheet="1" formatColumns="0" formatRows="0"/>
  <mergeCells count="17">
    <mergeCell ref="A12:H12"/>
    <mergeCell ref="A14:B14"/>
    <mergeCell ref="A21:H21"/>
    <mergeCell ref="A16:H16"/>
    <mergeCell ref="A18:B18"/>
    <mergeCell ref="A20:H20"/>
    <mergeCell ref="H9:H10"/>
    <mergeCell ref="A2:H2"/>
    <mergeCell ref="G3:H3"/>
    <mergeCell ref="A7:B7"/>
    <mergeCell ref="C7:H7"/>
    <mergeCell ref="A5:C6"/>
    <mergeCell ref="A9:B10"/>
    <mergeCell ref="C9:C10"/>
    <mergeCell ref="D9:D10"/>
    <mergeCell ref="E9:E10"/>
    <mergeCell ref="F9:G9"/>
  </mergeCells>
  <phoneticPr fontId="7"/>
  <printOptions horizontalCentered="1" verticalCentered="1"/>
  <pageMargins left="0.62992125984251968" right="0.23622047244094491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Z68"/>
  <sheetViews>
    <sheetView zoomScale="80" zoomScaleNormal="80" workbookViewId="0">
      <selection activeCell="C10" sqref="C10:I15"/>
    </sheetView>
  </sheetViews>
  <sheetFormatPr defaultColWidth="8.75" defaultRowHeight="18" customHeight="1"/>
  <cols>
    <col min="1" max="1" width="13.5" style="94" customWidth="1"/>
    <col min="2" max="3" width="8.75" style="94"/>
    <col min="4" max="4" width="16.875" style="367" customWidth="1"/>
    <col min="5" max="5" width="4.625" style="367" customWidth="1"/>
    <col min="6" max="6" width="27.875" style="367" customWidth="1"/>
    <col min="7" max="7" width="4.625" style="367" customWidth="1"/>
    <col min="8" max="8" width="15.625" style="367" customWidth="1"/>
    <col min="9" max="9" width="4.625" style="367" customWidth="1"/>
    <col min="10" max="10" width="16.875" style="367" customWidth="1"/>
    <col min="11" max="11" width="4.625" style="367" customWidth="1"/>
    <col min="12" max="12" width="16.625" style="367" customWidth="1"/>
    <col min="13" max="13" width="4.625" style="94" customWidth="1"/>
    <col min="14" max="19" width="10.625" style="94" customWidth="1"/>
    <col min="20" max="45" width="9.5" style="94" customWidth="1"/>
    <col min="46" max="47" width="8.75" style="94"/>
    <col min="48" max="48" width="3.5" style="94" customWidth="1"/>
    <col min="49" max="49" width="18.5" style="94" customWidth="1"/>
    <col min="50" max="50" width="19.5" style="94" customWidth="1"/>
    <col min="51" max="51" width="68.125" style="94" customWidth="1"/>
    <col min="52" max="52" width="3" style="94" customWidth="1"/>
    <col min="53" max="16384" width="8.75" style="94"/>
  </cols>
  <sheetData>
    <row r="1" spans="1:52" ht="18" customHeight="1" thickBot="1">
      <c r="A1" s="367" t="s">
        <v>996</v>
      </c>
      <c r="AF1" s="162"/>
      <c r="AG1" s="162"/>
      <c r="AH1" s="162"/>
    </row>
    <row r="2" spans="1:52" ht="18" customHeight="1" thickBot="1">
      <c r="A2" s="495">
        <v>2023</v>
      </c>
      <c r="B2" s="367" t="s">
        <v>1053</v>
      </c>
      <c r="D2" s="368" t="s">
        <v>917</v>
      </c>
      <c r="F2" s="368" t="s">
        <v>383</v>
      </c>
      <c r="H2" s="368" t="s">
        <v>384</v>
      </c>
      <c r="J2" s="368" t="s">
        <v>130</v>
      </c>
      <c r="L2" s="368" t="s">
        <v>133</v>
      </c>
      <c r="AF2" s="162"/>
      <c r="AG2" s="162"/>
      <c r="AH2" s="162"/>
    </row>
    <row r="3" spans="1:52" ht="18" customHeight="1" thickBot="1">
      <c r="A3" s="94" t="s">
        <v>1026</v>
      </c>
      <c r="C3" s="94" t="s">
        <v>171</v>
      </c>
      <c r="D3" s="369" t="s">
        <v>918</v>
      </c>
      <c r="F3" s="369" t="s">
        <v>318</v>
      </c>
      <c r="H3" s="369" t="s">
        <v>329</v>
      </c>
      <c r="J3" s="369" t="s">
        <v>392</v>
      </c>
      <c r="L3" s="369" t="s">
        <v>1004</v>
      </c>
      <c r="N3" s="95" t="s">
        <v>818</v>
      </c>
      <c r="O3" s="94" t="s">
        <v>449</v>
      </c>
      <c r="R3" s="200"/>
      <c r="S3" s="200" t="s">
        <v>473</v>
      </c>
      <c r="T3" s="209" t="s">
        <v>768</v>
      </c>
      <c r="U3" s="200"/>
      <c r="V3" s="200"/>
      <c r="W3" s="200"/>
      <c r="X3" s="200"/>
      <c r="Y3" s="209" t="s">
        <v>769</v>
      </c>
      <c r="Z3" s="200"/>
      <c r="AA3" s="202" t="s">
        <v>701</v>
      </c>
      <c r="AB3" s="200"/>
      <c r="AC3" s="209" t="s">
        <v>771</v>
      </c>
      <c r="AD3" s="200"/>
      <c r="AE3" s="200"/>
      <c r="AF3" s="200"/>
      <c r="AG3" s="200"/>
      <c r="AH3" s="209" t="s">
        <v>770</v>
      </c>
      <c r="AI3" s="200"/>
      <c r="AJ3" s="202" t="s">
        <v>705</v>
      </c>
      <c r="AK3" s="200"/>
      <c r="AL3" s="200" t="s">
        <v>437</v>
      </c>
      <c r="AM3" s="200" t="s">
        <v>206</v>
      </c>
      <c r="AN3" s="200" t="s">
        <v>361</v>
      </c>
      <c r="AO3" s="200" t="s">
        <v>362</v>
      </c>
      <c r="AP3" s="200" t="s">
        <v>363</v>
      </c>
      <c r="AQ3" s="200" t="s">
        <v>364</v>
      </c>
      <c r="AR3" s="200" t="s">
        <v>365</v>
      </c>
      <c r="AS3" s="200" t="s">
        <v>703</v>
      </c>
      <c r="AV3" s="162"/>
      <c r="AW3" s="162"/>
      <c r="AX3" s="162"/>
      <c r="AY3" s="162"/>
      <c r="AZ3" s="162"/>
    </row>
    <row r="4" spans="1:52" ht="18" customHeight="1" thickTop="1">
      <c r="A4" s="453">
        <v>2</v>
      </c>
      <c r="C4" s="94" t="s">
        <v>172</v>
      </c>
      <c r="D4" s="369" t="s">
        <v>919</v>
      </c>
      <c r="F4" s="369" t="s">
        <v>319</v>
      </c>
      <c r="H4" s="369" t="s">
        <v>330</v>
      </c>
      <c r="J4" s="369" t="s">
        <v>393</v>
      </c>
      <c r="L4" s="369" t="s">
        <v>1005</v>
      </c>
      <c r="N4" s="95" t="s">
        <v>820</v>
      </c>
      <c r="O4" s="94" t="s">
        <v>819</v>
      </c>
      <c r="R4" s="200" t="s">
        <v>473</v>
      </c>
      <c r="S4" s="200" t="s">
        <v>475</v>
      </c>
      <c r="T4" s="200" t="s">
        <v>476</v>
      </c>
      <c r="U4" s="200" t="s">
        <v>477</v>
      </c>
      <c r="V4" s="200" t="s">
        <v>478</v>
      </c>
      <c r="W4" s="200" t="s">
        <v>682</v>
      </c>
      <c r="X4" s="202" t="s">
        <v>766</v>
      </c>
      <c r="Y4" s="200" t="s">
        <v>479</v>
      </c>
      <c r="Z4" s="200" t="s">
        <v>480</v>
      </c>
      <c r="AA4" s="200" t="s">
        <v>683</v>
      </c>
      <c r="AB4" s="202" t="s">
        <v>702</v>
      </c>
      <c r="AC4" s="200" t="s">
        <v>481</v>
      </c>
      <c r="AD4" s="200" t="s">
        <v>482</v>
      </c>
      <c r="AE4" s="200" t="s">
        <v>483</v>
      </c>
      <c r="AF4" s="200" t="s">
        <v>484</v>
      </c>
      <c r="AG4" s="209" t="s">
        <v>772</v>
      </c>
      <c r="AH4" s="200" t="s">
        <v>684</v>
      </c>
      <c r="AI4" s="200" t="s">
        <v>685</v>
      </c>
      <c r="AJ4" s="200" t="s">
        <v>686</v>
      </c>
      <c r="AK4" s="202" t="s">
        <v>485</v>
      </c>
      <c r="AL4" s="200"/>
      <c r="AM4" s="200"/>
      <c r="AN4" s="200"/>
      <c r="AO4" s="200"/>
      <c r="AP4" s="200"/>
      <c r="AQ4" s="200"/>
      <c r="AR4" s="200"/>
      <c r="AS4" s="200"/>
      <c r="AV4" s="162"/>
      <c r="AW4" s="204" t="s">
        <v>759</v>
      </c>
      <c r="AX4" s="204" t="s">
        <v>760</v>
      </c>
      <c r="AY4" s="204" t="s">
        <v>761</v>
      </c>
      <c r="AZ4" s="162"/>
    </row>
    <row r="5" spans="1:52" ht="18" customHeight="1" thickBot="1">
      <c r="A5" s="454">
        <v>3</v>
      </c>
      <c r="C5" s="94" t="s">
        <v>290</v>
      </c>
      <c r="D5" s="369" t="s">
        <v>920</v>
      </c>
      <c r="F5" s="369" t="s">
        <v>320</v>
      </c>
      <c r="H5" s="369" t="s">
        <v>331</v>
      </c>
      <c r="J5" s="369" t="s">
        <v>394</v>
      </c>
      <c r="L5" s="369" t="s">
        <v>1006</v>
      </c>
      <c r="N5" s="95" t="s">
        <v>821</v>
      </c>
      <c r="O5" s="94" t="s">
        <v>815</v>
      </c>
      <c r="R5" s="200" t="s">
        <v>765</v>
      </c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V5" s="162"/>
      <c r="AW5" s="205" t="s">
        <v>773</v>
      </c>
      <c r="AX5" s="205" t="s">
        <v>732</v>
      </c>
      <c r="AY5" s="205" t="s">
        <v>733</v>
      </c>
      <c r="AZ5" s="162"/>
    </row>
    <row r="6" spans="1:52" ht="18" customHeight="1" thickTop="1">
      <c r="C6" s="94" t="s">
        <v>44</v>
      </c>
      <c r="D6" s="369" t="s">
        <v>921</v>
      </c>
      <c r="F6" s="369" t="s">
        <v>321</v>
      </c>
      <c r="H6" s="369" t="s">
        <v>332</v>
      </c>
      <c r="J6" s="369" t="s">
        <v>395</v>
      </c>
      <c r="L6" s="369" t="s">
        <v>1007</v>
      </c>
      <c r="N6" s="95" t="s">
        <v>823</v>
      </c>
      <c r="O6" s="94" t="s">
        <v>822</v>
      </c>
      <c r="R6" s="200" t="s">
        <v>767</v>
      </c>
      <c r="S6" s="200" t="s">
        <v>486</v>
      </c>
      <c r="T6" s="201" t="s">
        <v>644</v>
      </c>
      <c r="U6" s="201" t="s">
        <v>646</v>
      </c>
      <c r="V6" s="201" t="s">
        <v>539</v>
      </c>
      <c r="W6" s="201" t="s">
        <v>487</v>
      </c>
      <c r="X6" s="201" t="s">
        <v>603</v>
      </c>
      <c r="Y6" s="201" t="s">
        <v>517</v>
      </c>
      <c r="Z6" s="201" t="s">
        <v>501</v>
      </c>
      <c r="AA6" s="201" t="s">
        <v>490</v>
      </c>
      <c r="AB6" s="201" t="s">
        <v>502</v>
      </c>
      <c r="AC6" s="201" t="s">
        <v>640</v>
      </c>
      <c r="AD6" s="201" t="s">
        <v>604</v>
      </c>
      <c r="AE6" s="201" t="s">
        <v>491</v>
      </c>
      <c r="AF6" s="201" t="s">
        <v>598</v>
      </c>
      <c r="AG6" s="201" t="s">
        <v>687</v>
      </c>
      <c r="AH6" s="201" t="s">
        <v>688</v>
      </c>
      <c r="AI6" s="201" t="s">
        <v>492</v>
      </c>
      <c r="AJ6" s="201" t="s">
        <v>655</v>
      </c>
      <c r="AK6" s="201" t="s">
        <v>547</v>
      </c>
      <c r="AL6" s="203" t="s">
        <v>704</v>
      </c>
      <c r="AM6" s="201" t="s">
        <v>656</v>
      </c>
      <c r="AN6" s="201" t="s">
        <v>349</v>
      </c>
      <c r="AO6" s="201" t="s">
        <v>585</v>
      </c>
      <c r="AP6" s="201" t="s">
        <v>641</v>
      </c>
      <c r="AQ6" s="201" t="s">
        <v>550</v>
      </c>
      <c r="AR6" s="201" t="s">
        <v>355</v>
      </c>
      <c r="AS6" s="200"/>
      <c r="AV6" s="162"/>
      <c r="AW6" s="206"/>
      <c r="AX6" s="206" t="s">
        <v>731</v>
      </c>
      <c r="AY6" s="206" t="s">
        <v>734</v>
      </c>
      <c r="AZ6" s="162"/>
    </row>
    <row r="7" spans="1:52" ht="18" customHeight="1">
      <c r="C7" s="94" t="s">
        <v>454</v>
      </c>
      <c r="D7" s="369" t="s">
        <v>922</v>
      </c>
      <c r="F7" s="369" t="s">
        <v>322</v>
      </c>
      <c r="H7" s="369" t="s">
        <v>333</v>
      </c>
      <c r="J7" s="369" t="s">
        <v>396</v>
      </c>
      <c r="L7" s="369" t="s">
        <v>1008</v>
      </c>
      <c r="N7" s="95" t="s">
        <v>825</v>
      </c>
      <c r="O7" s="94" t="s">
        <v>824</v>
      </c>
      <c r="R7" s="200" t="s">
        <v>360</v>
      </c>
      <c r="S7" s="200"/>
      <c r="T7" s="201" t="s">
        <v>678</v>
      </c>
      <c r="U7" s="201" t="s">
        <v>618</v>
      </c>
      <c r="V7" s="201" t="s">
        <v>499</v>
      </c>
      <c r="W7" s="201" t="s">
        <v>540</v>
      </c>
      <c r="X7" s="201" t="s">
        <v>541</v>
      </c>
      <c r="Y7" s="201" t="s">
        <v>673</v>
      </c>
      <c r="Z7" s="201" t="s">
        <v>542</v>
      </c>
      <c r="AA7" s="201" t="s">
        <v>519</v>
      </c>
      <c r="AB7" s="201" t="s">
        <v>543</v>
      </c>
      <c r="AC7" s="201" t="s">
        <v>590</v>
      </c>
      <c r="AD7" s="201" t="s">
        <v>689</v>
      </c>
      <c r="AE7" s="201" t="s">
        <v>505</v>
      </c>
      <c r="AF7" s="201" t="s">
        <v>533</v>
      </c>
      <c r="AG7" s="201" t="s">
        <v>690</v>
      </c>
      <c r="AH7" s="201" t="s">
        <v>507</v>
      </c>
      <c r="AI7" s="201" t="s">
        <v>508</v>
      </c>
      <c r="AJ7" s="201" t="s">
        <v>345</v>
      </c>
      <c r="AK7" s="201" t="s">
        <v>523</v>
      </c>
      <c r="AL7" s="201" t="s">
        <v>511</v>
      </c>
      <c r="AM7" s="201" t="s">
        <v>660</v>
      </c>
      <c r="AN7" s="201" t="s">
        <v>513</v>
      </c>
      <c r="AO7" s="201" t="s">
        <v>565</v>
      </c>
      <c r="AP7" s="201" t="s">
        <v>562</v>
      </c>
      <c r="AQ7" s="201" t="s">
        <v>495</v>
      </c>
      <c r="AR7" s="201" t="s">
        <v>356</v>
      </c>
      <c r="AS7" s="200"/>
      <c r="AV7" s="162"/>
      <c r="AW7" s="206"/>
      <c r="AX7" s="206" t="s">
        <v>730</v>
      </c>
      <c r="AY7" s="206" t="s">
        <v>735</v>
      </c>
      <c r="AZ7" s="162"/>
    </row>
    <row r="8" spans="1:52" ht="18" customHeight="1" thickBot="1">
      <c r="A8" s="94" t="s">
        <v>1027</v>
      </c>
      <c r="C8" s="94" t="s">
        <v>173</v>
      </c>
      <c r="F8" s="369" t="s">
        <v>323</v>
      </c>
      <c r="H8" s="369" t="s">
        <v>334</v>
      </c>
      <c r="J8" s="369" t="s">
        <v>397</v>
      </c>
      <c r="L8" s="368" t="s">
        <v>888</v>
      </c>
      <c r="N8" s="95" t="s">
        <v>827</v>
      </c>
      <c r="O8" s="94" t="s">
        <v>826</v>
      </c>
      <c r="R8" s="209" t="s">
        <v>771</v>
      </c>
      <c r="S8" s="200"/>
      <c r="T8" s="201" t="s">
        <v>669</v>
      </c>
      <c r="U8" s="201" t="s">
        <v>664</v>
      </c>
      <c r="V8" s="201" t="s">
        <v>514</v>
      </c>
      <c r="W8" s="201" t="s">
        <v>587</v>
      </c>
      <c r="X8" s="201" t="s">
        <v>619</v>
      </c>
      <c r="Y8" s="201" t="s">
        <v>663</v>
      </c>
      <c r="Z8" s="201" t="s">
        <v>489</v>
      </c>
      <c r="AA8" s="201" t="s">
        <v>531</v>
      </c>
      <c r="AB8" s="201" t="s">
        <v>343</v>
      </c>
      <c r="AC8" s="201" t="s">
        <v>624</v>
      </c>
      <c r="AD8" s="201" t="s">
        <v>691</v>
      </c>
      <c r="AE8" s="201" t="s">
        <v>520</v>
      </c>
      <c r="AF8" s="201" t="s">
        <v>580</v>
      </c>
      <c r="AG8" s="201" t="s">
        <v>511</v>
      </c>
      <c r="AH8" s="201" t="s">
        <v>344</v>
      </c>
      <c r="AI8" s="201" t="s">
        <v>581</v>
      </c>
      <c r="AJ8" s="201" t="s">
        <v>570</v>
      </c>
      <c r="AK8" s="201" t="s">
        <v>510</v>
      </c>
      <c r="AL8" s="200"/>
      <c r="AM8" s="201" t="s">
        <v>692</v>
      </c>
      <c r="AN8" s="201" t="s">
        <v>525</v>
      </c>
      <c r="AO8" s="201" t="s">
        <v>609</v>
      </c>
      <c r="AP8" s="201" t="s">
        <v>548</v>
      </c>
      <c r="AQ8" s="201" t="s">
        <v>352</v>
      </c>
      <c r="AR8" s="201" t="s">
        <v>632</v>
      </c>
      <c r="AS8" s="200"/>
      <c r="AV8" s="162"/>
      <c r="AW8" s="206"/>
      <c r="AX8" s="206" t="s">
        <v>729</v>
      </c>
      <c r="AY8" s="206" t="s">
        <v>736</v>
      </c>
      <c r="AZ8" s="162"/>
    </row>
    <row r="9" spans="1:52" ht="18" customHeight="1" thickTop="1" thickBot="1">
      <c r="A9" s="455">
        <v>150</v>
      </c>
      <c r="B9" s="367" t="s">
        <v>1028</v>
      </c>
      <c r="C9" s="94" t="s">
        <v>174</v>
      </c>
      <c r="F9" s="369" t="s">
        <v>324</v>
      </c>
      <c r="H9" s="369" t="s">
        <v>335</v>
      </c>
      <c r="J9" s="369" t="s">
        <v>305</v>
      </c>
      <c r="L9" s="369" t="s">
        <v>894</v>
      </c>
      <c r="N9" s="95" t="s">
        <v>829</v>
      </c>
      <c r="O9" s="94" t="s">
        <v>828</v>
      </c>
      <c r="R9" s="209" t="s">
        <v>770</v>
      </c>
      <c r="S9" s="200"/>
      <c r="T9" s="201" t="s">
        <v>661</v>
      </c>
      <c r="U9" s="201" t="s">
        <v>653</v>
      </c>
      <c r="V9" s="201" t="s">
        <v>554</v>
      </c>
      <c r="W9" s="201" t="s">
        <v>515</v>
      </c>
      <c r="X9" s="201" t="s">
        <v>596</v>
      </c>
      <c r="Y9" s="201" t="s">
        <v>342</v>
      </c>
      <c r="Z9" s="201" t="s">
        <v>530</v>
      </c>
      <c r="AA9" s="201" t="s">
        <v>511</v>
      </c>
      <c r="AB9" s="201" t="s">
        <v>569</v>
      </c>
      <c r="AC9" s="201" t="s">
        <v>620</v>
      </c>
      <c r="AD9" s="201" t="s">
        <v>693</v>
      </c>
      <c r="AE9" s="201" t="s">
        <v>532</v>
      </c>
      <c r="AF9" s="201" t="s">
        <v>557</v>
      </c>
      <c r="AG9" s="200"/>
      <c r="AH9" s="201" t="s">
        <v>625</v>
      </c>
      <c r="AI9" s="201" t="s">
        <v>522</v>
      </c>
      <c r="AJ9" s="201" t="s">
        <v>658</v>
      </c>
      <c r="AK9" s="201" t="s">
        <v>493</v>
      </c>
      <c r="AL9" s="200"/>
      <c r="AM9" s="299" t="s">
        <v>816</v>
      </c>
      <c r="AN9" s="201" t="s">
        <v>537</v>
      </c>
      <c r="AO9" s="201" t="s">
        <v>497</v>
      </c>
      <c r="AP9" s="201" t="s">
        <v>621</v>
      </c>
      <c r="AQ9" s="201" t="s">
        <v>354</v>
      </c>
      <c r="AR9" s="201" t="s">
        <v>357</v>
      </c>
      <c r="AS9" s="200"/>
      <c r="AV9" s="162"/>
      <c r="AW9" s="207"/>
      <c r="AX9" s="207" t="s">
        <v>774</v>
      </c>
      <c r="AY9" s="207" t="s">
        <v>737</v>
      </c>
      <c r="AZ9" s="162"/>
    </row>
    <row r="10" spans="1:52" ht="18" customHeight="1" thickTop="1">
      <c r="C10" s="94" t="s">
        <v>455</v>
      </c>
      <c r="F10" s="369" t="s">
        <v>325</v>
      </c>
      <c r="H10" s="369" t="s">
        <v>336</v>
      </c>
      <c r="L10" s="369" t="s">
        <v>889</v>
      </c>
      <c r="N10" s="95" t="s">
        <v>831</v>
      </c>
      <c r="O10" s="94" t="s">
        <v>830</v>
      </c>
      <c r="R10" s="202" t="s">
        <v>705</v>
      </c>
      <c r="S10" s="200"/>
      <c r="T10" s="201" t="s">
        <v>671</v>
      </c>
      <c r="U10" s="201" t="s">
        <v>648</v>
      </c>
      <c r="V10" s="201" t="s">
        <v>610</v>
      </c>
      <c r="W10" s="201" t="s">
        <v>566</v>
      </c>
      <c r="X10" s="201" t="s">
        <v>649</v>
      </c>
      <c r="Y10" s="201" t="s">
        <v>639</v>
      </c>
      <c r="Z10" s="201" t="s">
        <v>518</v>
      </c>
      <c r="AA10" s="200"/>
      <c r="AB10" s="201" t="s">
        <v>511</v>
      </c>
      <c r="AC10" s="201" t="s">
        <v>503</v>
      </c>
      <c r="AD10" s="201" t="s">
        <v>645</v>
      </c>
      <c r="AE10" s="201" t="s">
        <v>511</v>
      </c>
      <c r="AF10" s="201" t="s">
        <v>591</v>
      </c>
      <c r="AG10" s="200"/>
      <c r="AH10" s="201" t="s">
        <v>694</v>
      </c>
      <c r="AI10" s="201" t="s">
        <v>558</v>
      </c>
      <c r="AJ10" s="201" t="s">
        <v>546</v>
      </c>
      <c r="AK10" s="201" t="s">
        <v>535</v>
      </c>
      <c r="AL10" s="200"/>
      <c r="AM10" s="201" t="s">
        <v>496</v>
      </c>
      <c r="AN10" s="201" t="s">
        <v>551</v>
      </c>
      <c r="AO10" s="201" t="s">
        <v>637</v>
      </c>
      <c r="AP10" s="201" t="s">
        <v>651</v>
      </c>
      <c r="AQ10" s="201" t="s">
        <v>583</v>
      </c>
      <c r="AR10" s="201" t="s">
        <v>359</v>
      </c>
      <c r="AS10" s="200"/>
      <c r="AV10" s="162"/>
      <c r="AW10" s="205" t="s">
        <v>777</v>
      </c>
      <c r="AX10" s="205" t="s">
        <v>727</v>
      </c>
      <c r="AY10" s="205" t="s">
        <v>738</v>
      </c>
      <c r="AZ10" s="162"/>
    </row>
    <row r="11" spans="1:52" ht="18" customHeight="1">
      <c r="C11" s="94" t="s">
        <v>456</v>
      </c>
      <c r="F11" s="369" t="s">
        <v>326</v>
      </c>
      <c r="H11" s="369" t="s">
        <v>337</v>
      </c>
      <c r="L11" s="369" t="s">
        <v>890</v>
      </c>
      <c r="N11" s="95" t="s">
        <v>865</v>
      </c>
      <c r="O11" s="94" t="s">
        <v>864</v>
      </c>
      <c r="R11" s="200" t="s">
        <v>437</v>
      </c>
      <c r="S11" s="200"/>
      <c r="T11" s="201" t="s">
        <v>677</v>
      </c>
      <c r="U11" s="201" t="s">
        <v>628</v>
      </c>
      <c r="V11" s="201" t="s">
        <v>578</v>
      </c>
      <c r="W11" s="201" t="s">
        <v>500</v>
      </c>
      <c r="X11" s="201" t="s">
        <v>488</v>
      </c>
      <c r="Y11" s="201" t="s">
        <v>676</v>
      </c>
      <c r="Z11" s="371" t="s">
        <v>923</v>
      </c>
      <c r="AA11" s="200"/>
      <c r="AB11" s="200"/>
      <c r="AC11" s="201" t="s">
        <v>642</v>
      </c>
      <c r="AD11" s="201" t="s">
        <v>597</v>
      </c>
      <c r="AE11" s="200"/>
      <c r="AF11" s="201" t="s">
        <v>506</v>
      </c>
      <c r="AG11" s="200"/>
      <c r="AH11" s="201" t="s">
        <v>695</v>
      </c>
      <c r="AI11" s="201" t="s">
        <v>696</v>
      </c>
      <c r="AJ11" s="201" t="s">
        <v>633</v>
      </c>
      <c r="AK11" s="201" t="s">
        <v>561</v>
      </c>
      <c r="AL11" s="200"/>
      <c r="AM11" s="201" t="s">
        <v>697</v>
      </c>
      <c r="AN11" s="201" t="s">
        <v>564</v>
      </c>
      <c r="AO11" s="201" t="s">
        <v>552</v>
      </c>
      <c r="AP11" s="201" t="s">
        <v>571</v>
      </c>
      <c r="AQ11" s="201" t="s">
        <v>353</v>
      </c>
      <c r="AR11" s="201" t="s">
        <v>698</v>
      </c>
      <c r="AS11" s="200"/>
      <c r="AV11" s="162"/>
      <c r="AW11" s="207"/>
      <c r="AX11" s="207" t="s">
        <v>726</v>
      </c>
      <c r="AY11" s="207" t="s">
        <v>739</v>
      </c>
      <c r="AZ11" s="162"/>
    </row>
    <row r="12" spans="1:52" ht="18" customHeight="1">
      <c r="C12" s="94" t="s">
        <v>457</v>
      </c>
      <c r="F12" s="369" t="s">
        <v>327</v>
      </c>
      <c r="H12" s="369" t="s">
        <v>338</v>
      </c>
      <c r="L12" s="369" t="s">
        <v>895</v>
      </c>
      <c r="N12" s="95" t="s">
        <v>869</v>
      </c>
      <c r="O12" s="94" t="s">
        <v>868</v>
      </c>
      <c r="R12" s="200" t="s">
        <v>206</v>
      </c>
      <c r="S12" s="200"/>
      <c r="T12" s="201" t="s">
        <v>638</v>
      </c>
      <c r="U12" s="201" t="s">
        <v>667</v>
      </c>
      <c r="V12" s="201" t="s">
        <v>511</v>
      </c>
      <c r="W12" s="201" t="s">
        <v>527</v>
      </c>
      <c r="X12" s="201" t="s">
        <v>516</v>
      </c>
      <c r="Y12" s="201" t="s">
        <v>568</v>
      </c>
      <c r="Z12" s="201" t="s">
        <v>511</v>
      </c>
      <c r="AA12" s="200"/>
      <c r="AB12" s="200"/>
      <c r="AC12" s="201" t="s">
        <v>657</v>
      </c>
      <c r="AD12" s="201" t="s">
        <v>504</v>
      </c>
      <c r="AE12" s="200"/>
      <c r="AF12" s="201" t="s">
        <v>544</v>
      </c>
      <c r="AG12" s="200"/>
      <c r="AH12" s="201" t="s">
        <v>613</v>
      </c>
      <c r="AI12" s="201" t="s">
        <v>534</v>
      </c>
      <c r="AJ12" s="201" t="s">
        <v>560</v>
      </c>
      <c r="AK12" s="201" t="s">
        <v>494</v>
      </c>
      <c r="AL12" s="200"/>
      <c r="AM12" s="201" t="s">
        <v>348</v>
      </c>
      <c r="AN12" s="201" t="s">
        <v>350</v>
      </c>
      <c r="AO12" s="201" t="s">
        <v>351</v>
      </c>
      <c r="AP12" s="201" t="s">
        <v>600</v>
      </c>
      <c r="AQ12" s="201" t="s">
        <v>573</v>
      </c>
      <c r="AR12" s="201" t="s">
        <v>575</v>
      </c>
      <c r="AS12" s="200"/>
      <c r="AV12" s="162"/>
      <c r="AW12" s="205" t="s">
        <v>707</v>
      </c>
      <c r="AX12" s="205" t="s">
        <v>725</v>
      </c>
      <c r="AY12" s="205" t="s">
        <v>740</v>
      </c>
      <c r="AZ12" s="162"/>
    </row>
    <row r="13" spans="1:52" ht="18" customHeight="1">
      <c r="C13" s="94" t="s">
        <v>458</v>
      </c>
      <c r="F13" s="369" t="s">
        <v>328</v>
      </c>
      <c r="H13" s="369" t="s">
        <v>305</v>
      </c>
      <c r="L13" s="369" t="s">
        <v>896</v>
      </c>
      <c r="N13" s="95" t="s">
        <v>833</v>
      </c>
      <c r="O13" s="94" t="s">
        <v>832</v>
      </c>
      <c r="R13" s="200" t="s">
        <v>361</v>
      </c>
      <c r="S13" s="200"/>
      <c r="T13" s="201" t="s">
        <v>576</v>
      </c>
      <c r="U13" s="201" t="s">
        <v>659</v>
      </c>
      <c r="V13" s="200"/>
      <c r="W13" s="201" t="s">
        <v>555</v>
      </c>
      <c r="X13" s="201" t="s">
        <v>588</v>
      </c>
      <c r="Y13" s="201" t="s">
        <v>341</v>
      </c>
      <c r="Z13" s="200"/>
      <c r="AA13" s="200"/>
      <c r="AB13" s="200"/>
      <c r="AC13" s="201" t="s">
        <v>629</v>
      </c>
      <c r="AD13" s="201" t="s">
        <v>511</v>
      </c>
      <c r="AE13" s="200"/>
      <c r="AF13" s="201" t="s">
        <v>521</v>
      </c>
      <c r="AG13" s="200"/>
      <c r="AH13" s="201" t="s">
        <v>605</v>
      </c>
      <c r="AI13" s="201" t="s">
        <v>545</v>
      </c>
      <c r="AJ13" s="201" t="s">
        <v>582</v>
      </c>
      <c r="AK13" s="201" t="s">
        <v>511</v>
      </c>
      <c r="AL13" s="200"/>
      <c r="AM13" s="201" t="s">
        <v>512</v>
      </c>
      <c r="AN13" s="201" t="s">
        <v>584</v>
      </c>
      <c r="AO13" s="201" t="s">
        <v>553</v>
      </c>
      <c r="AP13" s="201" t="s">
        <v>536</v>
      </c>
      <c r="AQ13" s="201" t="s">
        <v>563</v>
      </c>
      <c r="AR13" s="201" t="s">
        <v>358</v>
      </c>
      <c r="AS13" s="200"/>
      <c r="AV13" s="162"/>
      <c r="AW13" s="207"/>
      <c r="AX13" s="207" t="s">
        <v>724</v>
      </c>
      <c r="AY13" s="207" t="s">
        <v>741</v>
      </c>
      <c r="AZ13" s="162"/>
    </row>
    <row r="14" spans="1:52" ht="18" customHeight="1">
      <c r="C14" s="94" t="s">
        <v>459</v>
      </c>
      <c r="F14" s="369" t="s">
        <v>305</v>
      </c>
      <c r="L14" s="369" t="s">
        <v>897</v>
      </c>
      <c r="N14" s="95" t="s">
        <v>837</v>
      </c>
      <c r="O14" s="94" t="s">
        <v>836</v>
      </c>
      <c r="R14" s="200" t="s">
        <v>362</v>
      </c>
      <c r="S14" s="200"/>
      <c r="T14" s="201" t="s">
        <v>672</v>
      </c>
      <c r="U14" s="201" t="s">
        <v>666</v>
      </c>
      <c r="V14" s="200"/>
      <c r="W14" s="201" t="s">
        <v>579</v>
      </c>
      <c r="X14" s="201" t="s">
        <v>528</v>
      </c>
      <c r="Y14" s="201" t="s">
        <v>529</v>
      </c>
      <c r="Z14" s="200"/>
      <c r="AA14" s="200"/>
      <c r="AB14" s="200"/>
      <c r="AC14" s="201" t="s">
        <v>511</v>
      </c>
      <c r="AD14" s="200"/>
      <c r="AE14" s="200"/>
      <c r="AF14" s="201" t="s">
        <v>511</v>
      </c>
      <c r="AG14" s="200"/>
      <c r="AH14" s="201" t="s">
        <v>559</v>
      </c>
      <c r="AI14" s="201" t="s">
        <v>511</v>
      </c>
      <c r="AJ14" s="201" t="s">
        <v>626</v>
      </c>
      <c r="AK14" s="200"/>
      <c r="AL14" s="200"/>
      <c r="AM14" s="201" t="s">
        <v>524</v>
      </c>
      <c r="AN14" s="201" t="s">
        <v>593</v>
      </c>
      <c r="AO14" s="201" t="s">
        <v>586</v>
      </c>
      <c r="AP14" s="201" t="s">
        <v>615</v>
      </c>
      <c r="AQ14" s="201" t="s">
        <v>511</v>
      </c>
      <c r="AR14" s="201" t="s">
        <v>474</v>
      </c>
      <c r="AS14" s="200"/>
      <c r="AV14" s="162"/>
      <c r="AW14" s="205" t="s">
        <v>775</v>
      </c>
      <c r="AX14" s="205" t="s">
        <v>723</v>
      </c>
      <c r="AY14" s="205" t="s">
        <v>742</v>
      </c>
      <c r="AZ14" s="162"/>
    </row>
    <row r="15" spans="1:52" ht="18" customHeight="1">
      <c r="C15" s="94" t="s">
        <v>460</v>
      </c>
      <c r="L15" s="369" t="s">
        <v>213</v>
      </c>
      <c r="N15" s="95" t="s">
        <v>849</v>
      </c>
      <c r="O15" s="94" t="s">
        <v>848</v>
      </c>
      <c r="R15" s="200" t="s">
        <v>363</v>
      </c>
      <c r="S15" s="200"/>
      <c r="T15" s="201" t="s">
        <v>680</v>
      </c>
      <c r="U15" s="201" t="s">
        <v>577</v>
      </c>
      <c r="V15" s="200"/>
      <c r="W15" s="201" t="s">
        <v>595</v>
      </c>
      <c r="X15" s="201" t="s">
        <v>556</v>
      </c>
      <c r="Y15" s="201" t="s">
        <v>674</v>
      </c>
      <c r="Z15" s="200"/>
      <c r="AA15" s="200"/>
      <c r="AB15" s="200"/>
      <c r="AC15" s="200"/>
      <c r="AD15" s="200"/>
      <c r="AE15" s="200"/>
      <c r="AF15" s="200"/>
      <c r="AG15" s="200"/>
      <c r="AH15" s="201" t="s">
        <v>511</v>
      </c>
      <c r="AI15" s="200"/>
      <c r="AJ15" s="201" t="s">
        <v>635</v>
      </c>
      <c r="AK15" s="200"/>
      <c r="AL15" s="200"/>
      <c r="AM15" s="201" t="s">
        <v>592</v>
      </c>
      <c r="AN15" s="201" t="s">
        <v>601</v>
      </c>
      <c r="AO15" s="201" t="s">
        <v>594</v>
      </c>
      <c r="AP15" s="201" t="s">
        <v>643</v>
      </c>
      <c r="AQ15" s="200"/>
      <c r="AR15" s="200"/>
      <c r="AS15" s="200"/>
      <c r="AV15" s="162"/>
      <c r="AW15" s="206"/>
      <c r="AX15" s="206" t="s">
        <v>728</v>
      </c>
      <c r="AY15" s="206" t="s">
        <v>743</v>
      </c>
      <c r="AZ15" s="162"/>
    </row>
    <row r="16" spans="1:52" ht="18" customHeight="1">
      <c r="C16" s="94" t="s">
        <v>461</v>
      </c>
      <c r="N16" s="95" t="s">
        <v>851</v>
      </c>
      <c r="O16" s="94" t="s">
        <v>850</v>
      </c>
      <c r="R16" s="200" t="s">
        <v>364</v>
      </c>
      <c r="S16" s="200"/>
      <c r="T16" s="201" t="s">
        <v>665</v>
      </c>
      <c r="U16" s="201" t="s">
        <v>668</v>
      </c>
      <c r="V16" s="200"/>
      <c r="W16" s="201" t="s">
        <v>602</v>
      </c>
      <c r="X16" s="201" t="s">
        <v>567</v>
      </c>
      <c r="Y16" s="201" t="s">
        <v>650</v>
      </c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1" t="s">
        <v>630</v>
      </c>
      <c r="AK16" s="200"/>
      <c r="AL16" s="200"/>
      <c r="AM16" s="201" t="s">
        <v>636</v>
      </c>
      <c r="AN16" s="201" t="s">
        <v>608</v>
      </c>
      <c r="AO16" s="201" t="s">
        <v>526</v>
      </c>
      <c r="AP16" s="201" t="s">
        <v>572</v>
      </c>
      <c r="AQ16" s="200"/>
      <c r="AR16" s="200"/>
      <c r="AS16" s="200"/>
      <c r="AV16" s="162"/>
      <c r="AW16" s="206"/>
      <c r="AX16" s="206" t="s">
        <v>722</v>
      </c>
      <c r="AY16" s="206" t="s">
        <v>744</v>
      </c>
      <c r="AZ16" s="162"/>
    </row>
    <row r="17" spans="3:52" ht="18" customHeight="1">
      <c r="C17" s="94" t="s">
        <v>462</v>
      </c>
      <c r="N17" s="95" t="s">
        <v>835</v>
      </c>
      <c r="O17" s="94" t="s">
        <v>834</v>
      </c>
      <c r="R17" s="200" t="s">
        <v>365</v>
      </c>
      <c r="S17" s="200"/>
      <c r="T17" s="201" t="s">
        <v>679</v>
      </c>
      <c r="U17" s="201" t="s">
        <v>623</v>
      </c>
      <c r="V17" s="200"/>
      <c r="W17" s="201" t="s">
        <v>611</v>
      </c>
      <c r="X17" s="201" t="s">
        <v>511</v>
      </c>
      <c r="Y17" s="201" t="s">
        <v>612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1" t="s">
        <v>647</v>
      </c>
      <c r="AK17" s="200"/>
      <c r="AL17" s="200"/>
      <c r="AM17" s="201" t="s">
        <v>699</v>
      </c>
      <c r="AN17" s="201" t="s">
        <v>617</v>
      </c>
      <c r="AO17" s="201" t="s">
        <v>574</v>
      </c>
      <c r="AP17" s="201" t="s">
        <v>606</v>
      </c>
      <c r="AQ17" s="200"/>
      <c r="AR17" s="200"/>
      <c r="AS17" s="200"/>
      <c r="AV17" s="162"/>
      <c r="AW17" s="206"/>
      <c r="AX17" s="206" t="s">
        <v>721</v>
      </c>
      <c r="AY17" s="206" t="s">
        <v>745</v>
      </c>
      <c r="AZ17" s="162"/>
    </row>
    <row r="18" spans="3:52" ht="18" customHeight="1">
      <c r="C18" s="94" t="s">
        <v>463</v>
      </c>
      <c r="N18" s="95" t="s">
        <v>839</v>
      </c>
      <c r="O18" s="94" t="s">
        <v>838</v>
      </c>
      <c r="R18" s="202" t="s">
        <v>762</v>
      </c>
      <c r="S18" s="200"/>
      <c r="T18" s="201" t="s">
        <v>511</v>
      </c>
      <c r="U18" s="201" t="s">
        <v>670</v>
      </c>
      <c r="V18" s="200"/>
      <c r="W18" s="201" t="s">
        <v>511</v>
      </c>
      <c r="X18" s="200"/>
      <c r="Y18" s="201" t="s">
        <v>675</v>
      </c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 t="s">
        <v>346</v>
      </c>
      <c r="AK18" s="200"/>
      <c r="AL18" s="200"/>
      <c r="AM18" s="201" t="s">
        <v>616</v>
      </c>
      <c r="AN18" s="201" t="s">
        <v>622</v>
      </c>
      <c r="AO18" s="201" t="s">
        <v>538</v>
      </c>
      <c r="AP18" s="201" t="s">
        <v>700</v>
      </c>
      <c r="AQ18" s="200"/>
      <c r="AR18" s="200"/>
      <c r="AS18" s="200"/>
      <c r="AV18" s="162"/>
      <c r="AW18" s="207"/>
      <c r="AX18" s="207" t="s">
        <v>776</v>
      </c>
      <c r="AY18" s="207" t="s">
        <v>746</v>
      </c>
      <c r="AZ18" s="162"/>
    </row>
    <row r="19" spans="3:52" ht="18" customHeight="1">
      <c r="C19" s="94" t="s">
        <v>464</v>
      </c>
      <c r="D19" s="370" t="s">
        <v>306</v>
      </c>
      <c r="F19" s="368" t="s">
        <v>385</v>
      </c>
      <c r="H19" s="370" t="s">
        <v>371</v>
      </c>
      <c r="J19" s="368" t="s">
        <v>131</v>
      </c>
      <c r="L19" s="368" t="s">
        <v>424</v>
      </c>
      <c r="N19" s="95" t="s">
        <v>841</v>
      </c>
      <c r="O19" s="94" t="s">
        <v>840</v>
      </c>
      <c r="R19" s="200"/>
      <c r="S19" s="200"/>
      <c r="T19" s="200"/>
      <c r="U19" s="201" t="s">
        <v>511</v>
      </c>
      <c r="V19" s="200"/>
      <c r="W19" s="200"/>
      <c r="X19" s="200"/>
      <c r="Y19" s="201" t="s">
        <v>654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1" t="s">
        <v>509</v>
      </c>
      <c r="AK19" s="200"/>
      <c r="AL19" s="200"/>
      <c r="AM19" s="201" t="s">
        <v>652</v>
      </c>
      <c r="AN19" s="201" t="s">
        <v>627</v>
      </c>
      <c r="AO19" s="201" t="s">
        <v>498</v>
      </c>
      <c r="AP19" s="201" t="s">
        <v>549</v>
      </c>
      <c r="AQ19" s="200"/>
      <c r="AR19" s="200"/>
      <c r="AS19" s="200"/>
      <c r="AV19" s="162"/>
      <c r="AW19" s="205" t="s">
        <v>778</v>
      </c>
      <c r="AX19" s="205" t="s">
        <v>720</v>
      </c>
      <c r="AY19" s="205" t="s">
        <v>747</v>
      </c>
      <c r="AZ19" s="162"/>
    </row>
    <row r="20" spans="3:52" ht="18" customHeight="1">
      <c r="C20" s="94" t="s">
        <v>465</v>
      </c>
      <c r="D20" s="369" t="s">
        <v>270</v>
      </c>
      <c r="F20" s="369" t="s">
        <v>898</v>
      </c>
      <c r="H20" s="369" t="s">
        <v>292</v>
      </c>
      <c r="J20" s="369" t="s">
        <v>927</v>
      </c>
      <c r="L20" s="369" t="s">
        <v>912</v>
      </c>
      <c r="N20" s="95" t="s">
        <v>843</v>
      </c>
      <c r="O20" s="94" t="s">
        <v>842</v>
      </c>
      <c r="R20" s="200"/>
      <c r="S20" s="200"/>
      <c r="T20" s="200"/>
      <c r="U20" s="200"/>
      <c r="V20" s="200"/>
      <c r="W20" s="200"/>
      <c r="X20" s="200"/>
      <c r="Y20" s="201" t="s">
        <v>589</v>
      </c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1" t="s">
        <v>614</v>
      </c>
      <c r="AK20" s="200"/>
      <c r="AL20" s="200"/>
      <c r="AM20" s="201" t="s">
        <v>607</v>
      </c>
      <c r="AN20" s="201" t="s">
        <v>631</v>
      </c>
      <c r="AO20" s="201" t="s">
        <v>511</v>
      </c>
      <c r="AP20" s="201" t="s">
        <v>511</v>
      </c>
      <c r="AQ20" s="200"/>
      <c r="AR20" s="200"/>
      <c r="AS20" s="200"/>
      <c r="AV20" s="162"/>
      <c r="AW20" s="207"/>
      <c r="AX20" s="207" t="s">
        <v>719</v>
      </c>
      <c r="AY20" s="207" t="s">
        <v>748</v>
      </c>
      <c r="AZ20" s="162"/>
    </row>
    <row r="21" spans="3:52" ht="18" customHeight="1">
      <c r="C21" s="94" t="s">
        <v>466</v>
      </c>
      <c r="D21" s="369" t="s">
        <v>271</v>
      </c>
      <c r="F21" s="369" t="s">
        <v>899</v>
      </c>
      <c r="H21" s="369" t="s">
        <v>293</v>
      </c>
      <c r="J21" s="369" t="s">
        <v>928</v>
      </c>
      <c r="L21" s="369" t="s">
        <v>913</v>
      </c>
      <c r="N21" s="95" t="s">
        <v>845</v>
      </c>
      <c r="O21" s="94" t="s">
        <v>844</v>
      </c>
      <c r="R21" s="200"/>
      <c r="S21" s="200"/>
      <c r="T21" s="200"/>
      <c r="U21" s="200"/>
      <c r="V21" s="200"/>
      <c r="W21" s="200"/>
      <c r="X21" s="200"/>
      <c r="Y21" s="201" t="s">
        <v>511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1" t="s">
        <v>599</v>
      </c>
      <c r="AK21" s="200"/>
      <c r="AL21" s="200"/>
      <c r="AM21" s="201" t="s">
        <v>662</v>
      </c>
      <c r="AN21" s="201" t="s">
        <v>634</v>
      </c>
      <c r="AO21" s="200"/>
      <c r="AP21" s="200"/>
      <c r="AQ21" s="200"/>
      <c r="AR21" s="200"/>
      <c r="AS21" s="200"/>
      <c r="AV21" s="162"/>
      <c r="AW21" s="205" t="s">
        <v>708</v>
      </c>
      <c r="AX21" s="205" t="s">
        <v>718</v>
      </c>
      <c r="AY21" s="205" t="s">
        <v>749</v>
      </c>
      <c r="AZ21" s="162"/>
    </row>
    <row r="22" spans="3:52" ht="18" customHeight="1">
      <c r="C22" s="94" t="s">
        <v>467</v>
      </c>
      <c r="D22" s="369" t="s">
        <v>272</v>
      </c>
      <c r="F22" s="369" t="s">
        <v>377</v>
      </c>
      <c r="H22" s="369" t="s">
        <v>294</v>
      </c>
      <c r="J22" s="369" t="s">
        <v>398</v>
      </c>
      <c r="L22" s="369" t="s">
        <v>914</v>
      </c>
      <c r="N22" s="95" t="s">
        <v>847</v>
      </c>
      <c r="O22" s="94" t="s">
        <v>846</v>
      </c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1" t="s">
        <v>347</v>
      </c>
      <c r="AK22" s="200"/>
      <c r="AL22" s="200"/>
      <c r="AM22" s="201" t="s">
        <v>511</v>
      </c>
      <c r="AN22" s="200"/>
      <c r="AO22" s="200"/>
      <c r="AP22" s="200"/>
      <c r="AQ22" s="200"/>
      <c r="AR22" s="200"/>
      <c r="AS22" s="200"/>
      <c r="AV22" s="162"/>
      <c r="AW22" s="207"/>
      <c r="AX22" s="207" t="s">
        <v>717</v>
      </c>
      <c r="AY22" s="207" t="s">
        <v>750</v>
      </c>
      <c r="AZ22" s="162"/>
    </row>
    <row r="23" spans="3:52" ht="18" customHeight="1">
      <c r="D23" s="369" t="s">
        <v>273</v>
      </c>
      <c r="F23" s="369" t="s">
        <v>900</v>
      </c>
      <c r="H23" s="369" t="s">
        <v>295</v>
      </c>
      <c r="J23" s="369" t="s">
        <v>400</v>
      </c>
      <c r="L23" s="369" t="s">
        <v>417</v>
      </c>
      <c r="N23" s="95" t="s">
        <v>857</v>
      </c>
      <c r="O23" s="94" t="s">
        <v>856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1" t="s">
        <v>511</v>
      </c>
      <c r="AK23" s="200"/>
      <c r="AL23" s="200"/>
      <c r="AM23" s="200"/>
      <c r="AN23" s="200"/>
      <c r="AO23" s="200"/>
      <c r="AP23" s="200"/>
      <c r="AQ23" s="200"/>
      <c r="AR23" s="200"/>
      <c r="AS23" s="200"/>
      <c r="AV23" s="162"/>
      <c r="AW23" s="208" t="s">
        <v>709</v>
      </c>
      <c r="AX23" s="208"/>
      <c r="AY23" s="208" t="s">
        <v>751</v>
      </c>
      <c r="AZ23" s="162"/>
    </row>
    <row r="24" spans="3:52" ht="18" customHeight="1">
      <c r="D24" s="369" t="s">
        <v>274</v>
      </c>
      <c r="F24" s="369" t="s">
        <v>901</v>
      </c>
      <c r="H24" s="369" t="s">
        <v>296</v>
      </c>
      <c r="J24" s="369" t="s">
        <v>401</v>
      </c>
      <c r="L24" s="369" t="s">
        <v>418</v>
      </c>
      <c r="N24" s="95" t="s">
        <v>859</v>
      </c>
      <c r="O24" s="94" t="s">
        <v>858</v>
      </c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P24" s="200"/>
      <c r="AQ24" s="200"/>
      <c r="AR24" s="200"/>
      <c r="AS24" s="200"/>
      <c r="AV24" s="162"/>
      <c r="AW24" s="208" t="s">
        <v>710</v>
      </c>
      <c r="AX24" s="208"/>
      <c r="AY24" s="208" t="s">
        <v>752</v>
      </c>
      <c r="AZ24" s="162"/>
    </row>
    <row r="25" spans="3:52" ht="18" customHeight="1">
      <c r="D25" s="369" t="s">
        <v>275</v>
      </c>
      <c r="F25" s="369" t="s">
        <v>902</v>
      </c>
      <c r="H25" s="369" t="s">
        <v>297</v>
      </c>
      <c r="J25" s="369" t="s">
        <v>929</v>
      </c>
      <c r="L25" s="369" t="s">
        <v>419</v>
      </c>
      <c r="N25" s="95" t="s">
        <v>853</v>
      </c>
      <c r="O25" s="94" t="s">
        <v>852</v>
      </c>
      <c r="AF25" s="162"/>
      <c r="AG25" s="162"/>
      <c r="AH25" s="162"/>
      <c r="AV25" s="162"/>
      <c r="AW25" s="208" t="s">
        <v>711</v>
      </c>
      <c r="AX25" s="208"/>
      <c r="AY25" s="208" t="s">
        <v>753</v>
      </c>
      <c r="AZ25" s="162"/>
    </row>
    <row r="26" spans="3:52" ht="18" customHeight="1">
      <c r="D26" s="369" t="s">
        <v>276</v>
      </c>
      <c r="F26" s="369" t="s">
        <v>903</v>
      </c>
      <c r="H26" s="369" t="s">
        <v>298</v>
      </c>
      <c r="J26" s="369" t="s">
        <v>399</v>
      </c>
      <c r="L26" s="369" t="s">
        <v>420</v>
      </c>
      <c r="N26" s="95" t="s">
        <v>855</v>
      </c>
      <c r="O26" s="94" t="s">
        <v>854</v>
      </c>
      <c r="AF26" s="162"/>
      <c r="AG26" s="162"/>
      <c r="AH26" s="162"/>
      <c r="AV26" s="162"/>
      <c r="AW26" s="208" t="s">
        <v>712</v>
      </c>
      <c r="AX26" s="208"/>
      <c r="AY26" s="208" t="s">
        <v>754</v>
      </c>
      <c r="AZ26" s="162"/>
    </row>
    <row r="27" spans="3:52" ht="18" customHeight="1">
      <c r="D27" s="369" t="s">
        <v>277</v>
      </c>
      <c r="F27" s="369" t="s">
        <v>904</v>
      </c>
      <c r="H27" s="369" t="s">
        <v>299</v>
      </c>
      <c r="J27" s="369" t="s">
        <v>305</v>
      </c>
      <c r="L27" s="369" t="s">
        <v>421</v>
      </c>
      <c r="N27" s="95" t="s">
        <v>861</v>
      </c>
      <c r="O27" s="94" t="s">
        <v>860</v>
      </c>
      <c r="AF27" s="162"/>
      <c r="AG27" s="162"/>
      <c r="AH27" s="162"/>
      <c r="AV27" s="162"/>
      <c r="AW27" s="208" t="s">
        <v>713</v>
      </c>
      <c r="AX27" s="208"/>
      <c r="AY27" s="208" t="s">
        <v>755</v>
      </c>
      <c r="AZ27" s="162"/>
    </row>
    <row r="28" spans="3:52" ht="18" customHeight="1">
      <c r="D28" s="369" t="s">
        <v>278</v>
      </c>
      <c r="F28" s="369" t="s">
        <v>905</v>
      </c>
      <c r="H28" s="369" t="s">
        <v>300</v>
      </c>
      <c r="J28" s="372"/>
      <c r="L28" s="369" t="s">
        <v>422</v>
      </c>
      <c r="N28" s="95" t="s">
        <v>863</v>
      </c>
      <c r="O28" s="94" t="s">
        <v>862</v>
      </c>
      <c r="AF28" s="162"/>
      <c r="AG28" s="162"/>
      <c r="AH28" s="162"/>
      <c r="AV28" s="162"/>
      <c r="AW28" s="208" t="s">
        <v>714</v>
      </c>
      <c r="AX28" s="208"/>
      <c r="AY28" s="208" t="s">
        <v>756</v>
      </c>
      <c r="AZ28" s="162"/>
    </row>
    <row r="29" spans="3:52" ht="18" customHeight="1">
      <c r="D29" s="369" t="s">
        <v>279</v>
      </c>
      <c r="F29" s="369" t="s">
        <v>906</v>
      </c>
      <c r="H29" s="369" t="s">
        <v>301</v>
      </c>
      <c r="L29" s="369" t="s">
        <v>423</v>
      </c>
      <c r="N29" s="95" t="s">
        <v>875</v>
      </c>
      <c r="O29" s="94" t="s">
        <v>874</v>
      </c>
      <c r="AF29" s="162"/>
      <c r="AG29" s="162"/>
      <c r="AH29" s="162"/>
      <c r="AV29" s="162"/>
      <c r="AW29" s="208" t="s">
        <v>715</v>
      </c>
      <c r="AX29" s="208"/>
      <c r="AY29" s="208" t="s">
        <v>757</v>
      </c>
      <c r="AZ29" s="162"/>
    </row>
    <row r="30" spans="3:52" ht="18" customHeight="1">
      <c r="D30" s="369" t="s">
        <v>280</v>
      </c>
      <c r="F30" s="369" t="s">
        <v>907</v>
      </c>
      <c r="H30" s="369" t="s">
        <v>302</v>
      </c>
      <c r="L30" s="369" t="s">
        <v>305</v>
      </c>
      <c r="N30" s="95" t="s">
        <v>867</v>
      </c>
      <c r="O30" s="94" t="s">
        <v>866</v>
      </c>
      <c r="AF30" s="162"/>
      <c r="AG30" s="162"/>
      <c r="AH30" s="162"/>
      <c r="AV30" s="162"/>
      <c r="AW30" s="208" t="s">
        <v>716</v>
      </c>
      <c r="AX30" s="208"/>
      <c r="AY30" s="208" t="s">
        <v>758</v>
      </c>
      <c r="AZ30" s="162"/>
    </row>
    <row r="31" spans="3:52" ht="18" customHeight="1">
      <c r="D31" s="369" t="s">
        <v>281</v>
      </c>
      <c r="F31" s="369" t="s">
        <v>908</v>
      </c>
      <c r="H31" s="369" t="s">
        <v>303</v>
      </c>
      <c r="N31" s="95" t="s">
        <v>881</v>
      </c>
      <c r="O31" s="94" t="s">
        <v>880</v>
      </c>
      <c r="AH31" s="162"/>
      <c r="AV31" s="162"/>
      <c r="AW31" s="162"/>
      <c r="AX31" s="162"/>
      <c r="AY31" s="162"/>
      <c r="AZ31" s="162"/>
    </row>
    <row r="32" spans="3:52" ht="18" customHeight="1">
      <c r="D32" s="369" t="s">
        <v>282</v>
      </c>
      <c r="F32" s="369" t="s">
        <v>305</v>
      </c>
      <c r="H32" s="369" t="s">
        <v>304</v>
      </c>
      <c r="N32" s="95" t="s">
        <v>877</v>
      </c>
      <c r="O32" s="94" t="s">
        <v>876</v>
      </c>
      <c r="AH32" s="162"/>
    </row>
    <row r="33" spans="4:34" ht="18" customHeight="1">
      <c r="D33" s="369" t="s">
        <v>283</v>
      </c>
      <c r="H33" s="369" t="s">
        <v>305</v>
      </c>
      <c r="N33" s="95" t="s">
        <v>879</v>
      </c>
      <c r="O33" s="94" t="s">
        <v>878</v>
      </c>
      <c r="AH33" s="162"/>
    </row>
    <row r="34" spans="4:34" ht="18" customHeight="1">
      <c r="D34" s="369" t="s">
        <v>284</v>
      </c>
      <c r="N34" s="95" t="s">
        <v>873</v>
      </c>
      <c r="O34" s="94" t="s">
        <v>872</v>
      </c>
      <c r="AH34" s="162"/>
    </row>
    <row r="35" spans="4:34" ht="18" customHeight="1">
      <c r="D35" s="369" t="s">
        <v>285</v>
      </c>
      <c r="N35" s="95" t="s">
        <v>871</v>
      </c>
      <c r="O35" s="94" t="s">
        <v>870</v>
      </c>
      <c r="AH35" s="162"/>
    </row>
    <row r="36" spans="4:34" ht="18" customHeight="1">
      <c r="D36" s="369" t="s">
        <v>286</v>
      </c>
      <c r="AH36" s="162"/>
    </row>
    <row r="37" spans="4:34" ht="18" customHeight="1">
      <c r="D37" s="369" t="s">
        <v>287</v>
      </c>
      <c r="AH37" s="162"/>
    </row>
    <row r="38" spans="4:34" ht="18" customHeight="1">
      <c r="D38" s="369" t="s">
        <v>288</v>
      </c>
      <c r="AH38" s="162"/>
    </row>
    <row r="39" spans="4:34" ht="18" customHeight="1">
      <c r="D39" s="369" t="s">
        <v>289</v>
      </c>
      <c r="AH39" s="162"/>
    </row>
    <row r="40" spans="4:34" ht="18" customHeight="1">
      <c r="AH40" s="162"/>
    </row>
    <row r="41" spans="4:34" ht="18" customHeight="1">
      <c r="AH41" s="162"/>
    </row>
    <row r="42" spans="4:34" ht="18" customHeight="1">
      <c r="AH42" s="162"/>
    </row>
    <row r="43" spans="4:34" ht="18" customHeight="1">
      <c r="AH43" s="162"/>
    </row>
    <row r="44" spans="4:34" ht="18" customHeight="1">
      <c r="AH44" s="162"/>
    </row>
    <row r="45" spans="4:34" ht="18" customHeight="1">
      <c r="AH45" s="162"/>
    </row>
    <row r="46" spans="4:34" ht="18" customHeight="1">
      <c r="AH46" s="162"/>
    </row>
    <row r="47" spans="4:34" ht="18" customHeight="1">
      <c r="AH47" s="162"/>
    </row>
    <row r="48" spans="4:34" ht="18" customHeight="1">
      <c r="AH48" s="162"/>
    </row>
    <row r="49" spans="34:34" ht="18" customHeight="1">
      <c r="AH49" s="162"/>
    </row>
    <row r="50" spans="34:34" ht="18" customHeight="1">
      <c r="AH50" s="162"/>
    </row>
    <row r="51" spans="34:34" ht="18" customHeight="1">
      <c r="AH51" s="162"/>
    </row>
    <row r="52" spans="34:34" ht="18" customHeight="1">
      <c r="AH52" s="162"/>
    </row>
    <row r="53" spans="34:34" ht="18" customHeight="1">
      <c r="AH53" s="162"/>
    </row>
    <row r="54" spans="34:34" ht="18" customHeight="1">
      <c r="AH54" s="162"/>
    </row>
    <row r="55" spans="34:34" ht="18" customHeight="1">
      <c r="AH55" s="162"/>
    </row>
    <row r="56" spans="34:34" ht="18" customHeight="1">
      <c r="AH56" s="162"/>
    </row>
    <row r="57" spans="34:34" ht="18" customHeight="1">
      <c r="AH57" s="162"/>
    </row>
    <row r="58" spans="34:34" ht="18" customHeight="1">
      <c r="AH58" s="162"/>
    </row>
    <row r="59" spans="34:34" ht="18" customHeight="1">
      <c r="AH59" s="162"/>
    </row>
    <row r="60" spans="34:34" ht="18" customHeight="1">
      <c r="AH60" s="162"/>
    </row>
    <row r="61" spans="34:34" ht="18" customHeight="1">
      <c r="AH61" s="162"/>
    </row>
    <row r="62" spans="34:34" ht="18" customHeight="1">
      <c r="AH62" s="162"/>
    </row>
    <row r="63" spans="34:34" ht="18" customHeight="1">
      <c r="AH63" s="162"/>
    </row>
    <row r="64" spans="34:34" ht="18" customHeight="1">
      <c r="AH64" s="162"/>
    </row>
    <row r="65" spans="34:34" ht="18" customHeight="1">
      <c r="AH65" s="162"/>
    </row>
    <row r="66" spans="34:34" ht="18" customHeight="1">
      <c r="AH66" s="162"/>
    </row>
    <row r="67" spans="34:34" ht="18" customHeight="1">
      <c r="AH67" s="162"/>
    </row>
    <row r="68" spans="34:34" ht="18" customHeight="1">
      <c r="AH68" s="162"/>
    </row>
  </sheetData>
  <sheetProtection sheet="1" objects="1" scenarios="1"/>
  <phoneticPr fontId="7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8"/>
  <sheetViews>
    <sheetView view="pageBreakPreview" topLeftCell="A4" zoomScale="90" zoomScaleNormal="70" zoomScaleSheetLayoutView="90" workbookViewId="0">
      <selection activeCell="C28" sqref="C28"/>
    </sheetView>
  </sheetViews>
  <sheetFormatPr defaultColWidth="9" defaultRowHeight="13.5"/>
  <cols>
    <col min="1" max="1" width="20.375" style="2" customWidth="1"/>
    <col min="2" max="2" width="13.25" style="2" customWidth="1"/>
    <col min="3" max="3" width="3.75" style="2" customWidth="1"/>
    <col min="4" max="4" width="13.25" style="2" customWidth="1"/>
    <col min="5" max="5" width="3.75" style="2" customWidth="1"/>
    <col min="6" max="6" width="13.25" style="2" customWidth="1"/>
    <col min="7" max="7" width="3.75" style="2" customWidth="1"/>
    <col min="8" max="8" width="13.25" style="2" customWidth="1"/>
    <col min="9" max="10" width="3.75" style="2" customWidth="1"/>
    <col min="11" max="16384" width="9" style="2"/>
  </cols>
  <sheetData>
    <row r="1" spans="1:10" ht="14.25">
      <c r="H1" s="957" t="s">
        <v>263</v>
      </c>
      <c r="I1" s="957"/>
      <c r="J1" s="87"/>
    </row>
    <row r="2" spans="1:10" ht="21">
      <c r="A2" s="958" t="s">
        <v>141</v>
      </c>
      <c r="B2" s="958"/>
      <c r="C2" s="958"/>
      <c r="D2" s="958"/>
      <c r="E2" s="958"/>
      <c r="F2" s="958"/>
      <c r="G2" s="958"/>
      <c r="H2" s="958"/>
      <c r="I2" s="958"/>
      <c r="J2" s="86"/>
    </row>
    <row r="3" spans="1:10" ht="26.25" customHeight="1"/>
    <row r="4" spans="1:10" ht="27.75" customHeight="1">
      <c r="A4" s="2" t="s">
        <v>142</v>
      </c>
    </row>
    <row r="5" spans="1:10" ht="27.75" customHeight="1">
      <c r="A5" s="84" t="s">
        <v>143</v>
      </c>
      <c r="B5" s="959" t="s">
        <v>144</v>
      </c>
      <c r="C5" s="960"/>
      <c r="D5" s="960"/>
      <c r="E5" s="960"/>
      <c r="F5" s="961" t="s">
        <v>145</v>
      </c>
      <c r="G5" s="961"/>
      <c r="H5" s="961"/>
      <c r="I5" s="961"/>
      <c r="J5" s="85"/>
    </row>
    <row r="6" spans="1:10" ht="27.75" customHeight="1">
      <c r="A6" s="80"/>
      <c r="B6" s="80"/>
      <c r="C6" s="9"/>
      <c r="D6" s="9"/>
      <c r="E6" s="85"/>
      <c r="F6" s="80"/>
      <c r="G6" s="9"/>
      <c r="H6" s="9"/>
      <c r="I6" s="83"/>
      <c r="J6" s="85"/>
    </row>
    <row r="7" spans="1:10" ht="27.75" customHeight="1">
      <c r="A7" s="10" t="s">
        <v>146</v>
      </c>
      <c r="B7" s="1059">
        <f>'24.(別紙4-2)収支計算書内訳'!I42</f>
        <v>0</v>
      </c>
      <c r="C7" s="1060"/>
      <c r="D7" s="1060"/>
      <c r="E7" s="11" t="s">
        <v>147</v>
      </c>
      <c r="F7" s="962" t="str">
        <f>'24.(別紙4-2)収支計算書内訳'!I43</f>
        <v/>
      </c>
      <c r="G7" s="963"/>
      <c r="H7" s="963"/>
      <c r="I7" s="11" t="s">
        <v>147</v>
      </c>
    </row>
    <row r="8" spans="1:10" ht="27.75" customHeight="1">
      <c r="A8" s="10"/>
      <c r="B8" s="964"/>
      <c r="C8" s="965"/>
      <c r="D8" s="965"/>
      <c r="E8" s="11"/>
      <c r="F8" s="964"/>
      <c r="G8" s="965"/>
      <c r="H8" s="965"/>
      <c r="I8" s="11"/>
    </row>
    <row r="9" spans="1:10" ht="27.75" customHeight="1">
      <c r="A9" s="10" t="s">
        <v>148</v>
      </c>
      <c r="B9" s="962">
        <f>B14-B7</f>
        <v>0</v>
      </c>
      <c r="C9" s="963"/>
      <c r="D9" s="963"/>
      <c r="E9" s="11" t="s">
        <v>147</v>
      </c>
      <c r="F9" s="962" t="e">
        <f>F14-F7</f>
        <v>#VALUE!</v>
      </c>
      <c r="G9" s="963"/>
      <c r="H9" s="963"/>
      <c r="I9" s="11" t="s">
        <v>147</v>
      </c>
    </row>
    <row r="10" spans="1:10" ht="27.75" customHeight="1">
      <c r="A10" s="10"/>
      <c r="B10" s="964"/>
      <c r="C10" s="965"/>
      <c r="D10" s="965"/>
      <c r="E10" s="11"/>
      <c r="F10" s="964"/>
      <c r="G10" s="965"/>
      <c r="H10" s="965"/>
      <c r="I10" s="11"/>
    </row>
    <row r="11" spans="1:10" ht="27.75" customHeight="1">
      <c r="A11" s="10" t="s">
        <v>149</v>
      </c>
      <c r="B11" s="962"/>
      <c r="C11" s="963"/>
      <c r="D11" s="963"/>
      <c r="E11" s="11" t="s">
        <v>147</v>
      </c>
      <c r="F11" s="962"/>
      <c r="G11" s="963"/>
      <c r="H11" s="963"/>
      <c r="I11" s="11" t="s">
        <v>147</v>
      </c>
    </row>
    <row r="12" spans="1:10" ht="27.75" customHeight="1">
      <c r="A12" s="10" t="s">
        <v>150</v>
      </c>
      <c r="B12" s="964"/>
      <c r="C12" s="965"/>
      <c r="D12" s="965"/>
      <c r="E12" s="11"/>
      <c r="F12" s="964"/>
      <c r="G12" s="965"/>
      <c r="H12" s="965"/>
      <c r="I12" s="11"/>
    </row>
    <row r="13" spans="1:10" ht="27.75" customHeight="1">
      <c r="A13" s="10"/>
      <c r="B13" s="964"/>
      <c r="C13" s="965"/>
      <c r="D13" s="965"/>
      <c r="E13" s="11"/>
      <c r="F13" s="964"/>
      <c r="G13" s="965"/>
      <c r="H13" s="965"/>
      <c r="I13" s="11"/>
    </row>
    <row r="14" spans="1:10" ht="27.75" customHeight="1">
      <c r="A14" s="82" t="s">
        <v>151</v>
      </c>
      <c r="B14" s="1059">
        <f>'11.(別紙4)収支計算書_申請時'!B14</f>
        <v>0</v>
      </c>
      <c r="C14" s="1060"/>
      <c r="D14" s="1060"/>
      <c r="E14" s="11" t="s">
        <v>147</v>
      </c>
      <c r="F14" s="962">
        <f>'24.(別紙4-2)収支計算書内訳'!I39</f>
        <v>0</v>
      </c>
      <c r="G14" s="963"/>
      <c r="H14" s="963"/>
      <c r="I14" s="11" t="s">
        <v>147</v>
      </c>
    </row>
    <row r="15" spans="1:10" ht="27.75" customHeight="1">
      <c r="A15" s="12"/>
      <c r="B15" s="966"/>
      <c r="C15" s="967"/>
      <c r="D15" s="967"/>
      <c r="E15" s="8"/>
      <c r="F15" s="966"/>
      <c r="G15" s="967"/>
      <c r="H15" s="967"/>
      <c r="I15" s="8"/>
      <c r="J15" s="10"/>
    </row>
    <row r="16" spans="1:10" ht="27.75" customHeight="1"/>
    <row r="17" spans="1:10" ht="27.75" customHeight="1">
      <c r="A17" s="2" t="s">
        <v>152</v>
      </c>
    </row>
    <row r="18" spans="1:10" ht="27.75" customHeight="1">
      <c r="A18" s="968" t="s">
        <v>153</v>
      </c>
      <c r="B18" s="959" t="s">
        <v>154</v>
      </c>
      <c r="C18" s="960"/>
      <c r="D18" s="960"/>
      <c r="E18" s="970"/>
      <c r="F18" s="959" t="s">
        <v>145</v>
      </c>
      <c r="G18" s="960"/>
      <c r="H18" s="960"/>
      <c r="I18" s="970"/>
      <c r="J18" s="82"/>
    </row>
    <row r="19" spans="1:10" ht="27.75" customHeight="1">
      <c r="A19" s="969"/>
      <c r="B19" s="959" t="s">
        <v>155</v>
      </c>
      <c r="C19" s="970"/>
      <c r="D19" s="959" t="s">
        <v>156</v>
      </c>
      <c r="E19" s="970"/>
      <c r="F19" s="959" t="s">
        <v>155</v>
      </c>
      <c r="G19" s="970"/>
      <c r="H19" s="959" t="s">
        <v>156</v>
      </c>
      <c r="I19" s="970"/>
      <c r="J19" s="85"/>
    </row>
    <row r="20" spans="1:10" ht="27.75" customHeight="1">
      <c r="A20" s="971" t="s">
        <v>992</v>
      </c>
      <c r="B20" s="80"/>
      <c r="C20" s="81"/>
      <c r="D20" s="80"/>
      <c r="E20" s="81"/>
      <c r="F20" s="80"/>
      <c r="G20" s="81"/>
      <c r="H20" s="80"/>
      <c r="I20" s="81"/>
      <c r="J20" s="82"/>
    </row>
    <row r="21" spans="1:10" ht="27.75" customHeight="1">
      <c r="A21" s="972"/>
      <c r="B21" s="13">
        <f>B7</f>
        <v>0</v>
      </c>
      <c r="C21" s="11" t="s">
        <v>147</v>
      </c>
      <c r="D21" s="13">
        <f>B14</f>
        <v>0</v>
      </c>
      <c r="E21" s="11" t="s">
        <v>147</v>
      </c>
      <c r="F21" s="13" t="str">
        <f>F7</f>
        <v/>
      </c>
      <c r="G21" s="11" t="s">
        <v>147</v>
      </c>
      <c r="H21" s="13">
        <f>F14</f>
        <v>0</v>
      </c>
      <c r="I21" s="11" t="s">
        <v>147</v>
      </c>
    </row>
    <row r="22" spans="1:10" ht="35.25" customHeight="1">
      <c r="A22" s="969"/>
      <c r="B22" s="14" t="str">
        <f>IF(B21=B7,"","収入の部の補助金計と一致せず")</f>
        <v/>
      </c>
      <c r="C22" s="15"/>
      <c r="D22" s="16" t="str">
        <f>IF(D21=B14,"","収入の部の予算合計と一致せず")</f>
        <v/>
      </c>
      <c r="E22" s="15"/>
      <c r="F22" s="14" t="str">
        <f>IF(F21=F7,"","収入の部の補助金実績と一致せず")</f>
        <v/>
      </c>
      <c r="G22" s="15"/>
      <c r="H22" s="14" t="str">
        <f>IF(H21=F14,"","収入の部の実績合計と一致せず")</f>
        <v/>
      </c>
      <c r="I22" s="15"/>
      <c r="J22" s="19"/>
    </row>
    <row r="23" spans="1:10" ht="21" customHeight="1">
      <c r="A23" s="2" t="s">
        <v>157</v>
      </c>
    </row>
    <row r="24" spans="1:10" ht="21" customHeight="1">
      <c r="A24" s="2" t="s">
        <v>158</v>
      </c>
    </row>
    <row r="25" spans="1:10" ht="21" customHeight="1">
      <c r="A25" s="2" t="s">
        <v>159</v>
      </c>
    </row>
    <row r="26" spans="1:10" ht="21" customHeight="1">
      <c r="A26" s="2" t="s">
        <v>160</v>
      </c>
    </row>
    <row r="27" spans="1:10" ht="21" customHeight="1"/>
    <row r="28" spans="1:10" ht="21" customHeight="1"/>
  </sheetData>
  <sheetProtection sheet="1" formatColumns="0" formatRows="0"/>
  <mergeCells count="30">
    <mergeCell ref="A20:A22"/>
    <mergeCell ref="B19:C19"/>
    <mergeCell ref="D19:E19"/>
    <mergeCell ref="F19:G19"/>
    <mergeCell ref="H19:I19"/>
    <mergeCell ref="B14:D14"/>
    <mergeCell ref="F14:H14"/>
    <mergeCell ref="B15:D15"/>
    <mergeCell ref="F15:H15"/>
    <mergeCell ref="A18:A19"/>
    <mergeCell ref="B18:E18"/>
    <mergeCell ref="F18:I18"/>
    <mergeCell ref="B11:D11"/>
    <mergeCell ref="F11:H11"/>
    <mergeCell ref="B12:D12"/>
    <mergeCell ref="F12:H12"/>
    <mergeCell ref="B13:D13"/>
    <mergeCell ref="F13:H13"/>
    <mergeCell ref="B8:D8"/>
    <mergeCell ref="F8:H8"/>
    <mergeCell ref="B9:D9"/>
    <mergeCell ref="F9:H9"/>
    <mergeCell ref="B10:D10"/>
    <mergeCell ref="F10:H10"/>
    <mergeCell ref="H1:I1"/>
    <mergeCell ref="A2:I2"/>
    <mergeCell ref="B5:E5"/>
    <mergeCell ref="F5:I5"/>
    <mergeCell ref="B7:D7"/>
    <mergeCell ref="F7:H7"/>
  </mergeCells>
  <phoneticPr fontId="7"/>
  <conditionalFormatting sqref="B7:D7 B9:D9 B21 D21">
    <cfRule type="cellIs" dxfId="7" priority="4" operator="equal">
      <formula>""</formula>
    </cfRule>
  </conditionalFormatting>
  <conditionalFormatting sqref="B14:D14">
    <cfRule type="containsBlanks" dxfId="6" priority="3">
      <formula>LEN(TRIM(B14))=0</formula>
    </cfRule>
  </conditionalFormatting>
  <conditionalFormatting sqref="A20:A22">
    <cfRule type="containsBlanks" dxfId="5" priority="2">
      <formula>LEN(TRIM(A20))=0</formula>
    </cfRule>
  </conditionalFormatting>
  <printOptions horizontalCentered="1"/>
  <pageMargins left="0.70866141732283472" right="0.70866141732283472" top="0.55118110236220474" bottom="0.74803149606299213" header="0.31496062992125984" footer="0.31496062992125984"/>
  <pageSetup paperSize="9" scale="96" orientation="portrait" r:id="rId1"/>
  <colBreaks count="1" manualBreakCount="1">
    <brk id="9" max="2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46"/>
  <sheetViews>
    <sheetView view="pageBreakPreview" topLeftCell="A22" zoomScale="70" zoomScaleNormal="100" zoomScaleSheetLayoutView="70" workbookViewId="0">
      <selection activeCell="C28" sqref="C28"/>
    </sheetView>
  </sheetViews>
  <sheetFormatPr defaultColWidth="9" defaultRowHeight="13.5"/>
  <cols>
    <col min="1" max="1" width="2.625" style="1" customWidth="1"/>
    <col min="2" max="2" width="22.625" style="1" customWidth="1"/>
    <col min="3" max="3" width="6.625" style="1" customWidth="1"/>
    <col min="4" max="4" width="10.625" style="1" customWidth="1"/>
    <col min="5" max="7" width="8.625" style="1" customWidth="1"/>
    <col min="8" max="8" width="14.625" style="1" customWidth="1"/>
    <col min="9" max="10" width="13.625" style="1" customWidth="1"/>
    <col min="11" max="11" width="14.625" style="1" customWidth="1"/>
    <col min="12" max="12" width="15.625" style="1" customWidth="1"/>
    <col min="13" max="16384" width="9" style="1"/>
  </cols>
  <sheetData>
    <row r="1" spans="1:15" ht="20.10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7" t="s">
        <v>949</v>
      </c>
      <c r="M1" s="2"/>
      <c r="N1" s="2"/>
      <c r="O1" s="2"/>
    </row>
    <row r="2" spans="1:15" ht="21" customHeight="1">
      <c r="A2" s="173" t="s">
        <v>994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100000000000001" customHeight="1">
      <c r="A3" s="174"/>
      <c r="B3" s="174"/>
      <c r="C3" s="174"/>
      <c r="D3" s="2"/>
      <c r="E3" s="2"/>
      <c r="F3" s="2"/>
      <c r="G3" s="2"/>
      <c r="H3" s="2"/>
      <c r="I3" s="85"/>
      <c r="J3" s="2"/>
      <c r="K3" s="2"/>
      <c r="L3" s="2"/>
      <c r="M3" s="2"/>
      <c r="N3" s="2"/>
      <c r="O3" s="2"/>
    </row>
    <row r="4" spans="1:15" ht="32.1" customHeight="1">
      <c r="A4" s="175"/>
      <c r="B4" s="318" t="s">
        <v>926</v>
      </c>
      <c r="C4" s="105"/>
      <c r="D4" s="105"/>
      <c r="E4" s="105"/>
      <c r="F4" s="2"/>
      <c r="G4" s="2"/>
      <c r="H4" s="959" t="s">
        <v>66</v>
      </c>
      <c r="I4" s="970"/>
      <c r="J4" s="988" t="str">
        <f>申請用入力!R4</f>
        <v/>
      </c>
      <c r="K4" s="989"/>
      <c r="L4" s="990"/>
      <c r="M4" s="2"/>
      <c r="N4" s="2"/>
      <c r="O4" s="2"/>
    </row>
    <row r="5" spans="1:15" ht="20.100000000000001" customHeight="1">
      <c r="A5" s="2"/>
      <c r="B5" s="171"/>
      <c r="C5" s="171"/>
      <c r="D5" s="171"/>
      <c r="E5" s="171"/>
      <c r="F5" s="176"/>
      <c r="G5" s="176"/>
      <c r="H5" s="176"/>
      <c r="I5" s="176"/>
      <c r="J5" s="176"/>
      <c r="K5" s="177"/>
      <c r="L5" s="2"/>
      <c r="M5" s="2"/>
      <c r="N5" s="2"/>
      <c r="O5" s="2"/>
    </row>
    <row r="6" spans="1:15" s="4" customFormat="1" ht="28.5" customHeight="1" thickBot="1">
      <c r="A6" s="986" t="s">
        <v>161</v>
      </c>
      <c r="B6" s="987"/>
      <c r="C6" s="178" t="s">
        <v>162</v>
      </c>
      <c r="D6" s="178" t="s">
        <v>163</v>
      </c>
      <c r="E6" s="178" t="s">
        <v>164</v>
      </c>
      <c r="F6" s="179" t="s">
        <v>166</v>
      </c>
      <c r="G6" s="179" t="s">
        <v>167</v>
      </c>
      <c r="H6" s="178" t="s">
        <v>165</v>
      </c>
      <c r="I6" s="178" t="s">
        <v>168</v>
      </c>
      <c r="J6" s="178" t="s">
        <v>169</v>
      </c>
      <c r="K6" s="178" t="s">
        <v>170</v>
      </c>
      <c r="L6" s="109" t="s">
        <v>50</v>
      </c>
      <c r="M6" s="180"/>
      <c r="O6" s="180"/>
    </row>
    <row r="7" spans="1:15" s="4" customFormat="1" ht="28.5" customHeight="1" thickTop="1" thickBot="1">
      <c r="A7" s="181"/>
      <c r="B7" s="182" t="s">
        <v>1013</v>
      </c>
      <c r="C7" s="182"/>
      <c r="D7" s="182"/>
      <c r="E7" s="182"/>
      <c r="F7" s="183"/>
      <c r="G7" s="183"/>
      <c r="H7" s="476"/>
      <c r="I7" s="309">
        <f>SUM(I8:I11)</f>
        <v>0</v>
      </c>
      <c r="J7" s="309">
        <f>SUM(J8:J11)</f>
        <v>0</v>
      </c>
      <c r="K7" s="310">
        <f>SUM(K8:K11)</f>
        <v>0</v>
      </c>
      <c r="L7" s="1061" t="str">
        <f>IF(報告用入力!E78="","",報告用入力!E78)</f>
        <v/>
      </c>
      <c r="M7" s="180"/>
      <c r="O7" s="180"/>
    </row>
    <row r="8" spans="1:15" s="4" customFormat="1" ht="28.5" customHeight="1" thickTop="1">
      <c r="A8" s="969"/>
      <c r="B8" s="184" t="str">
        <f>IF(報告用入力!E74="","",報告用入力!E74)</f>
        <v/>
      </c>
      <c r="C8" s="307" t="str">
        <f>IF(報告用入力!I74="","",報告用入力!I74)</f>
        <v/>
      </c>
      <c r="D8" s="487" t="str">
        <f>IF(報告用入力!G74="","",報告用入力!G74)</f>
        <v/>
      </c>
      <c r="E8" s="306" t="str">
        <f>IF(報告用入力!H74="","",報告用入力!H74)</f>
        <v/>
      </c>
      <c r="F8" s="307" t="str">
        <f>IF(報告用入力!J74="","",LEFT(報告用入力!J74,3))</f>
        <v/>
      </c>
      <c r="G8" s="307" t="str">
        <f>IF(報告用入力!K74="","",報告用入力!K74)</f>
        <v/>
      </c>
      <c r="H8" s="484" t="str">
        <f>IF(報告用入力!L74="","",報告用入力!L74)</f>
        <v xml:space="preserve"> </v>
      </c>
      <c r="I8" s="308" t="str">
        <f>IF(報告用入力!M74="","",報告用入力!M74)</f>
        <v/>
      </c>
      <c r="J8" s="308" t="str">
        <f>IF(報告用入力!O74="","",報告用入力!O74)</f>
        <v/>
      </c>
      <c r="K8" s="308" t="str">
        <f>IF(報告用入力!P74="","",報告用入力!P74)</f>
        <v/>
      </c>
      <c r="L8" s="1062" t="str">
        <f>IF(申請用入力!X169="","",申請用入力!X169)</f>
        <v/>
      </c>
      <c r="M8" s="180"/>
      <c r="O8" s="180"/>
    </row>
    <row r="9" spans="1:15" s="4" customFormat="1" ht="28.5" customHeight="1">
      <c r="A9" s="961"/>
      <c r="B9" s="184" t="str">
        <f>IF(報告用入力!E75="","",報告用入力!E75)</f>
        <v/>
      </c>
      <c r="C9" s="307" t="str">
        <f>IF(報告用入力!I75="","",報告用入力!I75)</f>
        <v/>
      </c>
      <c r="D9" s="487" t="str">
        <f>IF(報告用入力!G75="","",報告用入力!G75)</f>
        <v/>
      </c>
      <c r="E9" s="306" t="str">
        <f>IF(報告用入力!H75="","",報告用入力!H75)</f>
        <v/>
      </c>
      <c r="F9" s="307" t="str">
        <f>IF(報告用入力!J75="","",LEFT(報告用入力!J75,3))</f>
        <v/>
      </c>
      <c r="G9" s="307" t="str">
        <f>IF(報告用入力!K75="","",報告用入力!K75)</f>
        <v/>
      </c>
      <c r="H9" s="484" t="str">
        <f>IF(報告用入力!L75="","",報告用入力!L75)</f>
        <v xml:space="preserve"> </v>
      </c>
      <c r="I9" s="308" t="str">
        <f>IF(報告用入力!M75="","",報告用入力!M75)</f>
        <v/>
      </c>
      <c r="J9" s="308" t="str">
        <f>IF(報告用入力!O75="","",報告用入力!O75)</f>
        <v/>
      </c>
      <c r="K9" s="308" t="str">
        <f>IF(報告用入力!P75="","",報告用入力!P75)</f>
        <v/>
      </c>
      <c r="L9" s="1062" t="str">
        <f>IF(申請用入力!X170="","",申請用入力!X170)</f>
        <v/>
      </c>
      <c r="M9" s="180"/>
      <c r="O9" s="180"/>
    </row>
    <row r="10" spans="1:15" s="4" customFormat="1" ht="28.5" customHeight="1">
      <c r="A10" s="968"/>
      <c r="B10" s="184" t="str">
        <f>IF(報告用入力!E76="","",報告用入力!E76)</f>
        <v/>
      </c>
      <c r="C10" s="307" t="str">
        <f>IF(報告用入力!I76="","",報告用入力!I76)</f>
        <v/>
      </c>
      <c r="D10" s="487" t="str">
        <f>IF(報告用入力!G76="","",報告用入力!G76)</f>
        <v/>
      </c>
      <c r="E10" s="306" t="str">
        <f>IF(報告用入力!H76="","",報告用入力!H76)</f>
        <v/>
      </c>
      <c r="F10" s="307" t="str">
        <f>IF(報告用入力!J76="","",LEFT(報告用入力!J76,3))</f>
        <v/>
      </c>
      <c r="G10" s="307" t="str">
        <f>IF(報告用入力!K76="","",報告用入力!K76)</f>
        <v/>
      </c>
      <c r="H10" s="484" t="str">
        <f>IF(報告用入力!L76="","",報告用入力!L76)</f>
        <v xml:space="preserve"> </v>
      </c>
      <c r="I10" s="308" t="str">
        <f>IF(報告用入力!M76="","",報告用入力!M76)</f>
        <v/>
      </c>
      <c r="J10" s="308" t="str">
        <f>IF(報告用入力!O76="","",報告用入力!O76)</f>
        <v/>
      </c>
      <c r="K10" s="308" t="str">
        <f>IF(報告用入力!P76="","",報告用入力!P76)</f>
        <v/>
      </c>
      <c r="L10" s="1062" t="str">
        <f>IF(申請用入力!X171="","",申請用入力!X171)</f>
        <v/>
      </c>
      <c r="M10" s="180"/>
      <c r="O10" s="180"/>
    </row>
    <row r="11" spans="1:15" s="4" customFormat="1" ht="28.5" customHeight="1" thickBot="1">
      <c r="A11" s="968"/>
      <c r="B11" s="184" t="str">
        <f>IF(報告用入力!E77="","",報告用入力!E77)</f>
        <v/>
      </c>
      <c r="C11" s="307" t="str">
        <f>IF(報告用入力!I77="","",報告用入力!I77)</f>
        <v/>
      </c>
      <c r="D11" s="487" t="str">
        <f>IF(報告用入力!G77="","",報告用入力!G77)</f>
        <v/>
      </c>
      <c r="E11" s="306" t="str">
        <f>IF(報告用入力!H77="","",報告用入力!H77)</f>
        <v/>
      </c>
      <c r="F11" s="307" t="str">
        <f>IF(報告用入力!J77="","",LEFT(報告用入力!J77,3))</f>
        <v/>
      </c>
      <c r="G11" s="307" t="str">
        <f>IF(報告用入力!K77="","",報告用入力!K77)</f>
        <v/>
      </c>
      <c r="H11" s="484" t="str">
        <f>IF(報告用入力!L77="","",報告用入力!L77)</f>
        <v xml:space="preserve"> </v>
      </c>
      <c r="I11" s="308" t="str">
        <f>IF(報告用入力!M77="","",報告用入力!M77)</f>
        <v/>
      </c>
      <c r="J11" s="308" t="str">
        <f>IF(報告用入力!O77="","",報告用入力!O77)</f>
        <v/>
      </c>
      <c r="K11" s="308" t="str">
        <f>IF(報告用入力!P77="","",報告用入力!P77)</f>
        <v/>
      </c>
      <c r="L11" s="1062" t="str">
        <f>IF(申請用入力!X172="","",申請用入力!X172)</f>
        <v/>
      </c>
      <c r="M11" s="180"/>
      <c r="O11" s="180"/>
    </row>
    <row r="12" spans="1:15" s="4" customFormat="1" ht="28.5" customHeight="1" thickTop="1" thickBot="1">
      <c r="A12" s="181"/>
      <c r="B12" s="182" t="s">
        <v>1015</v>
      </c>
      <c r="C12" s="479"/>
      <c r="D12" s="488"/>
      <c r="E12" s="479"/>
      <c r="F12" s="480"/>
      <c r="G12" s="489"/>
      <c r="H12" s="485"/>
      <c r="I12" s="309">
        <f>SUM(I13:I16)</f>
        <v>0</v>
      </c>
      <c r="J12" s="309">
        <f>SUM(J13:J16)</f>
        <v>0</v>
      </c>
      <c r="K12" s="310">
        <f>SUM(K13:K16)</f>
        <v>0</v>
      </c>
      <c r="L12" s="1061" t="str">
        <f>IF(報告用入力!E85="","",報告用入力!E85)</f>
        <v/>
      </c>
      <c r="M12" s="180"/>
      <c r="O12" s="180"/>
    </row>
    <row r="13" spans="1:15" s="4" customFormat="1" ht="28.5" customHeight="1" thickTop="1">
      <c r="A13" s="969"/>
      <c r="B13" s="184" t="str">
        <f>IF(報告用入力!E81="","",報告用入力!E81)</f>
        <v/>
      </c>
      <c r="C13" s="307" t="str">
        <f>IF(報告用入力!I81="","",報告用入力!I81)</f>
        <v/>
      </c>
      <c r="D13" s="487" t="str">
        <f>IF(報告用入力!G81="","",報告用入力!G81)</f>
        <v/>
      </c>
      <c r="E13" s="306" t="str">
        <f>IF(報告用入力!H81="","",報告用入力!H81)</f>
        <v/>
      </c>
      <c r="F13" s="307" t="str">
        <f>IF(報告用入力!J81="","",LEFT(報告用入力!J81,3))</f>
        <v/>
      </c>
      <c r="G13" s="307" t="str">
        <f>IF(報告用入力!K81="","",報告用入力!K81)</f>
        <v/>
      </c>
      <c r="H13" s="484" t="str">
        <f>IF(報告用入力!L81="","",報告用入力!L81)</f>
        <v xml:space="preserve"> </v>
      </c>
      <c r="I13" s="308" t="str">
        <f>IF(報告用入力!M81="","",報告用入力!M81)</f>
        <v/>
      </c>
      <c r="J13" s="308" t="str">
        <f>IF(報告用入力!O81="","",報告用入力!O81)</f>
        <v/>
      </c>
      <c r="K13" s="308" t="str">
        <f>IF(報告用入力!P81="","",報告用入力!P81)</f>
        <v/>
      </c>
      <c r="L13" s="1062" t="str">
        <f>IF(申請用入力!X174="","",申請用入力!X174)</f>
        <v/>
      </c>
      <c r="M13" s="180"/>
      <c r="O13" s="180"/>
    </row>
    <row r="14" spans="1:15" s="4" customFormat="1" ht="28.5" customHeight="1">
      <c r="A14" s="961"/>
      <c r="B14" s="184" t="str">
        <f>IF(報告用入力!E82="","",報告用入力!E82)</f>
        <v/>
      </c>
      <c r="C14" s="307" t="str">
        <f>IF(報告用入力!I82="","",報告用入力!I82)</f>
        <v/>
      </c>
      <c r="D14" s="487" t="str">
        <f>IF(報告用入力!G82="","",報告用入力!G82)</f>
        <v/>
      </c>
      <c r="E14" s="306" t="str">
        <f>IF(報告用入力!H82="","",報告用入力!H82)</f>
        <v/>
      </c>
      <c r="F14" s="307" t="str">
        <f>IF(報告用入力!J82="","",LEFT(報告用入力!J82,3))</f>
        <v/>
      </c>
      <c r="G14" s="307" t="str">
        <f>IF(報告用入力!K82="","",報告用入力!K82)</f>
        <v/>
      </c>
      <c r="H14" s="484" t="str">
        <f>IF(報告用入力!L82="","",報告用入力!L82)</f>
        <v xml:space="preserve"> </v>
      </c>
      <c r="I14" s="308" t="str">
        <f>IF(報告用入力!M82="","",報告用入力!M82)</f>
        <v/>
      </c>
      <c r="J14" s="308" t="str">
        <f>IF(報告用入力!O82="","",報告用入力!O82)</f>
        <v/>
      </c>
      <c r="K14" s="308" t="str">
        <f>IF(報告用入力!P82="","",報告用入力!P82)</f>
        <v/>
      </c>
      <c r="L14" s="1062" t="str">
        <f>IF(申請用入力!X177="","",申請用入力!X177)</f>
        <v/>
      </c>
      <c r="M14" s="180"/>
      <c r="O14" s="180"/>
    </row>
    <row r="15" spans="1:15" s="4" customFormat="1" ht="28.5" customHeight="1">
      <c r="A15" s="968"/>
      <c r="B15" s="184" t="str">
        <f>IF(報告用入力!E83="","",報告用入力!E83)</f>
        <v/>
      </c>
      <c r="C15" s="307" t="str">
        <f>IF(報告用入力!I83="","",報告用入力!I83)</f>
        <v/>
      </c>
      <c r="D15" s="487" t="str">
        <f>IF(報告用入力!G83="","",報告用入力!G83)</f>
        <v/>
      </c>
      <c r="E15" s="306" t="str">
        <f>IF(報告用入力!H83="","",報告用入力!H83)</f>
        <v/>
      </c>
      <c r="F15" s="307" t="str">
        <f>IF(報告用入力!J83="","",LEFT(報告用入力!J83,3))</f>
        <v/>
      </c>
      <c r="G15" s="307" t="str">
        <f>IF(報告用入力!K83="","",報告用入力!K83)</f>
        <v/>
      </c>
      <c r="H15" s="484" t="str">
        <f>IF(報告用入力!L83="","",報告用入力!L83)</f>
        <v xml:space="preserve"> </v>
      </c>
      <c r="I15" s="308" t="str">
        <f>IF(報告用入力!M83="","",報告用入力!M83)</f>
        <v/>
      </c>
      <c r="J15" s="308" t="str">
        <f>IF(報告用入力!O83="","",報告用入力!O83)</f>
        <v/>
      </c>
      <c r="K15" s="308" t="str">
        <f>IF(報告用入力!P83="","",報告用入力!P83)</f>
        <v/>
      </c>
      <c r="L15" s="1062" t="str">
        <f>IF(申請用入力!X178="","",申請用入力!X178)</f>
        <v/>
      </c>
      <c r="M15" s="180"/>
      <c r="O15" s="180"/>
    </row>
    <row r="16" spans="1:15" s="4" customFormat="1" ht="28.5" customHeight="1" thickBot="1">
      <c r="A16" s="968"/>
      <c r="B16" s="184" t="str">
        <f>IF(報告用入力!E84="","",報告用入力!E84)</f>
        <v/>
      </c>
      <c r="C16" s="307" t="str">
        <f>IF(報告用入力!I84="","",報告用入力!I84)</f>
        <v/>
      </c>
      <c r="D16" s="487" t="str">
        <f>IF(報告用入力!G84="","",報告用入力!G84)</f>
        <v/>
      </c>
      <c r="E16" s="306" t="str">
        <f>IF(報告用入力!H84="","",報告用入力!H84)</f>
        <v/>
      </c>
      <c r="F16" s="307" t="str">
        <f>IF(報告用入力!J84="","",LEFT(報告用入力!J84,3))</f>
        <v/>
      </c>
      <c r="G16" s="307" t="str">
        <f>IF(報告用入力!K84="","",報告用入力!K84)</f>
        <v/>
      </c>
      <c r="H16" s="484" t="str">
        <f>IF(報告用入力!L84="","",報告用入力!L84)</f>
        <v xml:space="preserve"> </v>
      </c>
      <c r="I16" s="308" t="str">
        <f>IF(報告用入力!M84="","",報告用入力!M84)</f>
        <v/>
      </c>
      <c r="J16" s="308" t="str">
        <f>IF(報告用入力!O84="","",報告用入力!O84)</f>
        <v/>
      </c>
      <c r="K16" s="308" t="str">
        <f>IF(報告用入力!P84="","",報告用入力!P84)</f>
        <v/>
      </c>
      <c r="L16" s="1062" t="str">
        <f>IF(申請用入力!X179="","",申請用入力!X179)</f>
        <v/>
      </c>
      <c r="M16" s="180"/>
      <c r="O16" s="180"/>
    </row>
    <row r="17" spans="1:15" ht="28.5" customHeight="1" thickTop="1" thickBot="1">
      <c r="A17" s="181"/>
      <c r="B17" s="182" t="s">
        <v>1017</v>
      </c>
      <c r="C17" s="479"/>
      <c r="D17" s="488"/>
      <c r="E17" s="479"/>
      <c r="F17" s="480"/>
      <c r="G17" s="489"/>
      <c r="H17" s="485"/>
      <c r="I17" s="309">
        <f>SUM(I18:I21)</f>
        <v>0</v>
      </c>
      <c r="J17" s="309">
        <f>SUM(J18:J21)</f>
        <v>0</v>
      </c>
      <c r="K17" s="310">
        <f>SUM(K18:K21)</f>
        <v>0</v>
      </c>
      <c r="L17" s="1061" t="str">
        <f>IF(報告用入力!E99="","",報告用入力!E99)</f>
        <v/>
      </c>
      <c r="M17" s="2"/>
      <c r="O17" s="2"/>
    </row>
    <row r="18" spans="1:15" ht="28.5" customHeight="1" thickTop="1">
      <c r="A18" s="969"/>
      <c r="B18" s="184" t="str">
        <f>IF(報告用入力!E88="","",報告用入力!E88)</f>
        <v/>
      </c>
      <c r="C18" s="307" t="str">
        <f>IF(報告用入力!I88="","",報告用入力!I88)</f>
        <v/>
      </c>
      <c r="D18" s="487" t="str">
        <f>IF(報告用入力!G88="","",報告用入力!G88)</f>
        <v/>
      </c>
      <c r="E18" s="306" t="str">
        <f>IF(報告用入力!H88="","",報告用入力!H88)</f>
        <v/>
      </c>
      <c r="F18" s="307" t="str">
        <f>IF(報告用入力!J88="","",LEFT(報告用入力!J88,3))</f>
        <v/>
      </c>
      <c r="G18" s="307" t="str">
        <f>IF(報告用入力!K88="","",報告用入力!K88)</f>
        <v/>
      </c>
      <c r="H18" s="484" t="str">
        <f>IF(報告用入力!L88="","",報告用入力!L88)</f>
        <v xml:space="preserve"> </v>
      </c>
      <c r="I18" s="308" t="str">
        <f>IF(報告用入力!M88="","",報告用入力!M88)</f>
        <v/>
      </c>
      <c r="J18" s="308" t="str">
        <f>IF(報告用入力!O88="","",報告用入力!O88)</f>
        <v/>
      </c>
      <c r="K18" s="308" t="str">
        <f>IF(報告用入力!P88="","",報告用入力!P88)</f>
        <v/>
      </c>
      <c r="L18" s="1062" t="e">
        <f>IF(申請用入力!#REF!="","",申請用入力!#REF!)</f>
        <v>#REF!</v>
      </c>
      <c r="M18" s="2"/>
      <c r="O18" s="2"/>
    </row>
    <row r="19" spans="1:15" ht="28.5" customHeight="1">
      <c r="A19" s="961"/>
      <c r="B19" s="184" t="str">
        <f>IF(報告用入力!E89="","",報告用入力!E89)</f>
        <v/>
      </c>
      <c r="C19" s="307" t="str">
        <f>IF(報告用入力!I89="","",報告用入力!I89)</f>
        <v/>
      </c>
      <c r="D19" s="487" t="str">
        <f>IF(報告用入力!G89="","",報告用入力!G89)</f>
        <v/>
      </c>
      <c r="E19" s="306" t="str">
        <f>IF(報告用入力!H89="","",報告用入力!H89)</f>
        <v/>
      </c>
      <c r="F19" s="307" t="str">
        <f>IF(報告用入力!J89="","",LEFT(報告用入力!J89,3))</f>
        <v/>
      </c>
      <c r="G19" s="307" t="str">
        <f>IF(報告用入力!K89="","",報告用入力!K89)</f>
        <v/>
      </c>
      <c r="H19" s="484" t="str">
        <f>IF(報告用入力!L89="","",報告用入力!L89)</f>
        <v xml:space="preserve"> </v>
      </c>
      <c r="I19" s="308" t="str">
        <f>IF(報告用入力!M89="","",報告用入力!M89)</f>
        <v/>
      </c>
      <c r="J19" s="308" t="str">
        <f>IF(報告用入力!O89="","",報告用入力!O89)</f>
        <v/>
      </c>
      <c r="K19" s="308" t="str">
        <f>IF(報告用入力!P89="","",報告用入力!P89)</f>
        <v/>
      </c>
      <c r="L19" s="1062" t="e">
        <f>IF(申請用入力!#REF!="","",申請用入力!#REF!)</f>
        <v>#REF!</v>
      </c>
      <c r="M19" s="2"/>
      <c r="O19" s="2"/>
    </row>
    <row r="20" spans="1:15" ht="28.5" customHeight="1">
      <c r="A20" s="968"/>
      <c r="B20" s="184" t="str">
        <f>IF(報告用入力!E90="","",報告用入力!E90)</f>
        <v/>
      </c>
      <c r="C20" s="307" t="str">
        <f>IF(報告用入力!I90="","",報告用入力!I90)</f>
        <v/>
      </c>
      <c r="D20" s="487" t="str">
        <f>IF(報告用入力!G90="","",報告用入力!G90)</f>
        <v/>
      </c>
      <c r="E20" s="306" t="str">
        <f>IF(報告用入力!H90="","",報告用入力!H90)</f>
        <v/>
      </c>
      <c r="F20" s="307" t="str">
        <f>IF(報告用入力!J90="","",LEFT(報告用入力!J90,3))</f>
        <v/>
      </c>
      <c r="G20" s="307" t="str">
        <f>IF(報告用入力!K90="","",報告用入力!K90)</f>
        <v/>
      </c>
      <c r="H20" s="484" t="str">
        <f>IF(報告用入力!L90="","",報告用入力!L90)</f>
        <v xml:space="preserve"> </v>
      </c>
      <c r="I20" s="308" t="str">
        <f>IF(報告用入力!M90="","",報告用入力!M90)</f>
        <v/>
      </c>
      <c r="J20" s="308" t="str">
        <f>IF(報告用入力!O90="","",報告用入力!O90)</f>
        <v/>
      </c>
      <c r="K20" s="308" t="str">
        <f>IF(報告用入力!P90="","",報告用入力!P90)</f>
        <v/>
      </c>
      <c r="L20" s="1062" t="e">
        <f>IF(申請用入力!#REF!="","",申請用入力!#REF!)</f>
        <v>#REF!</v>
      </c>
      <c r="M20" s="2"/>
      <c r="O20" s="2"/>
    </row>
    <row r="21" spans="1:15" ht="28.5" customHeight="1" thickBot="1">
      <c r="A21" s="968"/>
      <c r="B21" s="184" t="str">
        <f>IF(報告用入力!E91="","",報告用入力!E91)</f>
        <v/>
      </c>
      <c r="C21" s="307" t="str">
        <f>IF(報告用入力!I91="","",報告用入力!I91)</f>
        <v/>
      </c>
      <c r="D21" s="487" t="str">
        <f>IF(報告用入力!G91="","",報告用入力!G91)</f>
        <v/>
      </c>
      <c r="E21" s="306" t="str">
        <f>IF(報告用入力!H91="","",報告用入力!H91)</f>
        <v/>
      </c>
      <c r="F21" s="307" t="str">
        <f>IF(報告用入力!J91="","",LEFT(報告用入力!J91,3))</f>
        <v/>
      </c>
      <c r="G21" s="307" t="str">
        <f>IF(報告用入力!K91="","",報告用入力!K91)</f>
        <v/>
      </c>
      <c r="H21" s="484" t="str">
        <f>IF(報告用入力!L91="","",報告用入力!L91)</f>
        <v xml:space="preserve"> </v>
      </c>
      <c r="I21" s="308" t="str">
        <f>IF(報告用入力!M91="","",報告用入力!M91)</f>
        <v/>
      </c>
      <c r="J21" s="308" t="str">
        <f>IF(報告用入力!O91="","",報告用入力!O91)</f>
        <v/>
      </c>
      <c r="K21" s="308" t="str">
        <f>IF(報告用入力!P91="","",報告用入力!P91)</f>
        <v/>
      </c>
      <c r="L21" s="1062" t="e">
        <f>IF(申請用入力!#REF!="","",申請用入力!#REF!)</f>
        <v>#REF!</v>
      </c>
      <c r="M21" s="2"/>
      <c r="O21" s="2"/>
    </row>
    <row r="22" spans="1:15" ht="28.5" customHeight="1" thickTop="1" thickBot="1">
      <c r="A22" s="181"/>
      <c r="B22" s="182" t="s">
        <v>1019</v>
      </c>
      <c r="C22" s="479"/>
      <c r="D22" s="488"/>
      <c r="E22" s="479"/>
      <c r="F22" s="480"/>
      <c r="G22" s="489"/>
      <c r="H22" s="485"/>
      <c r="I22" s="309">
        <f>SUM(I23:I26)</f>
        <v>0</v>
      </c>
      <c r="J22" s="309">
        <f>SUM(J23:J26)</f>
        <v>0</v>
      </c>
      <c r="K22" s="310">
        <f>SUM(K23:K26)</f>
        <v>0</v>
      </c>
      <c r="L22" s="1061" t="str">
        <f>IF(報告用入力!E112="","",報告用入力!E112)</f>
        <v/>
      </c>
      <c r="M22" s="2"/>
      <c r="O22" s="2"/>
    </row>
    <row r="23" spans="1:15" ht="28.5" customHeight="1" thickTop="1">
      <c r="A23" s="969"/>
      <c r="B23" s="184" t="str">
        <f>IF(報告用入力!E95="","",報告用入力!E95&amp;"・"&amp;報告用入力!F95)</f>
        <v/>
      </c>
      <c r="C23" s="307" t="str">
        <f>IF(報告用入力!I95="","",報告用入力!I95)</f>
        <v/>
      </c>
      <c r="D23" s="487" t="str">
        <f>IF(報告用入力!G95="","",報告用入力!G95)</f>
        <v/>
      </c>
      <c r="E23" s="306" t="str">
        <f>IF(報告用入力!H95="","",報告用入力!H95)</f>
        <v/>
      </c>
      <c r="F23" s="307" t="str">
        <f>IF(報告用入力!J95="","",LEFT(報告用入力!J95,3))</f>
        <v/>
      </c>
      <c r="G23" s="307" t="str">
        <f>IF(報告用入力!K95="","",報告用入力!K95)</f>
        <v/>
      </c>
      <c r="H23" s="484" t="str">
        <f>IF(報告用入力!L95="","",報告用入力!L95)</f>
        <v xml:space="preserve"> </v>
      </c>
      <c r="I23" s="308" t="str">
        <f>IF(報告用入力!M95="","",報告用入力!M95)</f>
        <v/>
      </c>
      <c r="J23" s="308" t="str">
        <f>IF(報告用入力!O95="","",報告用入力!O95)</f>
        <v/>
      </c>
      <c r="K23" s="308" t="str">
        <f>IF(報告用入力!P95="","",報告用入力!P95)</f>
        <v/>
      </c>
      <c r="L23" s="1062" t="e">
        <f>IF(申請用入力!#REF!="","",申請用入力!#REF!)</f>
        <v>#REF!</v>
      </c>
      <c r="M23" s="2"/>
      <c r="O23" s="2"/>
    </row>
    <row r="24" spans="1:15" ht="28.5" customHeight="1">
      <c r="A24" s="961"/>
      <c r="B24" s="184" t="str">
        <f>IF(報告用入力!E96="","",報告用入力!E96&amp;"・"&amp;報告用入力!F96)</f>
        <v/>
      </c>
      <c r="C24" s="307" t="str">
        <f>IF(報告用入力!I96="","",報告用入力!I96)</f>
        <v/>
      </c>
      <c r="D24" s="487" t="str">
        <f>IF(報告用入力!G96="","",報告用入力!G96)</f>
        <v/>
      </c>
      <c r="E24" s="306" t="str">
        <f>IF(報告用入力!H96="","",報告用入力!H96)</f>
        <v/>
      </c>
      <c r="F24" s="307" t="str">
        <f>IF(報告用入力!J96="","",LEFT(報告用入力!J96,3))</f>
        <v/>
      </c>
      <c r="G24" s="307" t="str">
        <f>IF(報告用入力!K96="","",報告用入力!K96)</f>
        <v/>
      </c>
      <c r="H24" s="484" t="str">
        <f>IF(報告用入力!L96="","",報告用入力!L96)</f>
        <v xml:space="preserve"> </v>
      </c>
      <c r="I24" s="308" t="str">
        <f>IF(報告用入力!M96="","",報告用入力!M96)</f>
        <v/>
      </c>
      <c r="J24" s="308" t="str">
        <f>IF(報告用入力!O96="","",報告用入力!O96)</f>
        <v/>
      </c>
      <c r="K24" s="308" t="str">
        <f>IF(報告用入力!P96="","",報告用入力!P96)</f>
        <v/>
      </c>
      <c r="L24" s="1062" t="e">
        <f>IF(申請用入力!#REF!="","",申請用入力!#REF!)</f>
        <v>#REF!</v>
      </c>
      <c r="M24" s="2"/>
      <c r="O24" s="2"/>
    </row>
    <row r="25" spans="1:15" ht="28.5" customHeight="1">
      <c r="A25" s="968"/>
      <c r="B25" s="184" t="str">
        <f>IF(報告用入力!E97="","",報告用入力!E97&amp;"・"&amp;報告用入力!F97)</f>
        <v/>
      </c>
      <c r="C25" s="307" t="str">
        <f>IF(報告用入力!I97="","",報告用入力!I97)</f>
        <v/>
      </c>
      <c r="D25" s="487" t="str">
        <f>IF(報告用入力!G97="","",報告用入力!G97)</f>
        <v/>
      </c>
      <c r="E25" s="306" t="str">
        <f>IF(報告用入力!H97="","",報告用入力!H97)</f>
        <v/>
      </c>
      <c r="F25" s="307" t="str">
        <f>IF(報告用入力!J97="","",LEFT(報告用入力!J97,3))</f>
        <v/>
      </c>
      <c r="G25" s="307" t="str">
        <f>IF(報告用入力!K97="","",報告用入力!K97)</f>
        <v/>
      </c>
      <c r="H25" s="484" t="str">
        <f>IF(報告用入力!L97="","",報告用入力!L97)</f>
        <v xml:space="preserve"> </v>
      </c>
      <c r="I25" s="308" t="str">
        <f>IF(報告用入力!M97="","",報告用入力!M97)</f>
        <v/>
      </c>
      <c r="J25" s="308" t="str">
        <f>IF(報告用入力!O97="","",報告用入力!O97)</f>
        <v/>
      </c>
      <c r="K25" s="308" t="str">
        <f>IF(報告用入力!P97="","",報告用入力!P97)</f>
        <v/>
      </c>
      <c r="L25" s="1062" t="e">
        <f>IF(申請用入力!#REF!="","",申請用入力!#REF!)</f>
        <v>#REF!</v>
      </c>
      <c r="M25" s="2"/>
      <c r="O25" s="2"/>
    </row>
    <row r="26" spans="1:15" ht="28.5" customHeight="1" thickBot="1">
      <c r="A26" s="968"/>
      <c r="B26" s="184" t="str">
        <f>IF(報告用入力!E98="","",報告用入力!E98&amp;"・"&amp;報告用入力!F98)</f>
        <v/>
      </c>
      <c r="C26" s="307" t="str">
        <f>IF(報告用入力!I98="","",報告用入力!I98)</f>
        <v/>
      </c>
      <c r="D26" s="487" t="str">
        <f>IF(報告用入力!G98="","",報告用入力!G98)</f>
        <v/>
      </c>
      <c r="E26" s="306" t="str">
        <f>IF(報告用入力!H98="","",報告用入力!H98)</f>
        <v/>
      </c>
      <c r="F26" s="307" t="str">
        <f>IF(報告用入力!J98="","",LEFT(報告用入力!J98,3))</f>
        <v/>
      </c>
      <c r="G26" s="307" t="str">
        <f>IF(報告用入力!K98="","",報告用入力!K98)</f>
        <v/>
      </c>
      <c r="H26" s="484" t="str">
        <f>IF(報告用入力!L98="","",報告用入力!L98)</f>
        <v xml:space="preserve"> </v>
      </c>
      <c r="I26" s="308" t="str">
        <f>IF(報告用入力!M98="","",報告用入力!M98)</f>
        <v/>
      </c>
      <c r="J26" s="308" t="str">
        <f>IF(報告用入力!O98="","",報告用入力!O98)</f>
        <v/>
      </c>
      <c r="K26" s="308" t="str">
        <f>IF(報告用入力!P98="","",報告用入力!P98)</f>
        <v/>
      </c>
      <c r="L26" s="1062" t="e">
        <f>IF(申請用入力!#REF!="","",申請用入力!#REF!)</f>
        <v>#REF!</v>
      </c>
      <c r="M26" s="2"/>
      <c r="O26" s="2"/>
    </row>
    <row r="27" spans="1:15" ht="28.5" customHeight="1" thickTop="1" thickBot="1">
      <c r="A27" s="181"/>
      <c r="B27" s="182" t="s">
        <v>1021</v>
      </c>
      <c r="C27" s="479"/>
      <c r="D27" s="488"/>
      <c r="E27" s="479"/>
      <c r="F27" s="480"/>
      <c r="G27" s="489"/>
      <c r="H27" s="485"/>
      <c r="I27" s="309">
        <f>SUM(I28:I31)</f>
        <v>0</v>
      </c>
      <c r="J27" s="309">
        <f>SUM(J28:J31)</f>
        <v>0</v>
      </c>
      <c r="K27" s="310">
        <f>SUM(K28:K31)</f>
        <v>0</v>
      </c>
      <c r="L27" s="1061" t="str">
        <f>IF(報告用入力!E118="","",報告用入力!E118)</f>
        <v/>
      </c>
      <c r="M27" s="2"/>
      <c r="O27" s="2"/>
    </row>
    <row r="28" spans="1:15" ht="28.5" customHeight="1" thickTop="1">
      <c r="A28" s="969"/>
      <c r="B28" s="184" t="str">
        <f>IF(報告用入力!E102="","",報告用入力!E102&amp;"・"&amp;報告用入力!F102)</f>
        <v/>
      </c>
      <c r="C28" s="307" t="str">
        <f>IF(報告用入力!I102="","",報告用入力!I102)</f>
        <v/>
      </c>
      <c r="D28" s="487" t="str">
        <f>IF(報告用入力!G102="","",報告用入力!G102)</f>
        <v/>
      </c>
      <c r="E28" s="306" t="str">
        <f>IF(報告用入力!H102="","",報告用入力!H102)</f>
        <v/>
      </c>
      <c r="F28" s="307" t="str">
        <f>IF(報告用入力!J102="","",LEFT(報告用入力!J102,3))</f>
        <v/>
      </c>
      <c r="G28" s="307" t="str">
        <f>IF(報告用入力!K102="","",報告用入力!K102)</f>
        <v/>
      </c>
      <c r="H28" s="484" t="str">
        <f>IF(報告用入力!L102="","",報告用入力!L102)</f>
        <v xml:space="preserve"> </v>
      </c>
      <c r="I28" s="308" t="str">
        <f>IF(報告用入力!M102="","",報告用入力!M102)</f>
        <v/>
      </c>
      <c r="J28" s="308" t="str">
        <f>IF(報告用入力!O102="","",報告用入力!O102)</f>
        <v/>
      </c>
      <c r="K28" s="308" t="str">
        <f>IF(報告用入力!P102="","",報告用入力!P102)</f>
        <v/>
      </c>
      <c r="L28" s="1062" t="e">
        <f>IF(申請用入力!#REF!="","",申請用入力!#REF!)</f>
        <v>#REF!</v>
      </c>
      <c r="M28" s="2"/>
      <c r="O28" s="2"/>
    </row>
    <row r="29" spans="1:15" ht="28.5" customHeight="1">
      <c r="A29" s="961"/>
      <c r="B29" s="184" t="str">
        <f>IF(報告用入力!E103="","",報告用入力!E103&amp;"・"&amp;報告用入力!F103)</f>
        <v/>
      </c>
      <c r="C29" s="307" t="str">
        <f>IF(報告用入力!I103="","",報告用入力!I103)</f>
        <v/>
      </c>
      <c r="D29" s="487" t="str">
        <f>IF(報告用入力!G103="","",報告用入力!G103)</f>
        <v/>
      </c>
      <c r="E29" s="306" t="str">
        <f>IF(報告用入力!H103="","",報告用入力!H103)</f>
        <v/>
      </c>
      <c r="F29" s="307" t="str">
        <f>IF(報告用入力!J103="","",LEFT(報告用入力!J103,3))</f>
        <v/>
      </c>
      <c r="G29" s="307" t="str">
        <f>IF(報告用入力!K103="","",報告用入力!K103)</f>
        <v/>
      </c>
      <c r="H29" s="484" t="str">
        <f>IF(報告用入力!L103="","",報告用入力!L103)</f>
        <v xml:space="preserve"> </v>
      </c>
      <c r="I29" s="308" t="str">
        <f>IF(報告用入力!M103="","",報告用入力!M103)</f>
        <v/>
      </c>
      <c r="J29" s="308" t="str">
        <f>IF(報告用入力!O103="","",報告用入力!O103)</f>
        <v/>
      </c>
      <c r="K29" s="308" t="str">
        <f>IF(報告用入力!P103="","",報告用入力!P103)</f>
        <v/>
      </c>
      <c r="L29" s="1062" t="e">
        <f>IF(申請用入力!#REF!="","",申請用入力!#REF!)</f>
        <v>#REF!</v>
      </c>
      <c r="M29" s="2"/>
      <c r="O29" s="2"/>
    </row>
    <row r="30" spans="1:15" ht="28.5" customHeight="1">
      <c r="A30" s="968"/>
      <c r="B30" s="184" t="str">
        <f>IF(報告用入力!E104="","",報告用入力!E104&amp;"・"&amp;報告用入力!F104)</f>
        <v/>
      </c>
      <c r="C30" s="307" t="str">
        <f>IF(報告用入力!I104="","",報告用入力!I104)</f>
        <v/>
      </c>
      <c r="D30" s="487" t="str">
        <f>IF(報告用入力!G104="","",報告用入力!G104)</f>
        <v/>
      </c>
      <c r="E30" s="306" t="str">
        <f>IF(報告用入力!H104="","",報告用入力!H104)</f>
        <v/>
      </c>
      <c r="F30" s="307" t="str">
        <f>IF(報告用入力!J104="","",LEFT(報告用入力!J104,3))</f>
        <v/>
      </c>
      <c r="G30" s="307" t="str">
        <f>IF(報告用入力!K104="","",報告用入力!K104)</f>
        <v/>
      </c>
      <c r="H30" s="484" t="str">
        <f>IF(報告用入力!L104="","",報告用入力!L104)</f>
        <v xml:space="preserve"> </v>
      </c>
      <c r="I30" s="308" t="str">
        <f>IF(報告用入力!M104="","",報告用入力!M104)</f>
        <v/>
      </c>
      <c r="J30" s="308" t="str">
        <f>IF(報告用入力!O104="","",報告用入力!O104)</f>
        <v/>
      </c>
      <c r="K30" s="308" t="str">
        <f>IF(報告用入力!P104="","",報告用入力!P104)</f>
        <v/>
      </c>
      <c r="L30" s="1062" t="e">
        <f>IF(申請用入力!#REF!="","",申請用入力!#REF!)</f>
        <v>#REF!</v>
      </c>
      <c r="M30" s="2"/>
      <c r="O30" s="2"/>
    </row>
    <row r="31" spans="1:15" ht="28.5" customHeight="1" thickBot="1">
      <c r="A31" s="968"/>
      <c r="B31" s="184" t="str">
        <f>IF(報告用入力!E105="","",報告用入力!E105&amp;"・"&amp;報告用入力!F105)</f>
        <v/>
      </c>
      <c r="C31" s="307" t="str">
        <f>IF(報告用入力!I105="","",報告用入力!I105)</f>
        <v/>
      </c>
      <c r="D31" s="487" t="str">
        <f>IF(報告用入力!G105="","",報告用入力!G105)</f>
        <v/>
      </c>
      <c r="E31" s="306" t="str">
        <f>IF(報告用入力!H105="","",報告用入力!H105)</f>
        <v/>
      </c>
      <c r="F31" s="307" t="str">
        <f>IF(報告用入力!J105="","",LEFT(報告用入力!J105,3))</f>
        <v/>
      </c>
      <c r="G31" s="307" t="str">
        <f>IF(報告用入力!K105="","",報告用入力!K105)</f>
        <v/>
      </c>
      <c r="H31" s="484" t="str">
        <f>IF(報告用入力!L105="","",報告用入力!L105)</f>
        <v xml:space="preserve"> </v>
      </c>
      <c r="I31" s="308" t="str">
        <f>IF(報告用入力!M105="","",報告用入力!M105)</f>
        <v/>
      </c>
      <c r="J31" s="308" t="str">
        <f>IF(報告用入力!O105="","",報告用入力!O105)</f>
        <v/>
      </c>
      <c r="K31" s="308" t="str">
        <f>IF(報告用入力!P105="","",報告用入力!P105)</f>
        <v/>
      </c>
      <c r="L31" s="1062" t="e">
        <f>IF(申請用入力!#REF!="","",申請用入力!#REF!)</f>
        <v>#REF!</v>
      </c>
      <c r="M31" s="2"/>
      <c r="O31" s="2"/>
    </row>
    <row r="32" spans="1:15" s="3" customFormat="1" ht="28.5" customHeight="1">
      <c r="A32" s="185"/>
      <c r="B32" s="186"/>
      <c r="C32" s="186"/>
      <c r="D32" s="187"/>
      <c r="E32" s="187"/>
      <c r="F32" s="186"/>
      <c r="G32" s="490"/>
      <c r="H32" s="188" t="s">
        <v>175</v>
      </c>
      <c r="I32" s="478">
        <f>SUM(I7+I12+I17+I22+I27)</f>
        <v>0</v>
      </c>
      <c r="J32" s="478">
        <f>SUM(J7+J12+J17+J22+J27)</f>
        <v>0</v>
      </c>
      <c r="K32" s="478">
        <f>SUM(K7+K12+K17+K22+K27)</f>
        <v>0</v>
      </c>
      <c r="L32" s="190"/>
      <c r="M32" s="191"/>
      <c r="N32" s="191"/>
      <c r="O32" s="191"/>
    </row>
    <row r="33" spans="1:15" s="3" customFormat="1" ht="20.100000000000001" customHeight="1">
      <c r="A33" s="141"/>
      <c r="B33" s="141" t="s">
        <v>176</v>
      </c>
      <c r="C33" s="191"/>
      <c r="D33" s="192"/>
      <c r="E33" s="192"/>
      <c r="F33" s="191"/>
      <c r="G33" s="191"/>
      <c r="H33" s="105"/>
      <c r="I33" s="193"/>
      <c r="J33" s="193"/>
      <c r="K33" s="193"/>
      <c r="L33" s="191"/>
      <c r="M33" s="191"/>
      <c r="N33" s="191"/>
      <c r="O33" s="191"/>
    </row>
    <row r="34" spans="1:15" s="5" customFormat="1" ht="20.100000000000001" customHeight="1">
      <c r="A34" s="141"/>
      <c r="B34" s="141" t="s">
        <v>177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s="5" customFormat="1" ht="20.100000000000001" customHeight="1">
      <c r="A35" s="141"/>
      <c r="B35" s="141" t="s">
        <v>178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s="5" customFormat="1" ht="20.100000000000001" customHeight="1">
      <c r="A36" s="141"/>
      <c r="B36" s="141" t="s">
        <v>179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s="5" customFormat="1" ht="9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s="5" customFormat="1" ht="20.100000000000001" customHeight="1">
      <c r="A38" s="141"/>
      <c r="B38" s="141"/>
      <c r="C38" s="141"/>
      <c r="D38" s="141"/>
      <c r="E38" s="141"/>
      <c r="F38" s="141" t="s">
        <v>995</v>
      </c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s="5" customFormat="1" ht="20.100000000000001" customHeight="1">
      <c r="A39" s="141"/>
      <c r="B39" s="141"/>
      <c r="C39" s="141"/>
      <c r="D39" s="141"/>
      <c r="E39" s="141"/>
      <c r="F39" s="978" t="s">
        <v>180</v>
      </c>
      <c r="G39" s="979"/>
      <c r="H39" s="980"/>
      <c r="I39" s="981">
        <f>報告用入力!P107</f>
        <v>0</v>
      </c>
      <c r="J39" s="982"/>
      <c r="K39" s="194" t="s">
        <v>147</v>
      </c>
      <c r="L39" s="195">
        <f>I39</f>
        <v>0</v>
      </c>
      <c r="M39" s="196"/>
      <c r="N39" s="196"/>
      <c r="O39" s="196"/>
    </row>
    <row r="40" spans="1:15" s="5" customFormat="1" ht="20.100000000000001" customHeight="1" thickBot="1">
      <c r="A40" s="141"/>
      <c r="B40" s="141"/>
      <c r="C40" s="141"/>
      <c r="D40" s="141"/>
      <c r="E40" s="141"/>
      <c r="F40" s="983" t="s">
        <v>181</v>
      </c>
      <c r="G40" s="983"/>
      <c r="H40" s="983"/>
      <c r="I40" s="984">
        <f>報告用入力!P108</f>
        <v>0</v>
      </c>
      <c r="J40" s="985"/>
      <c r="K40" s="197" t="s">
        <v>147</v>
      </c>
      <c r="L40" s="195"/>
      <c r="M40" s="196"/>
      <c r="N40" s="196"/>
      <c r="O40" s="196"/>
    </row>
    <row r="41" spans="1:15" s="5" customFormat="1" ht="20.100000000000001" customHeight="1">
      <c r="A41" s="141"/>
      <c r="B41" s="141"/>
      <c r="C41" s="141"/>
      <c r="D41" s="141"/>
      <c r="E41" s="141"/>
      <c r="F41" s="975" t="s">
        <v>975</v>
      </c>
      <c r="G41" s="975"/>
      <c r="H41" s="975"/>
      <c r="I41" s="976">
        <f>報告用入力!P109</f>
        <v>0</v>
      </c>
      <c r="J41" s="977"/>
      <c r="K41" s="198" t="s">
        <v>147</v>
      </c>
      <c r="L41" s="195">
        <f>I41</f>
        <v>0</v>
      </c>
      <c r="M41" s="141"/>
      <c r="N41" s="141"/>
      <c r="O41" s="141"/>
    </row>
    <row r="42" spans="1:15" s="5" customFormat="1" ht="20.100000000000001" customHeight="1" thickBot="1">
      <c r="A42" s="141"/>
      <c r="B42" s="141"/>
      <c r="C42" s="141"/>
      <c r="D42" s="141"/>
      <c r="E42" s="141"/>
      <c r="F42" s="983" t="s">
        <v>214</v>
      </c>
      <c r="G42" s="983"/>
      <c r="H42" s="983"/>
      <c r="I42" s="1067">
        <f>報告用入力!F114</f>
        <v>0</v>
      </c>
      <c r="J42" s="1068" t="e">
        <f>ROUNDDOWN(#REF!,-3)</f>
        <v>#REF!</v>
      </c>
      <c r="K42" s="197" t="s">
        <v>147</v>
      </c>
      <c r="L42" s="195"/>
      <c r="M42" s="141"/>
      <c r="N42" s="141"/>
      <c r="O42" s="141"/>
    </row>
    <row r="43" spans="1:15" s="5" customFormat="1" ht="20.100000000000001" customHeight="1" thickTop="1" thickBot="1">
      <c r="A43" s="141"/>
      <c r="B43" s="141"/>
      <c r="C43" s="141"/>
      <c r="D43" s="141"/>
      <c r="E43" s="141"/>
      <c r="F43" s="1063" t="s">
        <v>215</v>
      </c>
      <c r="G43" s="1064"/>
      <c r="H43" s="1064"/>
      <c r="I43" s="1065" t="str">
        <f>報告用入力!J114</f>
        <v/>
      </c>
      <c r="J43" s="1066" t="e">
        <f>ROUNDDOWN(#REF!,-3)</f>
        <v>#REF!</v>
      </c>
      <c r="K43" s="199" t="s">
        <v>147</v>
      </c>
      <c r="L43" s="195"/>
      <c r="M43" s="141"/>
      <c r="N43" s="141"/>
      <c r="O43" s="141"/>
    </row>
    <row r="44" spans="1:15" ht="20.100000000000001" customHeight="1" thickTop="1">
      <c r="A44" s="2"/>
      <c r="B44" s="2"/>
      <c r="C44" s="2"/>
      <c r="D44" s="2"/>
      <c r="E44" s="2"/>
      <c r="F44" s="2" t="s">
        <v>216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sheetProtection sheet="1" formatColumns="0" formatRows="0" insertRows="0"/>
  <mergeCells count="23">
    <mergeCell ref="F43:H43"/>
    <mergeCell ref="I43:J43"/>
    <mergeCell ref="F40:H40"/>
    <mergeCell ref="I40:J40"/>
    <mergeCell ref="F41:H41"/>
    <mergeCell ref="I41:J41"/>
    <mergeCell ref="F42:H42"/>
    <mergeCell ref="I42:J42"/>
    <mergeCell ref="H4:I4"/>
    <mergeCell ref="J4:L4"/>
    <mergeCell ref="A6:B6"/>
    <mergeCell ref="F39:H39"/>
    <mergeCell ref="I39:J39"/>
    <mergeCell ref="L7:L11"/>
    <mergeCell ref="L17:L21"/>
    <mergeCell ref="A8:A11"/>
    <mergeCell ref="L12:L16"/>
    <mergeCell ref="A13:A16"/>
    <mergeCell ref="A18:A21"/>
    <mergeCell ref="L22:L26"/>
    <mergeCell ref="A23:A26"/>
    <mergeCell ref="L27:L31"/>
    <mergeCell ref="A28:A31"/>
  </mergeCells>
  <phoneticPr fontId="7"/>
  <dataValidations count="1">
    <dataValidation type="list" allowBlank="1" showInputMessage="1" showErrorMessage="1" sqref="A32">
      <formula1>$L$17:$L$18</formula1>
    </dataValidation>
  </dataValidations>
  <printOptions horizontalCentered="1" verticalCentered="1"/>
  <pageMargins left="0.62992125984251968" right="0.23622047244094491" top="0.74803149606299213" bottom="0.74803149606299213" header="0.31496062992125984" footer="0.31496062992125984"/>
  <pageSetup paperSize="9" scale="68" orientation="portrait" r:id="rId1"/>
  <colBreaks count="1" manualBreakCount="1">
    <brk id="1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8"/>
  <sheetViews>
    <sheetView view="pageBreakPreview" zoomScaleNormal="100" zoomScaleSheetLayoutView="100" workbookViewId="0">
      <selection activeCell="C28" sqref="C28"/>
    </sheetView>
  </sheetViews>
  <sheetFormatPr defaultColWidth="8.75" defaultRowHeight="13.5"/>
  <cols>
    <col min="1" max="16384" width="8.75" style="1"/>
  </cols>
  <sheetData>
    <row r="1" spans="1:12" ht="20.100000000000001" customHeight="1">
      <c r="A1" s="1069" t="s">
        <v>915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2"/>
    </row>
    <row r="2" spans="1:12" ht="15" customHeight="1">
      <c r="A2" s="2" t="s">
        <v>193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2" t="s">
        <v>194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2" t="s">
        <v>195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2" t="s">
        <v>196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70"/>
      <c r="L6" s="2"/>
    </row>
    <row r="7" spans="1:12" ht="15" customHeight="1">
      <c r="A7" s="10"/>
      <c r="B7" s="2"/>
      <c r="C7" s="2"/>
      <c r="D7" s="2"/>
      <c r="E7" s="2"/>
      <c r="F7" s="2"/>
      <c r="G7" s="2"/>
      <c r="H7" s="2"/>
      <c r="I7" s="2"/>
      <c r="J7" s="2"/>
      <c r="K7" s="11"/>
      <c r="L7" s="2"/>
    </row>
    <row r="8" spans="1:12" ht="1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11"/>
      <c r="L8" s="2"/>
    </row>
    <row r="9" spans="1:12" ht="15" customHeight="1">
      <c r="A9" s="10"/>
      <c r="B9" s="2"/>
      <c r="C9" s="2"/>
      <c r="D9" s="2"/>
      <c r="E9" s="2"/>
      <c r="F9" s="2"/>
      <c r="G9" s="2"/>
      <c r="H9" s="2"/>
      <c r="I9" s="2"/>
      <c r="J9" s="2"/>
      <c r="K9" s="11"/>
      <c r="L9" s="2"/>
    </row>
    <row r="10" spans="1:12" ht="1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11"/>
      <c r="L10" s="2"/>
    </row>
    <row r="11" spans="1:12" ht="15" customHeight="1">
      <c r="A11" s="10"/>
      <c r="B11" s="2"/>
      <c r="C11" s="2"/>
      <c r="D11" s="2"/>
      <c r="E11" s="2"/>
      <c r="F11" s="2"/>
      <c r="G11" s="2"/>
      <c r="H11" s="2"/>
      <c r="I11" s="2"/>
      <c r="J11" s="2"/>
      <c r="K11" s="11"/>
      <c r="L11" s="2"/>
    </row>
    <row r="12" spans="1:12" ht="15" customHeight="1">
      <c r="A12" s="10"/>
      <c r="B12" s="2"/>
      <c r="C12" s="2"/>
      <c r="D12" s="2"/>
      <c r="E12" s="2"/>
      <c r="F12" s="2"/>
      <c r="G12" s="2"/>
      <c r="H12" s="2"/>
      <c r="I12" s="2"/>
      <c r="J12" s="2"/>
      <c r="K12" s="11"/>
      <c r="L12" s="2"/>
    </row>
    <row r="13" spans="1:12" ht="15" customHeight="1">
      <c r="A13" s="10"/>
      <c r="B13" s="2"/>
      <c r="C13" s="2"/>
      <c r="D13" s="2"/>
      <c r="E13" s="2"/>
      <c r="F13" s="2"/>
      <c r="G13" s="2"/>
      <c r="H13" s="2"/>
      <c r="I13" s="2"/>
      <c r="J13" s="2"/>
      <c r="K13" s="11"/>
      <c r="L13" s="2"/>
    </row>
    <row r="14" spans="1:12" ht="15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11"/>
      <c r="L14" s="2"/>
    </row>
    <row r="15" spans="1:12" ht="15" customHeight="1">
      <c r="A15" s="10"/>
      <c r="B15" s="2"/>
      <c r="C15" s="2"/>
      <c r="D15" s="2"/>
      <c r="E15" s="2"/>
      <c r="F15" s="2"/>
      <c r="G15" s="2"/>
      <c r="H15" s="2"/>
      <c r="I15" s="2"/>
      <c r="J15" s="2"/>
      <c r="K15" s="11"/>
      <c r="L15" s="2"/>
    </row>
    <row r="16" spans="1:12" ht="15" customHeight="1">
      <c r="A16" s="10"/>
      <c r="B16" s="2"/>
      <c r="C16" s="2"/>
      <c r="D16" s="2"/>
      <c r="E16" s="2"/>
      <c r="F16" s="2"/>
      <c r="G16" s="2"/>
      <c r="H16" s="2"/>
      <c r="I16" s="2"/>
      <c r="J16" s="2"/>
      <c r="K16" s="11"/>
      <c r="L16" s="2"/>
    </row>
    <row r="17" spans="1:12" ht="15" customHeight="1">
      <c r="A17" s="10"/>
      <c r="B17" s="2"/>
      <c r="C17" s="2"/>
      <c r="D17" s="2"/>
      <c r="E17" s="2"/>
      <c r="F17" s="2"/>
      <c r="G17" s="2"/>
      <c r="H17" s="2"/>
      <c r="I17" s="2"/>
      <c r="J17" s="2"/>
      <c r="K17" s="11"/>
      <c r="L17" s="2"/>
    </row>
    <row r="18" spans="1:12" ht="15" customHeight="1">
      <c r="A18" s="10"/>
      <c r="B18" s="2"/>
      <c r="C18" s="2"/>
      <c r="D18" s="2"/>
      <c r="E18" s="2"/>
      <c r="F18" s="2"/>
      <c r="G18" s="2"/>
      <c r="H18" s="2"/>
      <c r="I18" s="2"/>
      <c r="J18" s="2"/>
      <c r="K18" s="11"/>
      <c r="L18" s="2"/>
    </row>
    <row r="19" spans="1:12" ht="1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11"/>
      <c r="L19" s="2"/>
    </row>
    <row r="20" spans="1:12" ht="15" customHeight="1">
      <c r="A20" s="10"/>
      <c r="B20" s="2"/>
      <c r="C20" s="2"/>
      <c r="D20" s="2"/>
      <c r="E20" s="2"/>
      <c r="F20" s="2"/>
      <c r="G20" s="2"/>
      <c r="H20" s="2"/>
      <c r="I20" s="2"/>
      <c r="J20" s="2"/>
      <c r="K20" s="11"/>
      <c r="L20" s="2"/>
    </row>
    <row r="21" spans="1:12" ht="15" customHeight="1">
      <c r="A21" s="10"/>
      <c r="B21" s="2"/>
      <c r="C21" s="2"/>
      <c r="D21" s="2"/>
      <c r="E21" s="2"/>
      <c r="F21" s="2"/>
      <c r="G21" s="2"/>
      <c r="H21" s="2"/>
      <c r="I21" s="2"/>
      <c r="J21" s="2"/>
      <c r="K21" s="11"/>
      <c r="L21" s="2"/>
    </row>
    <row r="22" spans="1:12" ht="15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11"/>
      <c r="L22" s="2"/>
    </row>
    <row r="23" spans="1:12" ht="15" customHeight="1">
      <c r="A23" s="10"/>
      <c r="B23" s="2"/>
      <c r="C23" s="2"/>
      <c r="D23" s="2"/>
      <c r="E23" s="2"/>
      <c r="F23" s="2"/>
      <c r="G23" s="2"/>
      <c r="H23" s="2"/>
      <c r="I23" s="2"/>
      <c r="J23" s="2"/>
      <c r="K23" s="11"/>
      <c r="L23" s="2"/>
    </row>
    <row r="24" spans="1:12" ht="15" customHeight="1">
      <c r="A24" s="10"/>
      <c r="B24" s="2"/>
      <c r="C24" s="2"/>
      <c r="D24" s="2"/>
      <c r="E24" s="2"/>
      <c r="F24" s="2"/>
      <c r="G24" s="2"/>
      <c r="H24" s="2"/>
      <c r="I24" s="2"/>
      <c r="J24" s="2"/>
      <c r="K24" s="11"/>
      <c r="L24" s="2"/>
    </row>
    <row r="25" spans="1:12" ht="15" customHeight="1">
      <c r="A25" s="10"/>
      <c r="B25" s="2"/>
      <c r="C25" s="2"/>
      <c r="D25" s="2"/>
      <c r="E25" s="2"/>
      <c r="F25" s="2"/>
      <c r="G25" s="2"/>
      <c r="H25" s="2"/>
      <c r="I25" s="2"/>
      <c r="J25" s="2"/>
      <c r="K25" s="11"/>
      <c r="L25" s="2"/>
    </row>
    <row r="26" spans="1:12" ht="15" customHeight="1">
      <c r="A26" s="10"/>
      <c r="B26" s="2"/>
      <c r="C26" s="2"/>
      <c r="D26" s="2"/>
      <c r="E26" s="2"/>
      <c r="F26" s="2"/>
      <c r="G26" s="2"/>
      <c r="H26" s="2"/>
      <c r="I26" s="2"/>
      <c r="J26" s="2"/>
      <c r="K26" s="11"/>
      <c r="L26" s="2"/>
    </row>
    <row r="27" spans="1:12" ht="15" customHeight="1">
      <c r="A27" s="10"/>
      <c r="B27" s="2"/>
      <c r="C27" s="2"/>
      <c r="D27" s="2"/>
      <c r="E27" s="2"/>
      <c r="F27" s="2"/>
      <c r="G27" s="2"/>
      <c r="H27" s="2"/>
      <c r="I27" s="2"/>
      <c r="J27" s="2"/>
      <c r="K27" s="11"/>
      <c r="L27" s="2"/>
    </row>
    <row r="28" spans="1:12" ht="15" customHeight="1">
      <c r="A28" s="10"/>
      <c r="B28" s="2"/>
      <c r="C28" s="2"/>
      <c r="D28" s="2"/>
      <c r="E28" s="2"/>
      <c r="F28" s="2"/>
      <c r="G28" s="2"/>
      <c r="H28" s="2"/>
      <c r="I28" s="2"/>
      <c r="J28" s="2"/>
      <c r="K28" s="11"/>
      <c r="L28" s="2"/>
    </row>
    <row r="29" spans="1:12" ht="1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11"/>
      <c r="L29" s="2"/>
    </row>
    <row r="30" spans="1:12" ht="15" customHeight="1">
      <c r="A30" s="10"/>
      <c r="B30" s="2"/>
      <c r="C30" s="2"/>
      <c r="D30" s="2"/>
      <c r="E30" s="2"/>
      <c r="F30" s="2"/>
      <c r="G30" s="2"/>
      <c r="H30" s="2"/>
      <c r="I30" s="2"/>
      <c r="J30" s="2"/>
      <c r="K30" s="11"/>
      <c r="L30" s="2"/>
    </row>
    <row r="31" spans="1:12" ht="15" customHeight="1">
      <c r="A31" s="10"/>
      <c r="B31" s="2"/>
      <c r="C31" s="2"/>
      <c r="D31" s="2"/>
      <c r="E31" s="2"/>
      <c r="F31" s="2"/>
      <c r="G31" s="2"/>
      <c r="H31" s="2"/>
      <c r="I31" s="2"/>
      <c r="J31" s="2"/>
      <c r="K31" s="11"/>
      <c r="L31" s="2"/>
    </row>
    <row r="32" spans="1:12" ht="15" customHeight="1">
      <c r="A32" s="10"/>
      <c r="B32" s="2"/>
      <c r="C32" s="2"/>
      <c r="D32" s="2"/>
      <c r="E32" s="2"/>
      <c r="F32" s="2"/>
      <c r="G32" s="2"/>
      <c r="H32" s="2"/>
      <c r="I32" s="2"/>
      <c r="J32" s="2"/>
      <c r="K32" s="11"/>
      <c r="L32" s="2"/>
    </row>
    <row r="33" spans="1:12" ht="15" customHeight="1">
      <c r="A33" s="10"/>
      <c r="B33" s="2"/>
      <c r="C33" s="2"/>
      <c r="D33" s="2"/>
      <c r="E33" s="2"/>
      <c r="F33" s="2"/>
      <c r="G33" s="2"/>
      <c r="H33" s="2"/>
      <c r="I33" s="2"/>
      <c r="J33" s="2"/>
      <c r="K33" s="11"/>
      <c r="L33" s="2"/>
    </row>
    <row r="34" spans="1:12" ht="15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11"/>
      <c r="L34" s="2"/>
    </row>
    <row r="35" spans="1:12" ht="1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11"/>
      <c r="L35" s="2"/>
    </row>
    <row r="36" spans="1:12" ht="15" customHeight="1">
      <c r="A36" s="10"/>
      <c r="B36" s="2"/>
      <c r="C36" s="2"/>
      <c r="D36" s="2"/>
      <c r="E36" s="2"/>
      <c r="F36" s="2"/>
      <c r="G36" s="2"/>
      <c r="H36" s="2"/>
      <c r="I36" s="2"/>
      <c r="J36" s="2"/>
      <c r="K36" s="11"/>
      <c r="L36" s="2"/>
    </row>
    <row r="37" spans="1:12" ht="15" customHeight="1">
      <c r="A37" s="10"/>
      <c r="B37" s="2"/>
      <c r="C37" s="2"/>
      <c r="D37" s="2"/>
      <c r="E37" s="2"/>
      <c r="F37" s="2"/>
      <c r="G37" s="2"/>
      <c r="H37" s="2"/>
      <c r="I37" s="2"/>
      <c r="J37" s="2"/>
      <c r="K37" s="11"/>
      <c r="L37" s="2"/>
    </row>
    <row r="38" spans="1:12" ht="15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11"/>
      <c r="L38" s="2"/>
    </row>
    <row r="39" spans="1:12" ht="15" customHeight="1">
      <c r="A39" s="10"/>
      <c r="B39" s="2"/>
      <c r="C39" s="2"/>
      <c r="D39" s="2"/>
      <c r="E39" s="2"/>
      <c r="F39" s="2"/>
      <c r="G39" s="2"/>
      <c r="H39" s="2"/>
      <c r="I39" s="2"/>
      <c r="J39" s="2"/>
      <c r="K39" s="11"/>
      <c r="L39" s="2"/>
    </row>
    <row r="40" spans="1:12" ht="15" customHeight="1">
      <c r="A40" s="10"/>
      <c r="B40" s="2"/>
      <c r="C40" s="2"/>
      <c r="D40" s="2"/>
      <c r="E40" s="2"/>
      <c r="F40" s="2"/>
      <c r="G40" s="2"/>
      <c r="H40" s="2"/>
      <c r="I40" s="2"/>
      <c r="J40" s="2"/>
      <c r="K40" s="11"/>
      <c r="L40" s="2"/>
    </row>
    <row r="41" spans="1:12" ht="15" customHeight="1">
      <c r="A41" s="10"/>
      <c r="B41" s="2"/>
      <c r="C41" s="2"/>
      <c r="D41" s="2"/>
      <c r="E41" s="2"/>
      <c r="F41" s="2"/>
      <c r="G41" s="2"/>
      <c r="H41" s="2"/>
      <c r="I41" s="2"/>
      <c r="J41" s="2"/>
      <c r="K41" s="11"/>
      <c r="L41" s="2"/>
    </row>
    <row r="42" spans="1:12" ht="15" customHeight="1">
      <c r="A42" s="10"/>
      <c r="B42" s="2"/>
      <c r="C42" s="2"/>
      <c r="D42" s="2"/>
      <c r="E42" s="2"/>
      <c r="F42" s="2"/>
      <c r="G42" s="2"/>
      <c r="H42" s="2"/>
      <c r="I42" s="2"/>
      <c r="J42" s="2"/>
      <c r="K42" s="11"/>
      <c r="L42" s="2"/>
    </row>
    <row r="43" spans="1:12" ht="15" customHeight="1">
      <c r="A43" s="10"/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</row>
    <row r="44" spans="1:12" ht="15" customHeight="1">
      <c r="A44" s="10"/>
      <c r="B44" s="2"/>
      <c r="C44" s="2"/>
      <c r="D44" s="2"/>
      <c r="E44" s="2"/>
      <c r="F44" s="2"/>
      <c r="G44" s="2"/>
      <c r="H44" s="2"/>
      <c r="I44" s="2"/>
      <c r="J44" s="2"/>
      <c r="K44" s="11"/>
      <c r="L44" s="2"/>
    </row>
    <row r="45" spans="1:12" ht="15" customHeight="1">
      <c r="A45" s="10"/>
      <c r="B45" s="2"/>
      <c r="C45" s="2"/>
      <c r="D45" s="2"/>
      <c r="E45" s="2"/>
      <c r="F45" s="2"/>
      <c r="G45" s="2"/>
      <c r="H45" s="2"/>
      <c r="I45" s="2"/>
      <c r="J45" s="2"/>
      <c r="K45" s="11"/>
      <c r="L45" s="2"/>
    </row>
    <row r="46" spans="1:12" ht="15" customHeight="1">
      <c r="A46" s="10"/>
      <c r="B46" s="2"/>
      <c r="C46" s="2"/>
      <c r="D46" s="2"/>
      <c r="E46" s="2"/>
      <c r="F46" s="2"/>
      <c r="G46" s="2"/>
      <c r="H46" s="2"/>
      <c r="I46" s="2"/>
      <c r="J46" s="2"/>
      <c r="K46" s="11"/>
      <c r="L46" s="2"/>
    </row>
    <row r="47" spans="1:12" ht="15" customHeight="1">
      <c r="A47" s="10"/>
      <c r="B47" s="2"/>
      <c r="C47" s="2"/>
      <c r="D47" s="2"/>
      <c r="E47" s="2"/>
      <c r="F47" s="2"/>
      <c r="G47" s="2"/>
      <c r="H47" s="2"/>
      <c r="I47" s="2"/>
      <c r="J47" s="2"/>
      <c r="K47" s="11"/>
      <c r="L47" s="2"/>
    </row>
    <row r="48" spans="1:12" ht="1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11"/>
      <c r="L48" s="2"/>
    </row>
    <row r="49" spans="1:12" ht="15" customHeight="1">
      <c r="A49" s="10"/>
      <c r="B49" s="2"/>
      <c r="C49" s="2"/>
      <c r="D49" s="2"/>
      <c r="E49" s="2"/>
      <c r="F49" s="2"/>
      <c r="G49" s="2"/>
      <c r="H49" s="2"/>
      <c r="I49" s="2"/>
      <c r="J49" s="2"/>
      <c r="K49" s="11"/>
      <c r="L49" s="2"/>
    </row>
    <row r="50" spans="1:12" ht="15" customHeight="1">
      <c r="A50" s="10"/>
      <c r="B50" s="2"/>
      <c r="C50" s="2"/>
      <c r="D50" s="2"/>
      <c r="E50" s="2"/>
      <c r="F50" s="2"/>
      <c r="G50" s="2"/>
      <c r="H50" s="2"/>
      <c r="I50" s="2"/>
      <c r="J50" s="2"/>
      <c r="K50" s="11"/>
      <c r="L50" s="2"/>
    </row>
    <row r="51" spans="1:12" ht="15" customHeight="1">
      <c r="A51" s="10"/>
      <c r="B51" s="2"/>
      <c r="C51" s="2"/>
      <c r="D51" s="2"/>
      <c r="E51" s="2"/>
      <c r="F51" s="2"/>
      <c r="G51" s="2"/>
      <c r="H51" s="2"/>
      <c r="I51" s="2"/>
      <c r="J51" s="2"/>
      <c r="K51" s="11"/>
      <c r="L51" s="2"/>
    </row>
    <row r="52" spans="1:12" ht="15" customHeight="1">
      <c r="A52" s="10"/>
      <c r="B52" s="2"/>
      <c r="C52" s="2"/>
      <c r="D52" s="2"/>
      <c r="E52" s="2"/>
      <c r="F52" s="2"/>
      <c r="G52" s="2"/>
      <c r="H52" s="2"/>
      <c r="I52" s="2"/>
      <c r="J52" s="2"/>
      <c r="K52" s="11"/>
      <c r="L52" s="2"/>
    </row>
    <row r="53" spans="1:12" ht="15" customHeight="1">
      <c r="A53" s="10"/>
      <c r="B53" s="2"/>
      <c r="C53" s="2"/>
      <c r="D53" s="2"/>
      <c r="E53" s="2"/>
      <c r="F53" s="2"/>
      <c r="G53" s="2"/>
      <c r="H53" s="2"/>
      <c r="I53" s="2"/>
      <c r="J53" s="2"/>
      <c r="K53" s="11"/>
      <c r="L53" s="2"/>
    </row>
    <row r="54" spans="1:12" ht="15" customHeight="1">
      <c r="A54" s="10"/>
      <c r="B54" s="2"/>
      <c r="C54" s="2"/>
      <c r="D54" s="2"/>
      <c r="E54" s="2"/>
      <c r="F54" s="2"/>
      <c r="G54" s="2"/>
      <c r="H54" s="2"/>
      <c r="I54" s="2"/>
      <c r="J54" s="2"/>
      <c r="K54" s="11"/>
      <c r="L54" s="2"/>
    </row>
    <row r="55" spans="1:12" ht="15" customHeight="1">
      <c r="A55" s="10"/>
      <c r="B55" s="2"/>
      <c r="C55" s="2"/>
      <c r="D55" s="2"/>
      <c r="E55" s="2"/>
      <c r="F55" s="2"/>
      <c r="G55" s="2"/>
      <c r="H55" s="2"/>
      <c r="I55" s="2"/>
      <c r="J55" s="2"/>
      <c r="K55" s="11"/>
      <c r="L55" s="2"/>
    </row>
    <row r="56" spans="1:12" ht="15" customHeight="1">
      <c r="A56" s="12"/>
      <c r="B56" s="171"/>
      <c r="C56" s="171"/>
      <c r="D56" s="171"/>
      <c r="E56" s="171"/>
      <c r="F56" s="171"/>
      <c r="G56" s="171"/>
      <c r="H56" s="171"/>
      <c r="I56" s="171"/>
      <c r="J56" s="171"/>
      <c r="K56" s="8"/>
      <c r="L56" s="2"/>
    </row>
    <row r="57" spans="1:12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 formatColumns="0" formatRows="0"/>
  <mergeCells count="1">
    <mergeCell ref="A1:K1"/>
  </mergeCells>
  <phoneticPr fontId="7"/>
  <printOptions horizontalCentered="1"/>
  <pageMargins left="0.70866141732283472" right="0.70866141732283472" top="0.55118110236220474" bottom="0.74803149606299213" header="0.31496062992125984" footer="0.31496062992125984"/>
  <pageSetup paperSize="9" scale="9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52"/>
  <sheetViews>
    <sheetView view="pageBreakPreview" zoomScale="90" zoomScaleNormal="100" zoomScaleSheetLayoutView="90" zoomScalePageLayoutView="80" workbookViewId="0">
      <selection activeCell="C28" sqref="C28"/>
    </sheetView>
  </sheetViews>
  <sheetFormatPr defaultColWidth="8.75" defaultRowHeight="14.25"/>
  <cols>
    <col min="1" max="1" width="3" style="93" customWidth="1"/>
    <col min="2" max="2" width="6.875" style="93" customWidth="1"/>
    <col min="3" max="3" width="20.375" style="93" customWidth="1"/>
    <col min="4" max="4" width="3.125" style="93" customWidth="1"/>
    <col min="5" max="5" width="10.5" style="93" customWidth="1"/>
    <col min="6" max="6" width="5.125" style="93" customWidth="1"/>
    <col min="7" max="7" width="9.5" style="93" customWidth="1"/>
    <col min="8" max="8" width="23.75" style="93" customWidth="1"/>
    <col min="9" max="9" width="7.625" style="93" customWidth="1"/>
    <col min="10" max="10" width="5.5" style="93" customWidth="1"/>
    <col min="11" max="16384" width="8.75" style="93"/>
  </cols>
  <sheetData>
    <row r="1" spans="1:10" ht="18.95" customHeight="1">
      <c r="A1" s="761" t="s">
        <v>256</v>
      </c>
      <c r="B1" s="761"/>
      <c r="C1" s="761"/>
      <c r="D1" s="761"/>
      <c r="E1" s="761"/>
      <c r="F1" s="761"/>
      <c r="G1" s="761"/>
      <c r="H1" s="761"/>
      <c r="I1" s="761"/>
      <c r="J1" s="164"/>
    </row>
    <row r="2" spans="1:10" ht="18.95" customHeight="1">
      <c r="A2" s="766" t="str">
        <f>IF(報告用入力!F117="","",報告用入力!F117)</f>
        <v/>
      </c>
      <c r="B2" s="766"/>
      <c r="C2" s="766"/>
      <c r="D2" s="766"/>
      <c r="E2" s="766"/>
      <c r="F2" s="766"/>
      <c r="G2" s="766"/>
      <c r="H2" s="766"/>
      <c r="I2" s="766"/>
      <c r="J2" s="325"/>
    </row>
    <row r="3" spans="1:10" ht="18.95" customHeight="1">
      <c r="A3" s="163"/>
      <c r="B3" s="163"/>
      <c r="C3" s="163"/>
      <c r="D3" s="163"/>
      <c r="E3" s="163"/>
      <c r="F3" s="163"/>
      <c r="G3" s="163"/>
      <c r="H3" s="163"/>
      <c r="I3" s="163"/>
      <c r="J3" s="164"/>
    </row>
    <row r="4" spans="1:10" ht="18.95" customHeight="1">
      <c r="A4" s="761" t="s">
        <v>228</v>
      </c>
      <c r="B4" s="761"/>
      <c r="C4" s="761"/>
      <c r="D4" s="761"/>
      <c r="E4" s="761"/>
      <c r="F4" s="761"/>
      <c r="G4" s="761"/>
      <c r="H4" s="761"/>
      <c r="I4" s="761"/>
      <c r="J4" s="164"/>
    </row>
    <row r="5" spans="1:10" ht="18.95" customHeight="1">
      <c r="A5" s="761"/>
      <c r="B5" s="761"/>
      <c r="C5" s="761"/>
      <c r="D5" s="761"/>
      <c r="E5" s="761"/>
      <c r="F5" s="761"/>
      <c r="G5" s="761"/>
      <c r="H5" s="761"/>
      <c r="I5" s="761"/>
      <c r="J5" s="164"/>
    </row>
    <row r="6" spans="1:10" ht="18.95" customHeight="1">
      <c r="A6" s="761"/>
      <c r="B6" s="761"/>
      <c r="C6" s="761"/>
      <c r="D6" s="761"/>
      <c r="E6" s="761"/>
      <c r="F6" s="761"/>
      <c r="G6" s="761"/>
      <c r="H6" s="761"/>
      <c r="I6" s="761"/>
      <c r="J6" s="164"/>
    </row>
    <row r="7" spans="1:10" ht="18.95" customHeight="1">
      <c r="A7" s="761"/>
      <c r="B7" s="761"/>
      <c r="C7" s="761"/>
      <c r="D7" s="163"/>
      <c r="E7" s="761" t="s">
        <v>224</v>
      </c>
      <c r="F7" s="761"/>
      <c r="G7" s="763" t="str">
        <f>IFERROR(LEFT(申請用入力!R9,FIND(" ",SUBSTITUTE(申請用入力!R9,"　"," "))-1),LEFT(申請用入力!R9,18))</f>
        <v/>
      </c>
      <c r="H7" s="763"/>
      <c r="I7" s="763"/>
      <c r="J7" s="164"/>
    </row>
    <row r="8" spans="1:10" ht="15" customHeight="1">
      <c r="A8" s="761"/>
      <c r="B8" s="761"/>
      <c r="C8" s="761"/>
      <c r="D8" s="163"/>
      <c r="E8" s="761"/>
      <c r="F8" s="761"/>
      <c r="G8" s="763" t="str">
        <f>IFERROR(MID(申請用入力!R9,FIND(" ",SUBSTITUTE(申請用入力!R9,"　"," "))+1,LEN(申請用入力!R9)),MID(申請用入力!R9,LEN(G7)+1,99))</f>
        <v/>
      </c>
      <c r="H8" s="763"/>
      <c r="I8" s="763"/>
      <c r="J8" s="164"/>
    </row>
    <row r="9" spans="1:10" ht="15" customHeight="1">
      <c r="A9" s="761"/>
      <c r="B9" s="761"/>
      <c r="C9" s="761"/>
      <c r="D9" s="163"/>
      <c r="E9" s="761" t="s">
        <v>225</v>
      </c>
      <c r="F9" s="761"/>
      <c r="G9" s="763" t="str">
        <f>LEFT(申請用入力!R4,18)</f>
        <v/>
      </c>
      <c r="H9" s="763"/>
      <c r="I9" s="763"/>
      <c r="J9" s="164"/>
    </row>
    <row r="10" spans="1:10" ht="15" customHeight="1">
      <c r="A10" s="761"/>
      <c r="B10" s="761"/>
      <c r="C10" s="761"/>
      <c r="D10" s="163"/>
      <c r="E10" s="761"/>
      <c r="F10" s="761"/>
      <c r="G10" s="763" t="str">
        <f>MID(申請用入力!R4,LEN(G9)+1,99)</f>
        <v/>
      </c>
      <c r="H10" s="763"/>
      <c r="I10" s="763"/>
      <c r="J10" s="164"/>
    </row>
    <row r="11" spans="1:10" ht="15" customHeight="1">
      <c r="A11" s="761"/>
      <c r="B11" s="761"/>
      <c r="C11" s="761"/>
      <c r="D11" s="163"/>
      <c r="E11" s="761" t="s">
        <v>231</v>
      </c>
      <c r="F11" s="761"/>
      <c r="G11" s="763" t="str">
        <f>IF(申請用入力!R6="","",申請用入力!R6&amp;"　")&amp;申請用入力!R7&amp;"　　　印"</f>
        <v>　　　印</v>
      </c>
      <c r="H11" s="763"/>
      <c r="I11" s="763"/>
      <c r="J11" s="164"/>
    </row>
    <row r="12" spans="1:10" ht="15" customHeight="1">
      <c r="A12" s="761"/>
      <c r="B12" s="761"/>
      <c r="C12" s="761"/>
      <c r="D12" s="761"/>
      <c r="E12" s="761"/>
      <c r="F12" s="761"/>
      <c r="G12" s="761"/>
      <c r="H12" s="761"/>
      <c r="I12" s="761"/>
      <c r="J12" s="164"/>
    </row>
    <row r="13" spans="1:10" ht="18.95" customHeight="1">
      <c r="A13" s="761"/>
      <c r="B13" s="761"/>
      <c r="C13" s="761"/>
      <c r="D13" s="761"/>
      <c r="E13" s="761"/>
      <c r="F13" s="761"/>
      <c r="G13" s="761"/>
      <c r="H13" s="761"/>
      <c r="I13" s="761"/>
      <c r="J13" s="164"/>
    </row>
    <row r="14" spans="1:10" ht="18.95" customHeight="1">
      <c r="A14" s="765" t="e">
        <f>TEXT(IF(MONTH(申請用入力!G204)&gt;3,申請用入力!G204,申請用入力!G204-365),"[DBNum3]ggge")&amp;"年度沖縄国際物流ハブ活用推進事業補助金精算払請求書"</f>
        <v>#VALUE!</v>
      </c>
      <c r="B14" s="765"/>
      <c r="C14" s="765"/>
      <c r="D14" s="765"/>
      <c r="E14" s="765"/>
      <c r="F14" s="765"/>
      <c r="G14" s="765"/>
      <c r="H14" s="765"/>
      <c r="I14" s="765"/>
      <c r="J14" s="164"/>
    </row>
    <row r="15" spans="1:10" ht="21" customHeight="1">
      <c r="A15" s="761"/>
      <c r="B15" s="761"/>
      <c r="C15" s="761"/>
      <c r="D15" s="761"/>
      <c r="E15" s="761"/>
      <c r="F15" s="761"/>
      <c r="G15" s="761"/>
      <c r="H15" s="761"/>
      <c r="I15" s="761"/>
      <c r="J15" s="164"/>
    </row>
    <row r="16" spans="1:10" ht="36" customHeight="1">
      <c r="A16" s="1004" t="str">
        <f>"　"&amp;TEXT(報告用入力!F118,"[DBNum3]ggge年m月d日")&amp;"付け沖縄県達商第"&amp;" "&amp;報告用入力!K118&amp;" "&amp;"号をもって額の確定通知を受けた商品開発支援について、下記のとおり請求します。"</f>
        <v>　明治３３年１月０日付け沖縄県達商第  号をもって額の確定通知を受けた商品開発支援について、下記のとおり請求します。</v>
      </c>
      <c r="B16" s="1004"/>
      <c r="C16" s="1004"/>
      <c r="D16" s="1004"/>
      <c r="E16" s="1004"/>
      <c r="F16" s="1004"/>
      <c r="G16" s="1004"/>
      <c r="H16" s="1004"/>
      <c r="I16" s="1004"/>
      <c r="J16" s="164"/>
    </row>
    <row r="17" spans="1:10" ht="21" customHeight="1">
      <c r="A17" s="763"/>
      <c r="B17" s="763"/>
      <c r="C17" s="763"/>
      <c r="D17" s="763"/>
      <c r="E17" s="763"/>
      <c r="F17" s="763"/>
      <c r="G17" s="763"/>
      <c r="H17" s="763"/>
      <c r="I17" s="763"/>
      <c r="J17" s="164"/>
    </row>
    <row r="18" spans="1:10" ht="18.95" customHeight="1">
      <c r="A18" s="765" t="s">
        <v>230</v>
      </c>
      <c r="B18" s="765"/>
      <c r="C18" s="765"/>
      <c r="D18" s="765"/>
      <c r="E18" s="765"/>
      <c r="F18" s="765"/>
      <c r="G18" s="765"/>
      <c r="H18" s="765"/>
      <c r="I18" s="765"/>
      <c r="J18" s="164"/>
    </row>
    <row r="19" spans="1:10" ht="18.95" customHeight="1">
      <c r="A19" s="324"/>
      <c r="B19" s="324"/>
      <c r="C19" s="324"/>
      <c r="D19" s="324"/>
      <c r="E19" s="324"/>
      <c r="F19" s="324"/>
      <c r="G19" s="324"/>
      <c r="H19" s="324"/>
      <c r="I19" s="324"/>
      <c r="J19" s="164"/>
    </row>
    <row r="20" spans="1:10" ht="18.95" customHeight="1">
      <c r="A20" s="761"/>
      <c r="B20" s="761"/>
      <c r="C20" s="761"/>
      <c r="D20" s="761"/>
      <c r="E20" s="761"/>
      <c r="F20" s="761"/>
      <c r="G20" s="761"/>
      <c r="H20" s="761"/>
      <c r="I20" s="761"/>
      <c r="J20" s="164"/>
    </row>
    <row r="21" spans="1:10" ht="18.95" customHeight="1">
      <c r="A21" s="163"/>
      <c r="B21" s="164"/>
      <c r="C21" s="1070" t="str">
        <f>"精算払請求額　金　"&amp;TEXT(報告用入力!J119,"#,###")&amp;"　円"</f>
        <v>精算払請求額　金　　円</v>
      </c>
      <c r="D21" s="1070"/>
      <c r="E21" s="1070"/>
      <c r="F21" s="1070"/>
      <c r="G21" s="1070"/>
      <c r="H21" s="1070"/>
      <c r="I21" s="164"/>
      <c r="J21" s="164"/>
    </row>
    <row r="22" spans="1:10" ht="18.95" customHeight="1">
      <c r="A22" s="164"/>
      <c r="B22" s="164"/>
      <c r="C22" s="324"/>
      <c r="D22" s="324"/>
      <c r="E22" s="765"/>
      <c r="F22" s="765"/>
      <c r="G22" s="324"/>
      <c r="H22" s="324"/>
      <c r="I22" s="164"/>
      <c r="J22" s="164"/>
    </row>
    <row r="23" spans="1:10" ht="18.95" customHeight="1">
      <c r="A23" s="164"/>
      <c r="B23" s="164"/>
      <c r="C23" s="1093"/>
      <c r="D23" s="1093"/>
      <c r="E23" s="1093"/>
      <c r="F23" s="1093"/>
      <c r="G23" s="1093"/>
      <c r="H23" s="166"/>
      <c r="I23" s="164"/>
      <c r="J23" s="164"/>
    </row>
    <row r="24" spans="1:10" ht="18.95" customHeight="1">
      <c r="A24" s="164"/>
      <c r="B24" s="164"/>
      <c r="C24" s="1075" t="s">
        <v>257</v>
      </c>
      <c r="D24" s="1075"/>
      <c r="E24" s="1075" t="s">
        <v>258</v>
      </c>
      <c r="F24" s="1075"/>
      <c r="G24" s="1075"/>
      <c r="H24" s="326" t="s">
        <v>259</v>
      </c>
      <c r="I24" s="164"/>
      <c r="J24" s="164"/>
    </row>
    <row r="25" spans="1:10" ht="18.95" customHeight="1">
      <c r="A25" s="164"/>
      <c r="B25" s="164"/>
      <c r="C25" s="998" t="s">
        <v>992</v>
      </c>
      <c r="D25" s="995"/>
      <c r="E25" s="1078">
        <f>報告用入力!F119</f>
        <v>0</v>
      </c>
      <c r="F25" s="1079"/>
      <c r="G25" s="1080"/>
      <c r="H25" s="1087">
        <f>報告用入力!J119</f>
        <v>0</v>
      </c>
      <c r="I25" s="164"/>
      <c r="J25" s="164"/>
    </row>
    <row r="26" spans="1:10" ht="18.95" customHeight="1">
      <c r="A26" s="164"/>
      <c r="B26" s="164"/>
      <c r="C26" s="1076"/>
      <c r="D26" s="1077"/>
      <c r="E26" s="1081"/>
      <c r="F26" s="1082"/>
      <c r="G26" s="1083"/>
      <c r="H26" s="1088"/>
      <c r="I26" s="164"/>
      <c r="J26" s="164"/>
    </row>
    <row r="27" spans="1:10" ht="18.95" customHeight="1">
      <c r="A27" s="164"/>
      <c r="B27" s="164"/>
      <c r="C27" s="996"/>
      <c r="D27" s="997"/>
      <c r="E27" s="1084"/>
      <c r="F27" s="1085"/>
      <c r="G27" s="1086"/>
      <c r="H27" s="1089"/>
      <c r="I27" s="164"/>
      <c r="J27" s="164"/>
    </row>
    <row r="28" spans="1:10" ht="18.95" customHeight="1">
      <c r="A28" s="164"/>
      <c r="B28" s="164"/>
      <c r="C28" s="164"/>
      <c r="D28" s="164"/>
      <c r="E28" s="761"/>
      <c r="F28" s="761"/>
      <c r="G28" s="164"/>
      <c r="H28" s="164"/>
      <c r="I28" s="164"/>
      <c r="J28" s="164"/>
    </row>
    <row r="29" spans="1:10" ht="18.9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</row>
    <row r="30" spans="1:10" ht="18.95" customHeight="1">
      <c r="A30" s="164"/>
      <c r="B30" s="164"/>
      <c r="C30" s="164"/>
      <c r="D30" s="164"/>
      <c r="E30" s="1092" t="s">
        <v>242</v>
      </c>
      <c r="F30" s="1092"/>
      <c r="G30" s="1092"/>
      <c r="H30" s="164"/>
      <c r="I30" s="164"/>
      <c r="J30" s="164"/>
    </row>
    <row r="31" spans="1:10" ht="18.95" customHeight="1">
      <c r="A31" s="164"/>
      <c r="B31" s="163"/>
      <c r="C31" s="163"/>
      <c r="D31" s="164"/>
      <c r="E31" s="1090" t="s">
        <v>243</v>
      </c>
      <c r="F31" s="1091"/>
      <c r="G31" s="1073" t="str">
        <f>IF(申請用入力!R75="","",申請用入力!R75)</f>
        <v/>
      </c>
      <c r="H31" s="1074"/>
      <c r="I31" s="163"/>
      <c r="J31" s="164"/>
    </row>
    <row r="32" spans="1:10" ht="18.95" customHeight="1">
      <c r="A32" s="164"/>
      <c r="B32" s="164"/>
      <c r="C32" s="164"/>
      <c r="D32" s="164"/>
      <c r="E32" s="1090" t="s">
        <v>244</v>
      </c>
      <c r="F32" s="1091"/>
      <c r="G32" s="1073" t="str">
        <f>IF(申請用入力!R76="","",申請用入力!R76)</f>
        <v/>
      </c>
      <c r="H32" s="1074"/>
      <c r="I32" s="164"/>
      <c r="J32" s="164"/>
    </row>
    <row r="33" spans="1:10" ht="18.95" customHeight="1">
      <c r="A33" s="164"/>
      <c r="B33" s="163"/>
      <c r="C33" s="163"/>
      <c r="D33" s="164"/>
      <c r="E33" s="1090" t="s">
        <v>245</v>
      </c>
      <c r="F33" s="1091"/>
      <c r="G33" s="1073" t="str">
        <f>IF(申請用入力!U77="","",申請用入力!U77)</f>
        <v/>
      </c>
      <c r="H33" s="1074"/>
      <c r="I33" s="163"/>
      <c r="J33" s="164"/>
    </row>
    <row r="34" spans="1:10" ht="18.95" customHeight="1">
      <c r="A34" s="164"/>
      <c r="B34" s="164"/>
      <c r="C34" s="327"/>
      <c r="D34" s="164"/>
      <c r="E34" s="1090" t="s">
        <v>246</v>
      </c>
      <c r="F34" s="1091"/>
      <c r="G34" s="1071" t="str">
        <f>申請用入力!V77</f>
        <v/>
      </c>
      <c r="H34" s="1072"/>
      <c r="I34" s="327"/>
      <c r="J34" s="164"/>
    </row>
    <row r="35" spans="1:10" ht="18.95" customHeight="1">
      <c r="A35" s="164"/>
      <c r="B35" s="164"/>
      <c r="C35" s="327"/>
      <c r="D35" s="164"/>
      <c r="E35" s="1090" t="s">
        <v>247</v>
      </c>
      <c r="F35" s="1091"/>
      <c r="G35" s="1073" t="str">
        <f>IF(申請用入力!R78="","",申請用入力!R78)</f>
        <v/>
      </c>
      <c r="H35" s="1074"/>
      <c r="I35" s="327"/>
      <c r="J35" s="164"/>
    </row>
    <row r="36" spans="1:10" ht="18.9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ht="18.9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</row>
    <row r="38" spans="1:10" ht="18.95" customHeight="1">
      <c r="A38" s="761" t="s">
        <v>251</v>
      </c>
      <c r="B38" s="761"/>
      <c r="C38" s="761"/>
      <c r="D38" s="761"/>
      <c r="E38" s="761"/>
      <c r="F38" s="761"/>
      <c r="G38" s="761"/>
      <c r="H38" s="761"/>
      <c r="I38" s="761"/>
      <c r="J38" s="164"/>
    </row>
    <row r="39" spans="1:10" ht="18.95" customHeight="1">
      <c r="A39" s="761" t="s">
        <v>238</v>
      </c>
      <c r="B39" s="761"/>
      <c r="C39" s="761"/>
      <c r="D39" s="761"/>
      <c r="E39" s="761"/>
      <c r="F39" s="761"/>
      <c r="G39" s="761"/>
      <c r="H39" s="761"/>
      <c r="I39" s="761"/>
      <c r="J39" s="164"/>
    </row>
    <row r="40" spans="1:10" ht="18.95" customHeight="1">
      <c r="A40" s="761"/>
      <c r="B40" s="761"/>
      <c r="C40" s="761"/>
      <c r="D40" s="761"/>
      <c r="E40" s="761"/>
      <c r="F40" s="761"/>
      <c r="G40" s="761"/>
      <c r="H40" s="761"/>
      <c r="I40" s="761"/>
      <c r="J40" s="164"/>
    </row>
    <row r="41" spans="1:10" ht="18.95" customHeight="1">
      <c r="A41" s="761"/>
      <c r="B41" s="761"/>
      <c r="C41" s="761"/>
      <c r="D41" s="761"/>
      <c r="E41" s="761"/>
      <c r="F41" s="761"/>
      <c r="G41" s="761"/>
      <c r="H41" s="761"/>
      <c r="I41" s="761"/>
      <c r="J41" s="164"/>
    </row>
    <row r="42" spans="1:10" ht="18.95" customHeight="1">
      <c r="A42" s="760"/>
      <c r="B42" s="760"/>
      <c r="C42" s="760"/>
      <c r="D42" s="760"/>
      <c r="E42" s="760"/>
      <c r="F42" s="760"/>
      <c r="G42" s="760"/>
      <c r="H42" s="760"/>
      <c r="I42" s="760"/>
    </row>
    <row r="43" spans="1:10" ht="18.95" customHeight="1">
      <c r="A43" s="760"/>
      <c r="B43" s="760"/>
      <c r="C43" s="760"/>
      <c r="D43" s="760"/>
      <c r="E43" s="760"/>
      <c r="F43" s="760"/>
      <c r="G43" s="760"/>
      <c r="H43" s="760"/>
      <c r="I43" s="760"/>
    </row>
    <row r="44" spans="1:10" ht="18" customHeight="1">
      <c r="A44" s="760"/>
      <c r="B44" s="760"/>
      <c r="C44" s="760"/>
      <c r="D44" s="760"/>
      <c r="E44" s="760"/>
      <c r="F44" s="760"/>
      <c r="G44" s="760"/>
      <c r="H44" s="760"/>
      <c r="I44" s="760"/>
    </row>
    <row r="45" spans="1:10" ht="18" customHeight="1">
      <c r="A45" s="760"/>
      <c r="B45" s="760"/>
      <c r="C45" s="760"/>
      <c r="D45" s="760"/>
      <c r="E45" s="760"/>
      <c r="F45" s="760"/>
      <c r="G45" s="760"/>
      <c r="H45" s="760"/>
      <c r="I45" s="760"/>
    </row>
    <row r="46" spans="1:10" ht="18" customHeight="1">
      <c r="A46" s="760"/>
      <c r="B46" s="760"/>
      <c r="C46" s="760"/>
      <c r="D46" s="760"/>
      <c r="E46" s="760"/>
      <c r="F46" s="760"/>
      <c r="G46" s="760"/>
      <c r="H46" s="760"/>
      <c r="I46" s="760"/>
    </row>
    <row r="47" spans="1:10" ht="18" customHeight="1"/>
    <row r="48" spans="1:10" ht="18" customHeight="1"/>
    <row r="49" ht="18" customHeight="1"/>
    <row r="50" ht="18" customHeight="1"/>
    <row r="51" ht="15" customHeight="1"/>
    <row r="52" ht="15" customHeight="1"/>
  </sheetData>
  <sheetProtection sheet="1" formatColumns="0" formatRows="0"/>
  <mergeCells count="58">
    <mergeCell ref="A1:I1"/>
    <mergeCell ref="A2:I2"/>
    <mergeCell ref="A4:I4"/>
    <mergeCell ref="A5:I5"/>
    <mergeCell ref="A6:I6"/>
    <mergeCell ref="A11:C11"/>
    <mergeCell ref="E11:F11"/>
    <mergeCell ref="G11:I11"/>
    <mergeCell ref="A12:I12"/>
    <mergeCell ref="A7:C7"/>
    <mergeCell ref="E7:F7"/>
    <mergeCell ref="G7:I7"/>
    <mergeCell ref="A8:C8"/>
    <mergeCell ref="E8:F8"/>
    <mergeCell ref="G8:I8"/>
    <mergeCell ref="A9:C9"/>
    <mergeCell ref="E9:F9"/>
    <mergeCell ref="G9:I9"/>
    <mergeCell ref="A10:C10"/>
    <mergeCell ref="E10:F10"/>
    <mergeCell ref="G10:I10"/>
    <mergeCell ref="A13:I13"/>
    <mergeCell ref="A14:I14"/>
    <mergeCell ref="E22:F22"/>
    <mergeCell ref="E23:G23"/>
    <mergeCell ref="C23:D23"/>
    <mergeCell ref="A15:I15"/>
    <mergeCell ref="A16:I16"/>
    <mergeCell ref="A17:I17"/>
    <mergeCell ref="A18:I18"/>
    <mergeCell ref="G32:H32"/>
    <mergeCell ref="G33:H33"/>
    <mergeCell ref="E31:F31"/>
    <mergeCell ref="E32:F32"/>
    <mergeCell ref="E33:F33"/>
    <mergeCell ref="A46:I46"/>
    <mergeCell ref="A40:I40"/>
    <mergeCell ref="A41:I41"/>
    <mergeCell ref="A42:I42"/>
    <mergeCell ref="A43:I43"/>
    <mergeCell ref="A44:I44"/>
    <mergeCell ref="A45:I45"/>
    <mergeCell ref="A38:I38"/>
    <mergeCell ref="A39:I39"/>
    <mergeCell ref="E28:F28"/>
    <mergeCell ref="A20:I20"/>
    <mergeCell ref="C21:H21"/>
    <mergeCell ref="G34:H34"/>
    <mergeCell ref="G35:H35"/>
    <mergeCell ref="C24:D24"/>
    <mergeCell ref="G31:H31"/>
    <mergeCell ref="C25:D27"/>
    <mergeCell ref="E25:G27"/>
    <mergeCell ref="H25:H27"/>
    <mergeCell ref="E24:G24"/>
    <mergeCell ref="E34:F34"/>
    <mergeCell ref="E35:F35"/>
    <mergeCell ref="E30:G30"/>
  </mergeCells>
  <phoneticPr fontId="7"/>
  <conditionalFormatting sqref="A2:I2">
    <cfRule type="containsBlanks" dxfId="4" priority="2">
      <formula>LEN(TRIM(A2))=0</formula>
    </cfRule>
  </conditionalFormatting>
  <conditionalFormatting sqref="A14:I14">
    <cfRule type="containsErrors" dxfId="3" priority="1">
      <formula>ISERROR(A14)</formula>
    </cfRule>
  </conditionalFormatting>
  <pageMargins left="1.1023622047244095" right="1.1023622047244095" top="1.1023622047244095" bottom="1.1023622047244095" header="0.19685039370078741" footer="0.19685039370078741"/>
  <pageSetup paperSize="9" scale="8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view="pageBreakPreview" topLeftCell="A10" zoomScale="90" zoomScaleNormal="100" zoomScaleSheetLayoutView="90" zoomScalePageLayoutView="80" workbookViewId="0">
      <selection activeCell="K13" sqref="K13:L13"/>
    </sheetView>
  </sheetViews>
  <sheetFormatPr defaultColWidth="8.75" defaultRowHeight="13.5"/>
  <cols>
    <col min="1" max="1" width="3" style="91" customWidth="1"/>
    <col min="2" max="2" width="22.875" style="91" customWidth="1"/>
    <col min="3" max="3" width="7.375" style="91" customWidth="1"/>
    <col min="4" max="4" width="12.5" style="91" customWidth="1"/>
    <col min="5" max="5" width="3.125" style="91" customWidth="1"/>
    <col min="6" max="6" width="16.5" style="91" customWidth="1"/>
    <col min="7" max="7" width="4.75" style="91" customWidth="1"/>
    <col min="8" max="8" width="19.625" style="91" customWidth="1"/>
    <col min="9" max="9" width="5.5" style="91" customWidth="1"/>
    <col min="10" max="16384" width="8.75" style="91"/>
  </cols>
  <sheetData>
    <row r="1" spans="1:11" ht="18.95" customHeight="1">
      <c r="A1" s="761" t="s">
        <v>264</v>
      </c>
      <c r="B1" s="761"/>
      <c r="C1" s="761"/>
      <c r="D1" s="761"/>
      <c r="E1" s="761"/>
      <c r="F1" s="761"/>
      <c r="G1" s="761"/>
      <c r="H1" s="761"/>
    </row>
    <row r="2" spans="1:11" ht="18.95" customHeight="1">
      <c r="A2" s="1097">
        <v>45047</v>
      </c>
      <c r="B2" s="1097"/>
      <c r="C2" s="1097"/>
      <c r="D2" s="1097"/>
      <c r="E2" s="1097"/>
      <c r="F2" s="1097"/>
      <c r="G2" s="1097"/>
      <c r="H2" s="1097"/>
    </row>
    <row r="3" spans="1:11" ht="18.95" customHeight="1">
      <c r="A3" s="761"/>
      <c r="B3" s="761"/>
      <c r="C3" s="761"/>
      <c r="D3" s="761"/>
      <c r="E3" s="761"/>
      <c r="F3" s="761"/>
      <c r="G3" s="761"/>
      <c r="H3" s="761"/>
    </row>
    <row r="4" spans="1:11" ht="18.95" customHeight="1">
      <c r="A4" s="761"/>
      <c r="B4" s="761"/>
      <c r="C4" s="761"/>
      <c r="D4" s="761"/>
      <c r="E4" s="761"/>
      <c r="F4" s="761"/>
      <c r="G4" s="761"/>
      <c r="H4" s="761"/>
    </row>
    <row r="5" spans="1:11" ht="18.95" customHeight="1">
      <c r="A5" s="761" t="s">
        <v>228</v>
      </c>
      <c r="B5" s="761"/>
      <c r="C5" s="761"/>
      <c r="D5" s="761"/>
      <c r="E5" s="761"/>
      <c r="F5" s="761"/>
      <c r="G5" s="761"/>
      <c r="H5" s="761"/>
    </row>
    <row r="6" spans="1:11" ht="18.95" customHeight="1">
      <c r="A6" s="761"/>
      <c r="B6" s="761"/>
      <c r="C6" s="761"/>
      <c r="D6" s="761"/>
      <c r="E6" s="761"/>
      <c r="F6" s="761"/>
      <c r="G6" s="761"/>
      <c r="H6" s="761"/>
    </row>
    <row r="7" spans="1:11" ht="15" customHeight="1">
      <c r="A7" s="761"/>
      <c r="B7" s="761"/>
      <c r="C7" s="761"/>
      <c r="D7" s="761"/>
      <c r="E7" s="761"/>
      <c r="F7" s="761"/>
      <c r="G7" s="761"/>
      <c r="H7" s="761"/>
    </row>
    <row r="8" spans="1:11" ht="15" customHeight="1">
      <c r="A8" s="761"/>
      <c r="B8" s="761"/>
      <c r="C8" s="761"/>
      <c r="D8" s="761" t="s">
        <v>224</v>
      </c>
      <c r="E8" s="761"/>
      <c r="F8" s="763" t="str">
        <f>IFERROR(LEFT(申請用入力!R9,FIND(" ",SUBSTITUTE(申請用入力!R9,"　"," "))-1),LEFT(申請用入力!R9,18))</f>
        <v/>
      </c>
      <c r="G8" s="763"/>
      <c r="H8" s="763"/>
    </row>
    <row r="9" spans="1:11" ht="15" customHeight="1">
      <c r="A9" s="761"/>
      <c r="B9" s="761"/>
      <c r="C9" s="761"/>
      <c r="D9" s="761"/>
      <c r="E9" s="761"/>
      <c r="F9" s="763" t="str">
        <f>IFERROR(MID(申請用入力!R9,FIND(" ",SUBSTITUTE(申請用入力!R9,"　"," "))+1,LEN(申請用入力!R9)),MID(申請用入力!R9,LEN(F8)+1,99))</f>
        <v/>
      </c>
      <c r="G9" s="763"/>
      <c r="H9" s="763"/>
    </row>
    <row r="10" spans="1:11" ht="15" customHeight="1">
      <c r="A10" s="761"/>
      <c r="B10" s="761"/>
      <c r="C10" s="761"/>
      <c r="D10" s="761" t="s">
        <v>225</v>
      </c>
      <c r="E10" s="761"/>
      <c r="F10" s="763" t="str">
        <f>LEFT(申請用入力!R4,18)</f>
        <v/>
      </c>
      <c r="G10" s="763"/>
      <c r="H10" s="763"/>
    </row>
    <row r="11" spans="1:11" ht="15" customHeight="1">
      <c r="A11" s="761"/>
      <c r="B11" s="761"/>
      <c r="C11" s="761"/>
      <c r="D11" s="761"/>
      <c r="E11" s="761"/>
      <c r="F11" s="763" t="str">
        <f>MID(申請用入力!R4,LEN(F10)+1,99)</f>
        <v/>
      </c>
      <c r="G11" s="763"/>
      <c r="H11" s="763"/>
    </row>
    <row r="12" spans="1:11" ht="18.95" customHeight="1">
      <c r="A12" s="761"/>
      <c r="B12" s="761"/>
      <c r="C12" s="761"/>
      <c r="D12" s="761" t="s">
        <v>231</v>
      </c>
      <c r="E12" s="761"/>
      <c r="F12" s="763" t="str">
        <f>申請用入力!R6&amp;"　"&amp;申請用入力!R7</f>
        <v>　</v>
      </c>
      <c r="G12" s="763"/>
      <c r="H12" s="763"/>
    </row>
    <row r="13" spans="1:11" ht="18.95" customHeight="1">
      <c r="A13" s="761"/>
      <c r="B13" s="761"/>
      <c r="C13" s="761"/>
      <c r="D13" s="761"/>
      <c r="E13" s="761"/>
      <c r="F13" s="761"/>
      <c r="G13" s="761"/>
      <c r="H13" s="761"/>
    </row>
    <row r="14" spans="1:11" ht="18.95" customHeight="1">
      <c r="A14" s="761"/>
      <c r="B14" s="761"/>
      <c r="C14" s="761"/>
      <c r="D14" s="761"/>
      <c r="E14" s="761"/>
      <c r="F14" s="761"/>
      <c r="G14" s="761"/>
      <c r="H14" s="761"/>
    </row>
    <row r="15" spans="1:11" ht="18.95" customHeight="1">
      <c r="A15" s="765" t="s">
        <v>1252</v>
      </c>
      <c r="B15" s="765"/>
      <c r="C15" s="765"/>
      <c r="D15" s="765"/>
      <c r="E15" s="765"/>
      <c r="F15" s="765"/>
      <c r="G15" s="765"/>
      <c r="H15" s="765"/>
      <c r="K15" s="92"/>
    </row>
    <row r="16" spans="1:11" ht="18.95" customHeight="1">
      <c r="A16" s="761"/>
      <c r="B16" s="761"/>
      <c r="C16" s="761"/>
      <c r="D16" s="761"/>
      <c r="E16" s="761"/>
      <c r="F16" s="761"/>
      <c r="G16" s="761"/>
      <c r="H16" s="761"/>
      <c r="K16" s="92"/>
    </row>
    <row r="17" spans="1:13" ht="18.95" customHeight="1">
      <c r="A17" s="1096" t="s">
        <v>265</v>
      </c>
      <c r="B17" s="1096"/>
      <c r="C17" s="1096"/>
      <c r="D17" s="1096"/>
      <c r="E17" s="1096"/>
      <c r="F17" s="1096"/>
      <c r="G17" s="1096"/>
      <c r="H17" s="1096"/>
      <c r="K17" s="92"/>
      <c r="M17" s="92"/>
    </row>
    <row r="18" spans="1:13" ht="18.95" customHeight="1">
      <c r="A18" s="763" t="s">
        <v>998</v>
      </c>
      <c r="B18" s="763"/>
      <c r="C18" s="763"/>
      <c r="D18" s="763"/>
      <c r="E18" s="763"/>
      <c r="F18" s="763"/>
      <c r="G18" s="763"/>
      <c r="H18" s="763"/>
    </row>
    <row r="19" spans="1:13" ht="18.95" customHeight="1">
      <c r="A19" s="761"/>
      <c r="B19" s="761"/>
      <c r="C19" s="761"/>
      <c r="D19" s="761"/>
      <c r="E19" s="761"/>
      <c r="F19" s="761"/>
      <c r="G19" s="761"/>
      <c r="H19" s="761"/>
    </row>
    <row r="20" spans="1:13" ht="18.95" customHeight="1">
      <c r="A20" s="765" t="s">
        <v>230</v>
      </c>
      <c r="B20" s="765"/>
      <c r="C20" s="765"/>
      <c r="D20" s="765"/>
      <c r="E20" s="765"/>
      <c r="F20" s="765"/>
      <c r="G20" s="765"/>
      <c r="H20" s="765"/>
    </row>
    <row r="21" spans="1:13" ht="18.95" customHeight="1">
      <c r="A21" s="765"/>
      <c r="B21" s="765"/>
      <c r="C21" s="765"/>
      <c r="D21" s="765"/>
      <c r="E21" s="765"/>
      <c r="F21" s="765"/>
      <c r="G21" s="765"/>
      <c r="H21" s="765"/>
    </row>
    <row r="22" spans="1:13" ht="18.95" customHeight="1">
      <c r="A22" s="164"/>
      <c r="B22" s="761" t="s">
        <v>233</v>
      </c>
      <c r="C22" s="761"/>
      <c r="D22" s="761"/>
      <c r="E22" s="761"/>
      <c r="F22" s="761"/>
      <c r="G22" s="761"/>
      <c r="H22" s="761"/>
    </row>
    <row r="23" spans="1:13" ht="18.95" customHeight="1">
      <c r="A23" s="164"/>
      <c r="B23" s="1095"/>
      <c r="C23" s="1095"/>
      <c r="D23" s="1095"/>
      <c r="E23" s="1095"/>
      <c r="F23" s="1095"/>
      <c r="G23" s="1095"/>
      <c r="H23" s="1095"/>
    </row>
    <row r="24" spans="1:13" ht="18.95" customHeight="1">
      <c r="A24" s="164"/>
      <c r="B24" s="1095"/>
      <c r="C24" s="1095"/>
      <c r="D24" s="1095"/>
      <c r="E24" s="1095"/>
      <c r="F24" s="1095"/>
      <c r="G24" s="1095"/>
      <c r="H24" s="1095"/>
    </row>
    <row r="25" spans="1:13" ht="18.95" customHeight="1">
      <c r="A25" s="164"/>
      <c r="B25" s="1095"/>
      <c r="C25" s="1095"/>
      <c r="D25" s="1095"/>
      <c r="E25" s="1095"/>
      <c r="F25" s="1095"/>
      <c r="G25" s="1095"/>
      <c r="H25" s="1095"/>
    </row>
    <row r="26" spans="1:13" ht="18.95" customHeight="1">
      <c r="A26" s="164"/>
      <c r="B26" s="1095"/>
      <c r="C26" s="1095"/>
      <c r="D26" s="1095"/>
      <c r="E26" s="1095"/>
      <c r="F26" s="1095"/>
      <c r="G26" s="1095"/>
      <c r="H26" s="1095"/>
    </row>
    <row r="27" spans="1:13" ht="18.95" customHeight="1">
      <c r="A27" s="164"/>
      <c r="B27" s="1095"/>
      <c r="C27" s="1095"/>
      <c r="D27" s="1095"/>
      <c r="E27" s="1095"/>
      <c r="F27" s="1095"/>
      <c r="G27" s="1095"/>
      <c r="H27" s="1095"/>
    </row>
    <row r="28" spans="1:13" ht="18.95" customHeight="1">
      <c r="A28" s="164"/>
      <c r="B28" s="1095"/>
      <c r="C28" s="1095"/>
      <c r="D28" s="1095"/>
      <c r="E28" s="1095"/>
      <c r="F28" s="1095"/>
      <c r="G28" s="1095"/>
      <c r="H28" s="1095"/>
    </row>
    <row r="29" spans="1:13" ht="18.95" customHeight="1">
      <c r="A29" s="164"/>
      <c r="B29" s="1095"/>
      <c r="C29" s="1095"/>
      <c r="D29" s="1095"/>
      <c r="E29" s="1095"/>
      <c r="F29" s="1095"/>
      <c r="G29" s="1095"/>
      <c r="H29" s="1095"/>
    </row>
    <row r="30" spans="1:13" ht="18.95" customHeight="1">
      <c r="A30" s="164"/>
      <c r="B30" s="761" t="s">
        <v>234</v>
      </c>
      <c r="C30" s="761"/>
      <c r="D30" s="761"/>
      <c r="E30" s="761"/>
      <c r="F30" s="761"/>
      <c r="G30" s="761"/>
      <c r="H30" s="761"/>
    </row>
    <row r="31" spans="1:13" ht="18.95" customHeight="1">
      <c r="A31" s="164"/>
      <c r="B31" s="1095"/>
      <c r="C31" s="1095"/>
      <c r="D31" s="1095"/>
      <c r="E31" s="1095"/>
      <c r="F31" s="1095"/>
      <c r="G31" s="1095"/>
      <c r="H31" s="1095"/>
    </row>
    <row r="32" spans="1:13" ht="18.95" customHeight="1">
      <c r="A32" s="164"/>
      <c r="B32" s="1095"/>
      <c r="C32" s="1095"/>
      <c r="D32" s="1095"/>
      <c r="E32" s="1095"/>
      <c r="F32" s="1095"/>
      <c r="G32" s="1095"/>
      <c r="H32" s="1095"/>
    </row>
    <row r="33" spans="1:8" ht="18.95" customHeight="1">
      <c r="A33" s="164"/>
      <c r="B33" s="1095"/>
      <c r="C33" s="1095"/>
      <c r="D33" s="1095"/>
      <c r="E33" s="1095"/>
      <c r="F33" s="1095"/>
      <c r="G33" s="1095"/>
      <c r="H33" s="1095"/>
    </row>
    <row r="34" spans="1:8" ht="18.95" customHeight="1">
      <c r="A34" s="164"/>
      <c r="B34" s="1095"/>
      <c r="C34" s="1095"/>
      <c r="D34" s="1095"/>
      <c r="E34" s="1095"/>
      <c r="F34" s="1095"/>
      <c r="G34" s="1095"/>
      <c r="H34" s="1095"/>
    </row>
    <row r="35" spans="1:8" ht="18.95" customHeight="1">
      <c r="A35" s="164"/>
      <c r="B35" s="1095"/>
      <c r="C35" s="1095"/>
      <c r="D35" s="1095"/>
      <c r="E35" s="1095"/>
      <c r="F35" s="1095"/>
      <c r="G35" s="1095"/>
      <c r="H35" s="1095"/>
    </row>
    <row r="36" spans="1:8" ht="18.95" customHeight="1">
      <c r="A36" s="164"/>
      <c r="B36" s="1095"/>
      <c r="C36" s="1095"/>
      <c r="D36" s="1095"/>
      <c r="E36" s="1095"/>
      <c r="F36" s="1095"/>
      <c r="G36" s="1095"/>
      <c r="H36" s="1095"/>
    </row>
    <row r="37" spans="1:8" ht="18.95" customHeight="1">
      <c r="A37" s="164"/>
      <c r="B37" s="1095"/>
      <c r="C37" s="1095"/>
      <c r="D37" s="1095"/>
      <c r="E37" s="1095"/>
      <c r="F37" s="1095"/>
      <c r="G37" s="1095"/>
      <c r="H37" s="1095"/>
    </row>
    <row r="38" spans="1:8" ht="18.95" customHeight="1">
      <c r="A38" s="164"/>
      <c r="B38" s="1095"/>
      <c r="C38" s="1095"/>
      <c r="D38" s="1095"/>
      <c r="E38" s="1095"/>
      <c r="F38" s="1095"/>
      <c r="G38" s="1095"/>
      <c r="H38" s="1095"/>
    </row>
    <row r="39" spans="1:8" ht="18.95" customHeight="1">
      <c r="A39" s="163"/>
      <c r="B39" s="1095"/>
      <c r="C39" s="1095"/>
      <c r="D39" s="1095"/>
      <c r="E39" s="1095"/>
      <c r="F39" s="1095"/>
      <c r="G39" s="1095"/>
      <c r="H39" s="1095"/>
    </row>
    <row r="40" spans="1:8" ht="18.95" customHeight="1">
      <c r="A40" s="761" t="s">
        <v>252</v>
      </c>
      <c r="B40" s="761"/>
      <c r="C40" s="761"/>
      <c r="D40" s="761"/>
      <c r="E40" s="761"/>
      <c r="F40" s="761"/>
      <c r="G40" s="761"/>
      <c r="H40" s="761"/>
    </row>
    <row r="41" spans="1:8" ht="18.95" customHeight="1">
      <c r="A41" s="761" t="s">
        <v>249</v>
      </c>
      <c r="B41" s="761"/>
      <c r="C41" s="761"/>
      <c r="D41" s="761"/>
      <c r="E41" s="761"/>
      <c r="F41" s="761"/>
      <c r="G41" s="761"/>
      <c r="H41" s="761"/>
    </row>
    <row r="42" spans="1:8" ht="18" customHeight="1">
      <c r="A42" s="761" t="s">
        <v>250</v>
      </c>
      <c r="B42" s="761"/>
      <c r="C42" s="761"/>
      <c r="D42" s="761"/>
      <c r="E42" s="761"/>
      <c r="F42" s="761"/>
      <c r="G42" s="761"/>
      <c r="H42" s="761"/>
    </row>
    <row r="43" spans="1:8" ht="18" customHeight="1">
      <c r="A43" s="760"/>
      <c r="B43" s="760"/>
      <c r="C43" s="760"/>
      <c r="D43" s="760"/>
      <c r="E43" s="760"/>
      <c r="F43" s="760"/>
      <c r="G43" s="760"/>
      <c r="H43" s="760"/>
    </row>
    <row r="44" spans="1:8" ht="18" customHeight="1">
      <c r="A44" s="1094"/>
      <c r="B44" s="1094"/>
      <c r="C44" s="1094"/>
      <c r="D44" s="1094"/>
      <c r="E44" s="1094"/>
      <c r="F44" s="1094"/>
      <c r="G44" s="1094"/>
      <c r="H44" s="1094"/>
    </row>
    <row r="45" spans="1:8" ht="18" customHeight="1">
      <c r="A45" s="1094"/>
      <c r="B45" s="1094"/>
      <c r="C45" s="1094"/>
      <c r="D45" s="1094"/>
      <c r="E45" s="1094"/>
      <c r="F45" s="1094"/>
      <c r="G45" s="1094"/>
      <c r="H45" s="1094"/>
    </row>
    <row r="46" spans="1:8" ht="18" customHeight="1">
      <c r="A46" s="1094"/>
      <c r="B46" s="1094"/>
      <c r="C46" s="1094"/>
      <c r="D46" s="1094"/>
      <c r="E46" s="1094"/>
      <c r="F46" s="1094"/>
      <c r="G46" s="1094"/>
      <c r="H46" s="1094"/>
    </row>
    <row r="47" spans="1:8" ht="18" customHeight="1">
      <c r="A47" s="1094"/>
      <c r="B47" s="1094"/>
      <c r="C47" s="1094"/>
      <c r="D47" s="1094"/>
      <c r="E47" s="1094"/>
      <c r="F47" s="1094"/>
      <c r="G47" s="1094"/>
      <c r="H47" s="1094"/>
    </row>
    <row r="48" spans="1:8" ht="18" customHeight="1">
      <c r="A48" s="1094"/>
      <c r="B48" s="1094"/>
      <c r="C48" s="1094"/>
      <c r="D48" s="1094"/>
      <c r="E48" s="1094"/>
      <c r="F48" s="1094"/>
      <c r="G48" s="1094"/>
      <c r="H48" s="1094"/>
    </row>
    <row r="49" ht="15" customHeight="1"/>
    <row r="50" ht="15" customHeight="1"/>
  </sheetData>
  <mergeCells count="44">
    <mergeCell ref="B22:H22"/>
    <mergeCell ref="A6:H6"/>
    <mergeCell ref="A1:H1"/>
    <mergeCell ref="A2:H2"/>
    <mergeCell ref="A3:H3"/>
    <mergeCell ref="A5:H5"/>
    <mergeCell ref="A4:H4"/>
    <mergeCell ref="A7:H7"/>
    <mergeCell ref="A8:C8"/>
    <mergeCell ref="D8:E8"/>
    <mergeCell ref="F8:H8"/>
    <mergeCell ref="A9:C9"/>
    <mergeCell ref="D9:E9"/>
    <mergeCell ref="F9:H9"/>
    <mergeCell ref="A10:C10"/>
    <mergeCell ref="D10:E10"/>
    <mergeCell ref="F10:H10"/>
    <mergeCell ref="A11:C11"/>
    <mergeCell ref="D11:E11"/>
    <mergeCell ref="F11:H11"/>
    <mergeCell ref="A21:H21"/>
    <mergeCell ref="A12:C12"/>
    <mergeCell ref="D12:E12"/>
    <mergeCell ref="F12:H12"/>
    <mergeCell ref="A13:H13"/>
    <mergeCell ref="A14:H14"/>
    <mergeCell ref="A15:H15"/>
    <mergeCell ref="A16:H16"/>
    <mergeCell ref="A17:H17"/>
    <mergeCell ref="A18:H18"/>
    <mergeCell ref="A19:H19"/>
    <mergeCell ref="A20:H20"/>
    <mergeCell ref="A46:H46"/>
    <mergeCell ref="A47:H47"/>
    <mergeCell ref="A48:H48"/>
    <mergeCell ref="B23:H29"/>
    <mergeCell ref="B31:H39"/>
    <mergeCell ref="A40:H40"/>
    <mergeCell ref="A41:H41"/>
    <mergeCell ref="A42:H42"/>
    <mergeCell ref="A43:H43"/>
    <mergeCell ref="A44:H44"/>
    <mergeCell ref="A45:H45"/>
    <mergeCell ref="B30:H30"/>
  </mergeCells>
  <phoneticPr fontId="7"/>
  <conditionalFormatting sqref="A2 B23 B31">
    <cfRule type="containsBlanks" dxfId="2" priority="1">
      <formula>LEN(TRIM(A2))=0</formula>
    </cfRule>
  </conditionalFormatting>
  <pageMargins left="1.1023622047244095" right="1.1023622047244095" top="1.1023622047244095" bottom="1.1023622047244095" header="0.19685039370078741" footer="0.19685039370078741"/>
  <pageSetup paperSize="9" scale="8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4"/>
  <sheetViews>
    <sheetView view="pageBreakPreview" topLeftCell="A4" zoomScaleNormal="100" zoomScaleSheetLayoutView="100" workbookViewId="0">
      <selection activeCell="A3" sqref="A3"/>
    </sheetView>
  </sheetViews>
  <sheetFormatPr defaultColWidth="8.75" defaultRowHeight="14.25"/>
  <cols>
    <col min="1" max="2" width="80.625" style="93" customWidth="1"/>
    <col min="3" max="16384" width="8.75" style="93"/>
  </cols>
  <sheetData>
    <row r="1" spans="1:2">
      <c r="A1" s="93" t="s">
        <v>952</v>
      </c>
    </row>
    <row r="2" spans="1:2">
      <c r="A2" s="374" t="s">
        <v>953</v>
      </c>
      <c r="B2" s="374" t="s">
        <v>954</v>
      </c>
    </row>
    <row r="3" spans="1:2" ht="356.25">
      <c r="A3" s="375" t="s">
        <v>957</v>
      </c>
      <c r="B3" s="375" t="s">
        <v>955</v>
      </c>
    </row>
    <row r="4" spans="1:2">
      <c r="A4" s="93" t="s">
        <v>956</v>
      </c>
    </row>
  </sheetData>
  <phoneticPr fontId="7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0"/>
  <sheetViews>
    <sheetView view="pageBreakPreview" topLeftCell="A7" zoomScale="90" zoomScaleNormal="100" zoomScaleSheetLayoutView="90" zoomScalePageLayoutView="80" workbookViewId="0">
      <selection activeCell="B22" sqref="B22:H22"/>
    </sheetView>
  </sheetViews>
  <sheetFormatPr defaultColWidth="8.75" defaultRowHeight="13.5"/>
  <cols>
    <col min="1" max="1" width="3" style="91" customWidth="1"/>
    <col min="2" max="2" width="22.875" style="91" customWidth="1"/>
    <col min="3" max="3" width="7.375" style="91" customWidth="1"/>
    <col min="4" max="4" width="12.5" style="91" customWidth="1"/>
    <col min="5" max="5" width="3.125" style="91" customWidth="1"/>
    <col min="6" max="6" width="16.5" style="91" customWidth="1"/>
    <col min="7" max="7" width="4.75" style="91" customWidth="1"/>
    <col min="8" max="8" width="19.625" style="91" customWidth="1"/>
    <col min="9" max="9" width="5.5" style="91" customWidth="1"/>
    <col min="10" max="16384" width="8.75" style="91"/>
  </cols>
  <sheetData>
    <row r="1" spans="1:8" ht="18.95" customHeight="1">
      <c r="A1" s="761" t="s">
        <v>235</v>
      </c>
      <c r="B1" s="761"/>
      <c r="C1" s="761"/>
      <c r="D1" s="761"/>
      <c r="E1" s="761"/>
      <c r="F1" s="761"/>
      <c r="G1" s="761"/>
      <c r="H1" s="761"/>
    </row>
    <row r="2" spans="1:8" ht="18.95" customHeight="1">
      <c r="A2" s="1097">
        <v>45047</v>
      </c>
      <c r="B2" s="1097"/>
      <c r="C2" s="1097"/>
      <c r="D2" s="1097"/>
      <c r="E2" s="1097"/>
      <c r="F2" s="1097"/>
      <c r="G2" s="1097"/>
      <c r="H2" s="1097"/>
    </row>
    <row r="3" spans="1:8" ht="18.95" customHeight="1">
      <c r="A3" s="761"/>
      <c r="B3" s="761"/>
      <c r="C3" s="761"/>
      <c r="D3" s="761"/>
      <c r="E3" s="761"/>
      <c r="F3" s="761"/>
      <c r="G3" s="761"/>
      <c r="H3" s="761"/>
    </row>
    <row r="4" spans="1:8" ht="18.95" customHeight="1">
      <c r="A4" s="761"/>
      <c r="B4" s="761"/>
      <c r="C4" s="761"/>
      <c r="D4" s="761"/>
      <c r="E4" s="761"/>
      <c r="F4" s="761"/>
      <c r="G4" s="761"/>
      <c r="H4" s="761"/>
    </row>
    <row r="5" spans="1:8" ht="18.95" customHeight="1">
      <c r="A5" s="761" t="s">
        <v>228</v>
      </c>
      <c r="B5" s="761"/>
      <c r="C5" s="761"/>
      <c r="D5" s="761"/>
      <c r="E5" s="761"/>
      <c r="F5" s="761"/>
      <c r="G5" s="761"/>
      <c r="H5" s="761"/>
    </row>
    <row r="6" spans="1:8" ht="18.95" customHeight="1">
      <c r="A6" s="761"/>
      <c r="B6" s="761"/>
      <c r="C6" s="761"/>
      <c r="D6" s="761"/>
      <c r="E6" s="761"/>
      <c r="F6" s="761"/>
      <c r="G6" s="761"/>
      <c r="H6" s="761"/>
    </row>
    <row r="7" spans="1:8" ht="15" customHeight="1">
      <c r="A7" s="761"/>
      <c r="B7" s="761"/>
      <c r="C7" s="761"/>
      <c r="D7" s="761"/>
      <c r="E7" s="761"/>
      <c r="F7" s="761"/>
      <c r="G7" s="761"/>
      <c r="H7" s="761"/>
    </row>
    <row r="8" spans="1:8" ht="15" customHeight="1">
      <c r="A8" s="761"/>
      <c r="B8" s="761"/>
      <c r="C8" s="761"/>
      <c r="D8" s="761" t="s">
        <v>224</v>
      </c>
      <c r="E8" s="761"/>
      <c r="F8" s="763" t="str">
        <f>IFERROR(LEFT(申請用入力!R9,FIND(" ",SUBSTITUTE(申請用入力!R9,"　"," "))-1),LEFT(申請用入力!R9,18))</f>
        <v/>
      </c>
      <c r="G8" s="763"/>
      <c r="H8" s="763"/>
    </row>
    <row r="9" spans="1:8" ht="15" customHeight="1">
      <c r="A9" s="761"/>
      <c r="B9" s="761"/>
      <c r="C9" s="761"/>
      <c r="D9" s="761"/>
      <c r="E9" s="761"/>
      <c r="F9" s="763" t="str">
        <f>IFERROR(MID(申請用入力!R9,FIND(" ",SUBSTITUTE(申請用入力!R9,"　"," "))+1,LEN(申請用入力!R9)),MID(申請用入力!R9,LEN(F8)+1,99))</f>
        <v/>
      </c>
      <c r="G9" s="763"/>
      <c r="H9" s="763"/>
    </row>
    <row r="10" spans="1:8" ht="15" customHeight="1">
      <c r="A10" s="761"/>
      <c r="B10" s="761"/>
      <c r="C10" s="761"/>
      <c r="D10" s="761" t="s">
        <v>225</v>
      </c>
      <c r="E10" s="761"/>
      <c r="F10" s="763" t="str">
        <f>LEFT(申請用入力!R4,18)</f>
        <v/>
      </c>
      <c r="G10" s="763"/>
      <c r="H10" s="763"/>
    </row>
    <row r="11" spans="1:8" ht="15" customHeight="1">
      <c r="A11" s="761"/>
      <c r="B11" s="761"/>
      <c r="C11" s="761"/>
      <c r="D11" s="761"/>
      <c r="E11" s="761"/>
      <c r="F11" s="763" t="str">
        <f>MID(申請用入力!R4,LEN(F10)+1,99)</f>
        <v/>
      </c>
      <c r="G11" s="763"/>
      <c r="H11" s="763"/>
    </row>
    <row r="12" spans="1:8" ht="18.95" customHeight="1">
      <c r="A12" s="761"/>
      <c r="B12" s="761"/>
      <c r="C12" s="761"/>
      <c r="D12" s="761" t="s">
        <v>231</v>
      </c>
      <c r="E12" s="761"/>
      <c r="F12" s="763" t="str">
        <f>申請用入力!R6&amp;"　"&amp;申請用入力!R7</f>
        <v>　</v>
      </c>
      <c r="G12" s="763"/>
      <c r="H12" s="763"/>
    </row>
    <row r="13" spans="1:8" ht="18.95" customHeight="1">
      <c r="A13" s="761"/>
      <c r="B13" s="761"/>
      <c r="C13" s="761"/>
      <c r="D13" s="761"/>
      <c r="E13" s="761"/>
      <c r="F13" s="761"/>
      <c r="G13" s="761"/>
      <c r="H13" s="761"/>
    </row>
    <row r="14" spans="1:8" ht="18.95" customHeight="1">
      <c r="A14" s="761"/>
      <c r="B14" s="761"/>
      <c r="C14" s="761"/>
      <c r="D14" s="761"/>
      <c r="E14" s="761"/>
      <c r="F14" s="761"/>
      <c r="G14" s="761"/>
      <c r="H14" s="761"/>
    </row>
    <row r="15" spans="1:8" ht="18.95" customHeight="1">
      <c r="A15" s="765" t="s">
        <v>1251</v>
      </c>
      <c r="B15" s="765"/>
      <c r="C15" s="765"/>
      <c r="D15" s="765"/>
      <c r="E15" s="765"/>
      <c r="F15" s="765"/>
      <c r="G15" s="765"/>
      <c r="H15" s="765"/>
    </row>
    <row r="16" spans="1:8" ht="18.95" customHeight="1">
      <c r="A16" s="761"/>
      <c r="B16" s="761"/>
      <c r="C16" s="761"/>
      <c r="D16" s="761"/>
      <c r="E16" s="761"/>
      <c r="F16" s="761"/>
      <c r="G16" s="761"/>
      <c r="H16" s="761"/>
    </row>
    <row r="17" spans="1:8" ht="18.95" customHeight="1">
      <c r="A17" s="1096" t="s">
        <v>265</v>
      </c>
      <c r="B17" s="1096"/>
      <c r="C17" s="1096"/>
      <c r="D17" s="1096"/>
      <c r="E17" s="1096"/>
      <c r="F17" s="1096"/>
      <c r="G17" s="1096"/>
      <c r="H17" s="1096"/>
    </row>
    <row r="18" spans="1:8" ht="18.95" customHeight="1">
      <c r="A18" s="763" t="s">
        <v>999</v>
      </c>
      <c r="B18" s="763"/>
      <c r="C18" s="763"/>
      <c r="D18" s="763"/>
      <c r="E18" s="763"/>
      <c r="F18" s="763"/>
      <c r="G18" s="763"/>
      <c r="H18" s="763"/>
    </row>
    <row r="19" spans="1:8" ht="18.95" customHeight="1">
      <c r="A19" s="761"/>
      <c r="B19" s="761"/>
      <c r="C19" s="761"/>
      <c r="D19" s="761"/>
      <c r="E19" s="761"/>
      <c r="F19" s="761"/>
      <c r="G19" s="761"/>
      <c r="H19" s="761"/>
    </row>
    <row r="20" spans="1:8" ht="18.95" customHeight="1">
      <c r="A20" s="765" t="s">
        <v>230</v>
      </c>
      <c r="B20" s="765"/>
      <c r="C20" s="765"/>
      <c r="D20" s="765"/>
      <c r="E20" s="765"/>
      <c r="F20" s="765"/>
      <c r="G20" s="765"/>
      <c r="H20" s="765"/>
    </row>
    <row r="21" spans="1:8" ht="18.95" customHeight="1">
      <c r="A21" s="765"/>
      <c r="B21" s="765"/>
      <c r="C21" s="765"/>
      <c r="D21" s="765"/>
      <c r="E21" s="765"/>
      <c r="F21" s="765"/>
      <c r="G21" s="765"/>
      <c r="H21" s="765"/>
    </row>
    <row r="22" spans="1:8" ht="18.95" customHeight="1">
      <c r="A22" s="164"/>
      <c r="B22" s="761" t="s">
        <v>236</v>
      </c>
      <c r="C22" s="761"/>
      <c r="D22" s="761"/>
      <c r="E22" s="761"/>
      <c r="F22" s="761"/>
      <c r="G22" s="761"/>
      <c r="H22" s="761"/>
    </row>
    <row r="23" spans="1:8" ht="18.95" customHeight="1">
      <c r="A23" s="164"/>
      <c r="B23" s="1095"/>
      <c r="C23" s="1095"/>
      <c r="D23" s="1095"/>
      <c r="E23" s="1095"/>
      <c r="F23" s="1095"/>
      <c r="G23" s="1095"/>
      <c r="H23" s="1095"/>
    </row>
    <row r="24" spans="1:8" ht="18.95" customHeight="1">
      <c r="A24" s="164"/>
      <c r="B24" s="1095"/>
      <c r="C24" s="1095"/>
      <c r="D24" s="1095"/>
      <c r="E24" s="1095"/>
      <c r="F24" s="1095"/>
      <c r="G24" s="1095"/>
      <c r="H24" s="1095"/>
    </row>
    <row r="25" spans="1:8" ht="18.95" customHeight="1">
      <c r="A25" s="164"/>
      <c r="B25" s="1095"/>
      <c r="C25" s="1095"/>
      <c r="D25" s="1095"/>
      <c r="E25" s="1095"/>
      <c r="F25" s="1095"/>
      <c r="G25" s="1095"/>
      <c r="H25" s="1095"/>
    </row>
    <row r="26" spans="1:8" ht="18.95" customHeight="1">
      <c r="A26" s="164"/>
      <c r="B26" s="1095"/>
      <c r="C26" s="1095"/>
      <c r="D26" s="1095"/>
      <c r="E26" s="1095"/>
      <c r="F26" s="1095"/>
      <c r="G26" s="1095"/>
      <c r="H26" s="1095"/>
    </row>
    <row r="27" spans="1:8" ht="18.95" customHeight="1">
      <c r="A27" s="164"/>
      <c r="B27" s="1095"/>
      <c r="C27" s="1095"/>
      <c r="D27" s="1095"/>
      <c r="E27" s="1095"/>
      <c r="F27" s="1095"/>
      <c r="G27" s="1095"/>
      <c r="H27" s="1095"/>
    </row>
    <row r="28" spans="1:8" ht="18.95" customHeight="1">
      <c r="A28" s="164"/>
      <c r="B28" s="1095"/>
      <c r="C28" s="1095"/>
      <c r="D28" s="1095"/>
      <c r="E28" s="1095"/>
      <c r="F28" s="1095"/>
      <c r="G28" s="1095"/>
      <c r="H28" s="1095"/>
    </row>
    <row r="29" spans="1:8" ht="18.95" customHeight="1">
      <c r="A29" s="164"/>
      <c r="B29" s="1095"/>
      <c r="C29" s="1095"/>
      <c r="D29" s="1095"/>
      <c r="E29" s="1095"/>
      <c r="F29" s="1095"/>
      <c r="G29" s="1095"/>
      <c r="H29" s="1095"/>
    </row>
    <row r="30" spans="1:8" ht="18.95" customHeight="1">
      <c r="A30" s="164"/>
      <c r="B30" s="761" t="s">
        <v>237</v>
      </c>
      <c r="C30" s="761"/>
      <c r="D30" s="761"/>
      <c r="E30" s="761"/>
      <c r="F30" s="761"/>
      <c r="G30" s="761"/>
      <c r="H30" s="761"/>
    </row>
    <row r="31" spans="1:8" ht="18.95" customHeight="1">
      <c r="A31" s="164"/>
      <c r="B31" s="164"/>
      <c r="C31" s="164"/>
      <c r="D31" s="164"/>
      <c r="E31" s="164"/>
      <c r="F31" s="164"/>
      <c r="G31" s="164"/>
      <c r="H31" s="164"/>
    </row>
    <row r="32" spans="1:8" ht="18.95" customHeight="1">
      <c r="A32" s="164"/>
      <c r="B32" s="1098" t="s">
        <v>248</v>
      </c>
      <c r="C32" s="1098"/>
      <c r="D32" s="1098"/>
      <c r="E32" s="1098"/>
      <c r="F32" s="1098"/>
      <c r="G32" s="1098"/>
      <c r="H32" s="164"/>
    </row>
    <row r="33" spans="1:8" ht="18.95" customHeight="1">
      <c r="A33" s="164"/>
      <c r="B33" s="164"/>
      <c r="C33" s="164"/>
      <c r="D33" s="164"/>
      <c r="E33" s="164"/>
      <c r="F33" s="164"/>
      <c r="G33" s="164"/>
      <c r="H33" s="164"/>
    </row>
    <row r="34" spans="1:8" ht="18.95" customHeight="1">
      <c r="A34" s="164"/>
      <c r="B34" s="164"/>
      <c r="C34" s="164"/>
      <c r="D34" s="164"/>
      <c r="E34" s="164"/>
      <c r="F34" s="164"/>
      <c r="G34" s="164"/>
      <c r="H34" s="164"/>
    </row>
    <row r="35" spans="1:8" ht="18.95" customHeight="1">
      <c r="A35" s="164"/>
      <c r="B35" s="164"/>
      <c r="C35" s="164"/>
      <c r="D35" s="164"/>
      <c r="E35" s="164"/>
      <c r="F35" s="164"/>
      <c r="G35" s="164"/>
      <c r="H35" s="164"/>
    </row>
    <row r="36" spans="1:8" ht="18.95" customHeight="1">
      <c r="A36" s="164"/>
      <c r="B36" s="164"/>
      <c r="C36" s="164"/>
      <c r="D36" s="164"/>
      <c r="E36" s="164"/>
      <c r="F36" s="164"/>
      <c r="G36" s="164"/>
      <c r="H36" s="164"/>
    </row>
    <row r="37" spans="1:8" ht="18.95" customHeight="1">
      <c r="A37" s="164"/>
      <c r="B37" s="164"/>
      <c r="C37" s="164"/>
      <c r="D37" s="164"/>
      <c r="E37" s="164"/>
      <c r="F37" s="164"/>
      <c r="G37" s="164"/>
      <c r="H37" s="164"/>
    </row>
    <row r="38" spans="1:8" ht="18.95" customHeight="1">
      <c r="A38" s="164"/>
      <c r="B38" s="164"/>
      <c r="C38" s="164"/>
      <c r="D38" s="164"/>
      <c r="E38" s="164"/>
      <c r="F38" s="164"/>
      <c r="G38" s="164"/>
      <c r="H38" s="164"/>
    </row>
    <row r="39" spans="1:8" ht="18.95" customHeight="1">
      <c r="A39" s="163"/>
      <c r="B39" s="164"/>
      <c r="C39" s="164"/>
      <c r="D39" s="164"/>
      <c r="E39" s="164"/>
      <c r="F39" s="164"/>
      <c r="G39" s="164"/>
      <c r="H39" s="164"/>
    </row>
    <row r="40" spans="1:8" ht="18.95" customHeight="1">
      <c r="A40" s="761" t="s">
        <v>251</v>
      </c>
      <c r="B40" s="761"/>
      <c r="C40" s="761"/>
      <c r="D40" s="761"/>
      <c r="E40" s="761"/>
      <c r="F40" s="761"/>
      <c r="G40" s="761"/>
      <c r="H40" s="761"/>
    </row>
    <row r="41" spans="1:8" ht="18.95" customHeight="1">
      <c r="A41" s="761" t="s">
        <v>238</v>
      </c>
      <c r="B41" s="761"/>
      <c r="C41" s="761"/>
      <c r="D41" s="761"/>
      <c r="E41" s="761"/>
      <c r="F41" s="761"/>
      <c r="G41" s="761"/>
      <c r="H41" s="761"/>
    </row>
    <row r="42" spans="1:8" ht="18" customHeight="1">
      <c r="A42" s="761"/>
      <c r="B42" s="761"/>
      <c r="C42" s="761"/>
      <c r="D42" s="761"/>
      <c r="E42" s="761"/>
      <c r="F42" s="761"/>
      <c r="G42" s="761"/>
      <c r="H42" s="761"/>
    </row>
    <row r="43" spans="1:8" ht="18" customHeight="1">
      <c r="A43" s="760"/>
      <c r="B43" s="760"/>
      <c r="C43" s="760"/>
      <c r="D43" s="760"/>
      <c r="E43" s="760"/>
      <c r="F43" s="760"/>
      <c r="G43" s="760"/>
      <c r="H43" s="760"/>
    </row>
    <row r="44" spans="1:8" ht="18" customHeight="1">
      <c r="A44" s="1094"/>
      <c r="B44" s="1094"/>
      <c r="C44" s="1094"/>
      <c r="D44" s="1094"/>
      <c r="E44" s="1094"/>
      <c r="F44" s="1094"/>
      <c r="G44" s="1094"/>
      <c r="H44" s="1094"/>
    </row>
    <row r="45" spans="1:8" ht="18" customHeight="1">
      <c r="A45" s="1094"/>
      <c r="B45" s="1094"/>
      <c r="C45" s="1094"/>
      <c r="D45" s="1094"/>
      <c r="E45" s="1094"/>
      <c r="F45" s="1094"/>
      <c r="G45" s="1094"/>
      <c r="H45" s="1094"/>
    </row>
    <row r="46" spans="1:8" ht="18" customHeight="1">
      <c r="A46" s="1094"/>
      <c r="B46" s="1094"/>
      <c r="C46" s="1094"/>
      <c r="D46" s="1094"/>
      <c r="E46" s="1094"/>
      <c r="F46" s="1094"/>
      <c r="G46" s="1094"/>
      <c r="H46" s="1094"/>
    </row>
    <row r="47" spans="1:8" ht="18" customHeight="1">
      <c r="A47" s="1094"/>
      <c r="B47" s="1094"/>
      <c r="C47" s="1094"/>
      <c r="D47" s="1094"/>
      <c r="E47" s="1094"/>
      <c r="F47" s="1094"/>
      <c r="G47" s="1094"/>
      <c r="H47" s="1094"/>
    </row>
    <row r="48" spans="1:8" ht="18" customHeight="1">
      <c r="A48" s="1094"/>
      <c r="B48" s="1094"/>
      <c r="C48" s="1094"/>
      <c r="D48" s="1094"/>
      <c r="E48" s="1094"/>
      <c r="F48" s="1094"/>
      <c r="G48" s="1094"/>
      <c r="H48" s="1094"/>
    </row>
    <row r="49" ht="15" customHeight="1"/>
    <row r="50" ht="15" customHeight="1"/>
  </sheetData>
  <mergeCells count="44">
    <mergeCell ref="A6:H6"/>
    <mergeCell ref="A1:H1"/>
    <mergeCell ref="A2:H2"/>
    <mergeCell ref="A3:H3"/>
    <mergeCell ref="A5:H5"/>
    <mergeCell ref="A4:H4"/>
    <mergeCell ref="A7:H7"/>
    <mergeCell ref="A8:C8"/>
    <mergeCell ref="D8:E8"/>
    <mergeCell ref="F8:H8"/>
    <mergeCell ref="A9:C9"/>
    <mergeCell ref="D9:E9"/>
    <mergeCell ref="F9:H9"/>
    <mergeCell ref="A10:C10"/>
    <mergeCell ref="D10:E10"/>
    <mergeCell ref="F10:H10"/>
    <mergeCell ref="A11:C11"/>
    <mergeCell ref="D11:E11"/>
    <mergeCell ref="F11:H11"/>
    <mergeCell ref="A21:H21"/>
    <mergeCell ref="A12:C12"/>
    <mergeCell ref="D12:E12"/>
    <mergeCell ref="F12:H12"/>
    <mergeCell ref="A13:H13"/>
    <mergeCell ref="A14:H14"/>
    <mergeCell ref="A15:H15"/>
    <mergeCell ref="A16:H16"/>
    <mergeCell ref="A17:H17"/>
    <mergeCell ref="A18:H18"/>
    <mergeCell ref="A19:H19"/>
    <mergeCell ref="A20:H20"/>
    <mergeCell ref="A48:H48"/>
    <mergeCell ref="B22:H22"/>
    <mergeCell ref="B30:H30"/>
    <mergeCell ref="A42:H42"/>
    <mergeCell ref="A43:H43"/>
    <mergeCell ref="A44:H44"/>
    <mergeCell ref="A45:H45"/>
    <mergeCell ref="A46:H46"/>
    <mergeCell ref="A47:H47"/>
    <mergeCell ref="B23:H29"/>
    <mergeCell ref="A40:H40"/>
    <mergeCell ref="A41:H41"/>
    <mergeCell ref="B32:G32"/>
  </mergeCells>
  <phoneticPr fontId="7"/>
  <conditionalFormatting sqref="A2">
    <cfRule type="containsBlanks" dxfId="1" priority="2">
      <formula>LEN(TRIM(A2))=0</formula>
    </cfRule>
  </conditionalFormatting>
  <conditionalFormatting sqref="B23:H29">
    <cfRule type="containsBlanks" dxfId="0" priority="1">
      <formula>LEN(TRIM(B23))=0</formula>
    </cfRule>
  </conditionalFormatting>
  <pageMargins left="1.1023622047244095" right="1.1023622047244095" top="1.1023622047244095" bottom="1.1023622047244095" header="0.19685039370078741" footer="0.19685039370078741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8"/>
  <sheetViews>
    <sheetView tabSelected="1" view="pageBreakPreview" zoomScale="6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P5" sqref="P5"/>
    </sheetView>
  </sheetViews>
  <sheetFormatPr defaultColWidth="9" defaultRowHeight="13.5"/>
  <cols>
    <col min="1" max="1" width="5.125" style="20" customWidth="1"/>
    <col min="2" max="2" width="63.875" style="20" customWidth="1"/>
    <col min="3" max="5" width="13.625" style="20" customWidth="1"/>
    <col min="6" max="6" width="15.25" style="20" customWidth="1"/>
    <col min="7" max="7" width="13.625" style="20" customWidth="1"/>
    <col min="8" max="9" width="15.25" style="20" customWidth="1"/>
    <col min="10" max="11" width="8" style="20" customWidth="1"/>
    <col min="12" max="16384" width="9" style="20"/>
  </cols>
  <sheetData>
    <row r="1" spans="1:11" ht="28.5">
      <c r="B1" s="21" t="s">
        <v>0</v>
      </c>
    </row>
    <row r="2" spans="1:11" ht="12" customHeight="1">
      <c r="B2" s="21"/>
    </row>
    <row r="3" spans="1:11" s="22" customFormat="1" ht="21" customHeight="1">
      <c r="B3" s="23" t="s">
        <v>1</v>
      </c>
    </row>
    <row r="4" spans="1:11" s="22" customFormat="1" ht="25.5" customHeight="1">
      <c r="B4" s="23" t="s">
        <v>2</v>
      </c>
    </row>
    <row r="5" spans="1:11" s="24" customFormat="1" ht="59.25" customHeight="1">
      <c r="A5" s="498" t="s">
        <v>3</v>
      </c>
      <c r="B5" s="499"/>
      <c r="C5" s="502" t="s">
        <v>4</v>
      </c>
      <c r="D5" s="502"/>
      <c r="E5" s="503" t="s">
        <v>5</v>
      </c>
      <c r="F5" s="503" t="s">
        <v>6</v>
      </c>
      <c r="G5" s="503" t="s">
        <v>7</v>
      </c>
      <c r="H5" s="503" t="s">
        <v>8</v>
      </c>
      <c r="I5" s="503" t="s">
        <v>9</v>
      </c>
      <c r="J5" s="506" t="s">
        <v>10</v>
      </c>
      <c r="K5" s="507"/>
    </row>
    <row r="6" spans="1:11" s="24" customFormat="1" ht="17.25" customHeight="1">
      <c r="A6" s="500"/>
      <c r="B6" s="501"/>
      <c r="C6" s="77" t="s">
        <v>11</v>
      </c>
      <c r="D6" s="77" t="s">
        <v>12</v>
      </c>
      <c r="E6" s="504"/>
      <c r="F6" s="505"/>
      <c r="G6" s="504"/>
      <c r="H6" s="505"/>
      <c r="I6" s="504"/>
      <c r="J6" s="78" t="s">
        <v>13</v>
      </c>
      <c r="K6" s="78" t="s">
        <v>14</v>
      </c>
    </row>
    <row r="7" spans="1:11" s="24" customFormat="1" ht="57" customHeight="1">
      <c r="A7" s="25" t="s">
        <v>15</v>
      </c>
      <c r="B7" s="26" t="s">
        <v>16</v>
      </c>
      <c r="C7" s="508" t="s">
        <v>17</v>
      </c>
      <c r="D7" s="508"/>
      <c r="E7" s="508"/>
      <c r="F7" s="63" t="s">
        <v>18</v>
      </c>
      <c r="G7" s="78" t="s">
        <v>19</v>
      </c>
      <c r="H7" s="79" t="s">
        <v>20</v>
      </c>
      <c r="I7" s="27" t="s">
        <v>21</v>
      </c>
      <c r="J7" s="28"/>
      <c r="K7" s="28"/>
    </row>
    <row r="8" spans="1:11" s="22" customFormat="1" ht="29.25" customHeight="1">
      <c r="A8" s="64">
        <v>1</v>
      </c>
      <c r="B8" s="32" t="s">
        <v>932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31"/>
      <c r="K8" s="31"/>
    </row>
    <row r="9" spans="1:11" s="22" customFormat="1" ht="29.25" customHeight="1">
      <c r="A9" s="64">
        <v>2</v>
      </c>
      <c r="B9" s="32" t="s">
        <v>950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31"/>
      <c r="K9" s="31"/>
    </row>
    <row r="10" spans="1:11" s="22" customFormat="1" ht="57" customHeight="1">
      <c r="A10" s="64">
        <v>3</v>
      </c>
      <c r="B10" s="32" t="s">
        <v>22</v>
      </c>
      <c r="C10" s="512" t="s">
        <v>1250</v>
      </c>
      <c r="D10" s="513"/>
      <c r="E10" s="513"/>
      <c r="F10" s="513"/>
      <c r="G10" s="513"/>
      <c r="H10" s="513"/>
      <c r="I10" s="514"/>
      <c r="J10" s="31"/>
      <c r="K10" s="31"/>
    </row>
    <row r="11" spans="1:11" s="22" customFormat="1" ht="30" customHeight="1">
      <c r="A11" s="29">
        <v>4</v>
      </c>
      <c r="B11" s="32" t="s">
        <v>937</v>
      </c>
      <c r="C11" s="515"/>
      <c r="D11" s="516"/>
      <c r="E11" s="516"/>
      <c r="F11" s="516"/>
      <c r="G11" s="516"/>
      <c r="H11" s="516"/>
      <c r="I11" s="517"/>
      <c r="J11" s="31"/>
      <c r="K11" s="31"/>
    </row>
    <row r="12" spans="1:11" s="22" customFormat="1" ht="30" customHeight="1">
      <c r="A12" s="29">
        <v>5</v>
      </c>
      <c r="B12" s="32" t="s">
        <v>938</v>
      </c>
      <c r="C12" s="515"/>
      <c r="D12" s="516"/>
      <c r="E12" s="516"/>
      <c r="F12" s="516"/>
      <c r="G12" s="516"/>
      <c r="H12" s="516"/>
      <c r="I12" s="517"/>
      <c r="J12" s="31"/>
      <c r="K12" s="31"/>
    </row>
    <row r="13" spans="1:11" s="22" customFormat="1" ht="62.45" customHeight="1">
      <c r="A13" s="29">
        <v>6</v>
      </c>
      <c r="B13" s="30" t="s">
        <v>266</v>
      </c>
      <c r="C13" s="515"/>
      <c r="D13" s="516"/>
      <c r="E13" s="516"/>
      <c r="F13" s="516"/>
      <c r="G13" s="516"/>
      <c r="H13" s="516"/>
      <c r="I13" s="517"/>
      <c r="J13" s="31"/>
      <c r="K13" s="31"/>
    </row>
    <row r="14" spans="1:11" s="22" customFormat="1" ht="30" customHeight="1">
      <c r="A14" s="29">
        <v>7</v>
      </c>
      <c r="B14" s="32" t="s">
        <v>931</v>
      </c>
      <c r="C14" s="515"/>
      <c r="D14" s="516"/>
      <c r="E14" s="516"/>
      <c r="F14" s="516"/>
      <c r="G14" s="516"/>
      <c r="H14" s="516"/>
      <c r="I14" s="517"/>
      <c r="J14" s="31"/>
      <c r="K14" s="31"/>
    </row>
    <row r="15" spans="1:11" s="22" customFormat="1" ht="36" customHeight="1">
      <c r="A15" s="29">
        <v>8</v>
      </c>
      <c r="B15" s="32" t="s">
        <v>930</v>
      </c>
      <c r="C15" s="518"/>
      <c r="D15" s="519"/>
      <c r="E15" s="519"/>
      <c r="F15" s="519"/>
      <c r="G15" s="519"/>
      <c r="H15" s="519"/>
      <c r="I15" s="520"/>
      <c r="J15" s="31"/>
      <c r="K15" s="31"/>
    </row>
    <row r="16" spans="1:11" s="22" customFormat="1" ht="29.25" customHeight="1">
      <c r="A16" s="29">
        <v>9</v>
      </c>
      <c r="B16" s="32" t="s">
        <v>23</v>
      </c>
      <c r="C16" s="33"/>
      <c r="D16" s="33"/>
      <c r="E16" s="33"/>
      <c r="F16" s="33"/>
      <c r="G16" s="28" t="s">
        <v>24</v>
      </c>
      <c r="H16" s="33"/>
      <c r="I16" s="33"/>
      <c r="J16" s="31"/>
      <c r="K16" s="31"/>
    </row>
    <row r="17" spans="1:11" s="22" customFormat="1" ht="29.25" customHeight="1">
      <c r="A17" s="29">
        <v>10</v>
      </c>
      <c r="B17" s="34" t="s">
        <v>940</v>
      </c>
      <c r="C17" s="28" t="s">
        <v>24</v>
      </c>
      <c r="D17" s="28" t="s">
        <v>25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31"/>
      <c r="K17" s="31"/>
    </row>
    <row r="18" spans="1:11" s="22" customFormat="1" ht="31.5" customHeight="1">
      <c r="A18" s="29">
        <v>11</v>
      </c>
      <c r="B18" s="32" t="s">
        <v>941</v>
      </c>
      <c r="C18" s="28" t="s">
        <v>24</v>
      </c>
      <c r="D18" s="28" t="s">
        <v>24</v>
      </c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  <c r="J18" s="31"/>
      <c r="K18" s="31"/>
    </row>
    <row r="19" spans="1:11" s="22" customFormat="1" ht="35.25" customHeight="1">
      <c r="A19" s="29">
        <v>12</v>
      </c>
      <c r="B19" s="32" t="s">
        <v>942</v>
      </c>
      <c r="C19" s="28" t="s">
        <v>24</v>
      </c>
      <c r="D19" s="35"/>
      <c r="E19" s="28" t="s">
        <v>24</v>
      </c>
      <c r="F19" s="28" t="s">
        <v>24</v>
      </c>
      <c r="G19" s="28" t="s">
        <v>24</v>
      </c>
      <c r="H19" s="28" t="s">
        <v>24</v>
      </c>
      <c r="I19" s="28" t="s">
        <v>24</v>
      </c>
      <c r="J19" s="31"/>
      <c r="K19" s="31"/>
    </row>
    <row r="20" spans="1:11" s="22" customFormat="1" ht="31.5" customHeight="1">
      <c r="A20" s="29">
        <v>13</v>
      </c>
      <c r="B20" s="32" t="s">
        <v>26</v>
      </c>
      <c r="C20" s="35"/>
      <c r="D20" s="58"/>
      <c r="E20" s="28" t="s">
        <v>24</v>
      </c>
      <c r="F20" s="28" t="s">
        <v>24</v>
      </c>
      <c r="G20" s="28" t="s">
        <v>24</v>
      </c>
      <c r="H20" s="28" t="s">
        <v>24</v>
      </c>
      <c r="I20" s="28" t="s">
        <v>24</v>
      </c>
      <c r="J20" s="31"/>
      <c r="K20" s="31"/>
    </row>
    <row r="21" spans="1:11" s="22" customFormat="1" ht="28.5" customHeight="1">
      <c r="A21" s="29">
        <v>14</v>
      </c>
      <c r="B21" s="32" t="s">
        <v>944</v>
      </c>
      <c r="C21" s="35"/>
      <c r="D21" s="28" t="s">
        <v>24</v>
      </c>
      <c r="E21" s="33"/>
      <c r="F21" s="33"/>
      <c r="G21" s="33"/>
      <c r="H21" s="33"/>
      <c r="I21" s="33"/>
      <c r="J21" s="31"/>
      <c r="K21" s="31"/>
    </row>
    <row r="22" spans="1:11" s="22" customFormat="1" ht="27.75" customHeight="1">
      <c r="A22" s="29">
        <v>15</v>
      </c>
      <c r="B22" s="34" t="s">
        <v>1050</v>
      </c>
      <c r="C22" s="35"/>
      <c r="D22" s="35"/>
      <c r="E22" s="35"/>
      <c r="F22" s="35"/>
      <c r="G22" s="28" t="s">
        <v>24</v>
      </c>
      <c r="H22" s="33"/>
      <c r="I22" s="33"/>
      <c r="J22" s="31"/>
      <c r="K22" s="31"/>
    </row>
    <row r="23" spans="1:11" s="22" customFormat="1" ht="27.75" customHeight="1">
      <c r="A23" s="29">
        <v>16</v>
      </c>
      <c r="B23" s="34" t="s">
        <v>27</v>
      </c>
      <c r="C23" s="35"/>
      <c r="D23" s="35"/>
      <c r="E23" s="35"/>
      <c r="F23" s="35"/>
      <c r="G23" s="35"/>
      <c r="H23" s="33"/>
      <c r="I23" s="36" t="s">
        <v>24</v>
      </c>
      <c r="J23" s="31"/>
      <c r="K23" s="31"/>
    </row>
    <row r="24" spans="1:11" s="22" customFormat="1" ht="48" customHeight="1">
      <c r="A24" s="37"/>
      <c r="B24" s="26" t="s">
        <v>1049</v>
      </c>
      <c r="C24" s="509"/>
      <c r="D24" s="509"/>
      <c r="E24" s="509"/>
      <c r="F24" s="509"/>
      <c r="G24" s="509"/>
      <c r="H24" s="510"/>
      <c r="I24" s="511"/>
      <c r="J24" s="31"/>
      <c r="K24" s="31"/>
    </row>
    <row r="25" spans="1:11" s="22" customFormat="1" ht="27.75" customHeight="1">
      <c r="A25" s="29">
        <v>17</v>
      </c>
      <c r="B25" s="32" t="s">
        <v>933</v>
      </c>
      <c r="C25" s="28" t="s">
        <v>24</v>
      </c>
      <c r="D25" s="28" t="s">
        <v>24</v>
      </c>
      <c r="E25" s="28" t="s">
        <v>24</v>
      </c>
      <c r="F25" s="28" t="s">
        <v>24</v>
      </c>
      <c r="G25" s="28" t="s">
        <v>24</v>
      </c>
      <c r="H25" s="28" t="s">
        <v>24</v>
      </c>
      <c r="I25" s="28" t="s">
        <v>24</v>
      </c>
      <c r="J25" s="31"/>
      <c r="K25" s="31"/>
    </row>
    <row r="26" spans="1:11" s="22" customFormat="1" ht="27.75" customHeight="1">
      <c r="A26" s="29">
        <v>18</v>
      </c>
      <c r="B26" s="32" t="s">
        <v>934</v>
      </c>
      <c r="C26" s="28" t="s">
        <v>24</v>
      </c>
      <c r="D26" s="28" t="s">
        <v>24</v>
      </c>
      <c r="E26" s="28" t="s">
        <v>24</v>
      </c>
      <c r="F26" s="28" t="s">
        <v>24</v>
      </c>
      <c r="G26" s="28" t="s">
        <v>24</v>
      </c>
      <c r="H26" s="28" t="s">
        <v>24</v>
      </c>
      <c r="I26" s="28" t="s">
        <v>24</v>
      </c>
      <c r="J26" s="31"/>
      <c r="K26" s="31"/>
    </row>
    <row r="27" spans="1:11" s="22" customFormat="1" ht="48" customHeight="1">
      <c r="A27" s="37"/>
      <c r="B27" s="26" t="s">
        <v>28</v>
      </c>
      <c r="C27" s="509" t="s">
        <v>29</v>
      </c>
      <c r="D27" s="509"/>
      <c r="E27" s="509"/>
      <c r="F27" s="509" t="s">
        <v>30</v>
      </c>
      <c r="G27" s="509"/>
      <c r="H27" s="510" t="s">
        <v>30</v>
      </c>
      <c r="I27" s="511"/>
      <c r="J27" s="31"/>
      <c r="K27" s="31"/>
    </row>
    <row r="28" spans="1:11" s="22" customFormat="1" ht="31.5" customHeight="1">
      <c r="A28" s="29">
        <v>19</v>
      </c>
      <c r="B28" s="38" t="s">
        <v>935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28" t="s">
        <v>24</v>
      </c>
      <c r="J28" s="31"/>
      <c r="K28" s="31"/>
    </row>
    <row r="29" spans="1:11" s="22" customFormat="1" ht="41.25" customHeight="1">
      <c r="A29" s="29">
        <v>20</v>
      </c>
      <c r="B29" s="38" t="s">
        <v>945</v>
      </c>
      <c r="C29" s="28" t="s">
        <v>24</v>
      </c>
      <c r="D29" s="28" t="s">
        <v>24</v>
      </c>
      <c r="E29" s="28" t="s">
        <v>24</v>
      </c>
      <c r="F29" s="28" t="s">
        <v>24</v>
      </c>
      <c r="G29" s="28" t="s">
        <v>24</v>
      </c>
      <c r="H29" s="28" t="s">
        <v>24</v>
      </c>
      <c r="I29" s="39" t="s">
        <v>24</v>
      </c>
      <c r="J29" s="31"/>
      <c r="K29" s="31"/>
    </row>
    <row r="30" spans="1:11" s="22" customFormat="1" ht="53.25" customHeight="1">
      <c r="A30" s="29">
        <v>21</v>
      </c>
      <c r="B30" s="40" t="s">
        <v>31</v>
      </c>
      <c r="C30" s="28" t="s">
        <v>24</v>
      </c>
      <c r="D30" s="28" t="s">
        <v>24</v>
      </c>
      <c r="E30" s="28" t="s">
        <v>24</v>
      </c>
      <c r="F30" s="28" t="s">
        <v>24</v>
      </c>
      <c r="G30" s="28" t="s">
        <v>24</v>
      </c>
      <c r="H30" s="41" t="s">
        <v>24</v>
      </c>
      <c r="I30" s="39" t="s">
        <v>24</v>
      </c>
      <c r="J30" s="42"/>
      <c r="K30" s="31"/>
    </row>
    <row r="31" spans="1:11" s="22" customFormat="1" ht="25.5" customHeight="1">
      <c r="A31" s="29">
        <v>22</v>
      </c>
      <c r="B31" s="32" t="s">
        <v>946</v>
      </c>
      <c r="C31" s="28" t="s">
        <v>24</v>
      </c>
      <c r="D31" s="28" t="s">
        <v>24</v>
      </c>
      <c r="E31" s="28" t="s">
        <v>24</v>
      </c>
      <c r="F31" s="28" t="s">
        <v>24</v>
      </c>
      <c r="G31" s="28" t="s">
        <v>24</v>
      </c>
      <c r="H31" s="33"/>
      <c r="I31" s="33"/>
      <c r="J31" s="31"/>
      <c r="K31" s="31"/>
    </row>
    <row r="32" spans="1:11" s="22" customFormat="1" ht="25.5" customHeight="1">
      <c r="A32" s="29">
        <v>23</v>
      </c>
      <c r="B32" s="32" t="s">
        <v>941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31"/>
      <c r="K32" s="31"/>
    </row>
    <row r="33" spans="1:12" s="22" customFormat="1" ht="25.5" customHeight="1">
      <c r="A33" s="29">
        <v>24</v>
      </c>
      <c r="B33" s="32" t="s">
        <v>947</v>
      </c>
      <c r="C33" s="28" t="s">
        <v>24</v>
      </c>
      <c r="D33" s="28" t="s">
        <v>24</v>
      </c>
      <c r="E33" s="28" t="s">
        <v>24</v>
      </c>
      <c r="F33" s="28" t="s">
        <v>24</v>
      </c>
      <c r="G33" s="28" t="s">
        <v>24</v>
      </c>
      <c r="H33" s="28" t="s">
        <v>24</v>
      </c>
      <c r="I33" s="28" t="s">
        <v>24</v>
      </c>
      <c r="J33" s="31"/>
      <c r="K33" s="31"/>
    </row>
    <row r="34" spans="1:12" s="22" customFormat="1" ht="20.25" customHeight="1">
      <c r="A34" s="43"/>
      <c r="B34" s="44" t="s">
        <v>32</v>
      </c>
      <c r="C34" s="45"/>
      <c r="D34" s="45"/>
      <c r="E34" s="45"/>
      <c r="F34" s="45"/>
      <c r="G34" s="45"/>
      <c r="H34" s="45"/>
      <c r="I34" s="45"/>
      <c r="J34" s="46"/>
      <c r="K34" s="47"/>
    </row>
    <row r="35" spans="1:12" s="22" customFormat="1" ht="26.25" customHeight="1">
      <c r="A35" s="64">
        <v>25</v>
      </c>
      <c r="B35" s="68" t="s">
        <v>33</v>
      </c>
      <c r="C35" s="66" t="s">
        <v>24</v>
      </c>
      <c r="D35" s="66" t="s">
        <v>24</v>
      </c>
      <c r="E35" s="66" t="s">
        <v>24</v>
      </c>
      <c r="F35" s="69"/>
      <c r="G35" s="69"/>
      <c r="H35" s="69"/>
      <c r="I35" s="70"/>
      <c r="J35" s="67"/>
      <c r="K35" s="67"/>
      <c r="L35" s="71"/>
    </row>
    <row r="36" spans="1:12" s="22" customFormat="1" ht="32.25" customHeight="1">
      <c r="A36" s="64">
        <v>26</v>
      </c>
      <c r="B36" s="68" t="s">
        <v>34</v>
      </c>
      <c r="C36" s="66" t="s">
        <v>24</v>
      </c>
      <c r="D36" s="66" t="s">
        <v>24</v>
      </c>
      <c r="E36" s="66" t="s">
        <v>24</v>
      </c>
      <c r="F36" s="66" t="s">
        <v>24</v>
      </c>
      <c r="G36" s="66" t="s">
        <v>24</v>
      </c>
      <c r="H36" s="72" t="s">
        <v>24</v>
      </c>
      <c r="I36" s="69"/>
      <c r="J36" s="73"/>
      <c r="K36" s="67"/>
      <c r="L36" s="71"/>
    </row>
    <row r="37" spans="1:12" s="22" customFormat="1" ht="26.25" customHeight="1">
      <c r="A37" s="64">
        <v>27</v>
      </c>
      <c r="B37" s="68" t="s">
        <v>35</v>
      </c>
      <c r="C37" s="521" t="s">
        <v>36</v>
      </c>
      <c r="D37" s="522"/>
      <c r="E37" s="523"/>
      <c r="F37" s="66" t="s">
        <v>24</v>
      </c>
      <c r="G37" s="66" t="s">
        <v>24</v>
      </c>
      <c r="H37" s="521" t="s">
        <v>37</v>
      </c>
      <c r="I37" s="522"/>
      <c r="J37" s="67"/>
      <c r="K37" s="67"/>
      <c r="L37" s="71"/>
    </row>
    <row r="38" spans="1:12" s="22" customFormat="1" ht="26.25" customHeight="1">
      <c r="A38" s="64">
        <v>28</v>
      </c>
      <c r="B38" s="68" t="s">
        <v>38</v>
      </c>
      <c r="C38" s="524"/>
      <c r="D38" s="525"/>
      <c r="E38" s="526"/>
      <c r="F38" s="66" t="s">
        <v>24</v>
      </c>
      <c r="G38" s="66" t="s">
        <v>24</v>
      </c>
      <c r="H38" s="524"/>
      <c r="I38" s="525"/>
      <c r="J38" s="67"/>
      <c r="K38" s="67"/>
      <c r="L38" s="71"/>
    </row>
    <row r="39" spans="1:12" s="22" customFormat="1" ht="33" customHeight="1">
      <c r="A39" s="64">
        <v>29</v>
      </c>
      <c r="B39" s="68" t="s">
        <v>39</v>
      </c>
      <c r="C39" s="66" t="s">
        <v>24</v>
      </c>
      <c r="D39" s="66" t="s">
        <v>24</v>
      </c>
      <c r="E39" s="66" t="s">
        <v>24</v>
      </c>
      <c r="F39" s="66" t="s">
        <v>24</v>
      </c>
      <c r="G39" s="66" t="s">
        <v>24</v>
      </c>
      <c r="H39" s="66" t="s">
        <v>24</v>
      </c>
      <c r="I39" s="66" t="s">
        <v>24</v>
      </c>
      <c r="J39" s="67"/>
      <c r="K39" s="67"/>
      <c r="L39" s="71"/>
    </row>
    <row r="40" spans="1:12" s="22" customFormat="1" ht="33" customHeight="1">
      <c r="A40" s="64">
        <v>30</v>
      </c>
      <c r="B40" s="65" t="s">
        <v>40</v>
      </c>
      <c r="C40" s="69"/>
      <c r="D40" s="69"/>
      <c r="E40" s="69"/>
      <c r="F40" s="69"/>
      <c r="G40" s="69"/>
      <c r="H40" s="66" t="s">
        <v>24</v>
      </c>
      <c r="I40" s="69"/>
      <c r="J40" s="67"/>
      <c r="K40" s="67"/>
      <c r="L40" s="71"/>
    </row>
    <row r="41" spans="1:12" s="22" customFormat="1" ht="36.75" customHeight="1">
      <c r="A41" s="64">
        <v>31</v>
      </c>
      <c r="B41" s="74" t="s">
        <v>41</v>
      </c>
      <c r="C41" s="69"/>
      <c r="D41" s="69"/>
      <c r="E41" s="69"/>
      <c r="F41" s="66" t="s">
        <v>24</v>
      </c>
      <c r="G41" s="66" t="s">
        <v>24</v>
      </c>
      <c r="H41" s="66" t="s">
        <v>24</v>
      </c>
      <c r="I41" s="69"/>
      <c r="J41" s="67"/>
      <c r="K41" s="67"/>
      <c r="L41" s="71"/>
    </row>
    <row r="42" spans="1:12" s="22" customFormat="1" ht="26.25" customHeight="1">
      <c r="A42" s="64">
        <v>32</v>
      </c>
      <c r="B42" s="74" t="s">
        <v>42</v>
      </c>
      <c r="C42" s="66" t="s">
        <v>24</v>
      </c>
      <c r="D42" s="66" t="s">
        <v>24</v>
      </c>
      <c r="E42" s="66" t="s">
        <v>24</v>
      </c>
      <c r="F42" s="66" t="s">
        <v>24</v>
      </c>
      <c r="G42" s="66" t="s">
        <v>24</v>
      </c>
      <c r="H42" s="66" t="s">
        <v>24</v>
      </c>
      <c r="I42" s="69"/>
      <c r="J42" s="67"/>
      <c r="K42" s="67"/>
      <c r="L42" s="71"/>
    </row>
    <row r="43" spans="1:12" s="22" customFormat="1" ht="26.25" customHeight="1">
      <c r="A43" s="37"/>
      <c r="B43" s="59" t="s">
        <v>1048</v>
      </c>
      <c r="C43" s="60"/>
      <c r="D43" s="60"/>
      <c r="E43" s="60"/>
      <c r="F43" s="60"/>
      <c r="G43" s="60"/>
      <c r="H43" s="60"/>
      <c r="I43" s="60"/>
      <c r="J43" s="61"/>
      <c r="K43" s="62"/>
    </row>
    <row r="44" spans="1:12" s="22" customFormat="1" ht="37.5" customHeight="1">
      <c r="A44" s="64">
        <v>33</v>
      </c>
      <c r="B44" s="32" t="s">
        <v>262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  <c r="J44" s="31"/>
      <c r="K44" s="31"/>
    </row>
    <row r="45" spans="1:12" s="22" customFormat="1" ht="31.5" customHeight="1" thickBot="1">
      <c r="B45" s="23"/>
    </row>
    <row r="46" spans="1:12" ht="46.5" customHeight="1" thickBot="1">
      <c r="C46" s="48" t="s">
        <v>43</v>
      </c>
      <c r="D46" s="527"/>
      <c r="E46" s="528"/>
      <c r="F46" s="529"/>
      <c r="G46" s="49" t="s">
        <v>3</v>
      </c>
      <c r="H46" s="50" t="s">
        <v>454</v>
      </c>
      <c r="I46" s="75" t="s">
        <v>45</v>
      </c>
      <c r="J46" s="530"/>
      <c r="K46" s="531"/>
    </row>
    <row r="47" spans="1:12" ht="46.5" customHeight="1">
      <c r="C47" s="51" t="s">
        <v>46</v>
      </c>
      <c r="D47" s="52"/>
      <c r="E47" s="532" t="s">
        <v>47</v>
      </c>
      <c r="F47" s="533"/>
      <c r="G47" s="53" t="s">
        <v>48</v>
      </c>
      <c r="H47" s="53"/>
      <c r="I47" s="76" t="s">
        <v>49</v>
      </c>
      <c r="J47" s="534"/>
      <c r="K47" s="534"/>
    </row>
    <row r="48" spans="1:12" ht="154.5" customHeight="1">
      <c r="C48" s="54" t="s">
        <v>50</v>
      </c>
      <c r="D48" s="55"/>
      <c r="E48" s="56"/>
      <c r="F48" s="56"/>
      <c r="G48" s="56"/>
      <c r="H48" s="56"/>
      <c r="I48" s="56"/>
      <c r="J48" s="56"/>
      <c r="K48" s="57"/>
    </row>
  </sheetData>
  <sheetProtection sheet="1" objects="1" scenarios="1"/>
  <mergeCells count="22">
    <mergeCell ref="C37:E38"/>
    <mergeCell ref="H37:I38"/>
    <mergeCell ref="D46:F46"/>
    <mergeCell ref="J46:K46"/>
    <mergeCell ref="E47:F47"/>
    <mergeCell ref="J47:K47"/>
    <mergeCell ref="I5:I6"/>
    <mergeCell ref="J5:K5"/>
    <mergeCell ref="C7:E7"/>
    <mergeCell ref="C27:E27"/>
    <mergeCell ref="F27:G27"/>
    <mergeCell ref="H27:I27"/>
    <mergeCell ref="H5:H6"/>
    <mergeCell ref="C10:I15"/>
    <mergeCell ref="C24:E24"/>
    <mergeCell ref="F24:G24"/>
    <mergeCell ref="H24:I24"/>
    <mergeCell ref="A5:B6"/>
    <mergeCell ref="C5:D5"/>
    <mergeCell ref="E5:E6"/>
    <mergeCell ref="F5:F6"/>
    <mergeCell ref="G5:G6"/>
  </mergeCells>
  <phoneticPr fontId="7"/>
  <pageMargins left="0.7" right="0.7" top="0.75" bottom="0.75" header="0.3" footer="0.3"/>
  <pageSetup paperSize="9" scale="4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207"/>
  <sheetViews>
    <sheetView view="pageBreakPreview" zoomScaleNormal="100" zoomScaleSheetLayoutView="100" workbookViewId="0">
      <selection activeCell="G206" sqref="G206"/>
    </sheetView>
  </sheetViews>
  <sheetFormatPr defaultColWidth="8.75" defaultRowHeight="15" customHeight="1"/>
  <cols>
    <col min="1" max="1" width="3" style="161" customWidth="1"/>
    <col min="2" max="3" width="4.625" style="161" customWidth="1"/>
    <col min="4" max="5" width="7.625" style="161" customWidth="1"/>
    <col min="6" max="13" width="12.625" style="161" customWidth="1"/>
    <col min="14" max="14" width="8.625" style="161" customWidth="1"/>
    <col min="15" max="17" width="12.625" style="161" customWidth="1"/>
    <col min="18" max="23" width="4.875" style="161" customWidth="1"/>
    <col min="24" max="24" width="5.875" style="161" customWidth="1"/>
    <col min="25" max="16384" width="8.75" style="161"/>
  </cols>
  <sheetData>
    <row r="1" spans="1:25" ht="27.95" customHeight="1">
      <c r="A1" s="210"/>
      <c r="B1" s="210"/>
      <c r="C1" s="642" t="s">
        <v>763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5" ht="15.9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1:25" ht="20.100000000000001" customHeight="1" thickBot="1">
      <c r="A3" s="210"/>
      <c r="B3" s="267" t="s">
        <v>378</v>
      </c>
      <c r="C3" s="231"/>
      <c r="D3" s="231"/>
      <c r="E3" s="231"/>
      <c r="F3" s="378"/>
      <c r="G3" s="378"/>
      <c r="H3" s="378"/>
      <c r="I3" s="378"/>
      <c r="J3" s="378"/>
      <c r="K3" s="378"/>
      <c r="L3" s="378"/>
      <c r="M3" s="379"/>
      <c r="N3" s="210"/>
      <c r="O3" s="210"/>
      <c r="P3" s="210"/>
      <c r="Q3" s="210"/>
      <c r="R3" s="380" t="s">
        <v>958</v>
      </c>
      <c r="S3" s="210"/>
      <c r="T3" s="210"/>
      <c r="U3" s="210"/>
      <c r="V3" s="210"/>
      <c r="W3" s="210"/>
      <c r="X3" s="210"/>
    </row>
    <row r="4" spans="1:25" ht="20.100000000000001" customHeight="1" thickTop="1" thickBot="1">
      <c r="A4" s="210"/>
      <c r="B4" s="233"/>
      <c r="C4" s="590" t="s">
        <v>66</v>
      </c>
      <c r="D4" s="647"/>
      <c r="E4" s="222" t="s">
        <v>405</v>
      </c>
      <c r="F4" s="620"/>
      <c r="G4" s="621"/>
      <c r="H4" s="621"/>
      <c r="I4" s="621"/>
      <c r="J4" s="621"/>
      <c r="K4" s="621"/>
      <c r="L4" s="621"/>
      <c r="M4" s="622"/>
      <c r="N4" s="210"/>
      <c r="O4" s="210"/>
      <c r="P4" s="210"/>
      <c r="Q4" s="210"/>
      <c r="R4" s="381" t="str">
        <f>IF(F4="","",F4)</f>
        <v/>
      </c>
      <c r="S4" s="382"/>
      <c r="T4" s="382"/>
      <c r="U4" s="382"/>
      <c r="V4" s="382"/>
      <c r="W4" s="382"/>
      <c r="X4" s="382"/>
      <c r="Y4" s="382"/>
    </row>
    <row r="5" spans="1:25" ht="20.100000000000001" customHeight="1" thickTop="1">
      <c r="A5" s="210"/>
      <c r="B5" s="233"/>
      <c r="C5" s="216"/>
      <c r="D5" s="229"/>
      <c r="E5" s="227" t="s">
        <v>814</v>
      </c>
      <c r="F5" s="626"/>
      <c r="G5" s="627"/>
      <c r="H5" s="627"/>
      <c r="I5" s="627"/>
      <c r="J5" s="627"/>
      <c r="K5" s="627"/>
      <c r="L5" s="627"/>
      <c r="M5" s="628"/>
      <c r="N5" s="210"/>
      <c r="O5" s="210"/>
      <c r="P5" s="210"/>
      <c r="Q5" s="210"/>
      <c r="R5" s="383" t="str">
        <f t="shared" ref="R5:R20" si="0">IF(F5="","",F5)</f>
        <v/>
      </c>
      <c r="S5" s="384"/>
      <c r="T5" s="384"/>
      <c r="U5" s="384"/>
      <c r="V5" s="384"/>
      <c r="W5" s="385"/>
      <c r="X5" s="382"/>
      <c r="Y5" s="382"/>
    </row>
    <row r="6" spans="1:25" ht="20.100000000000001" customHeight="1">
      <c r="A6" s="210"/>
      <c r="B6" s="233"/>
      <c r="C6" s="590" t="s">
        <v>368</v>
      </c>
      <c r="D6" s="619"/>
      <c r="E6" s="269" t="s">
        <v>369</v>
      </c>
      <c r="F6" s="620"/>
      <c r="G6" s="621"/>
      <c r="H6" s="621"/>
      <c r="I6" s="621"/>
      <c r="J6" s="621"/>
      <c r="K6" s="621"/>
      <c r="L6" s="621"/>
      <c r="M6" s="622"/>
      <c r="N6" s="210"/>
      <c r="O6" s="210"/>
      <c r="P6" s="210"/>
      <c r="Q6" s="210"/>
      <c r="R6" s="386" t="str">
        <f t="shared" si="0"/>
        <v/>
      </c>
      <c r="S6" s="384"/>
      <c r="T6" s="384"/>
      <c r="U6" s="384"/>
      <c r="V6" s="384"/>
      <c r="W6" s="385"/>
      <c r="X6" s="382"/>
      <c r="Y6" s="382"/>
    </row>
    <row r="7" spans="1:25" ht="20.100000000000001" customHeight="1">
      <c r="A7" s="210"/>
      <c r="B7" s="233"/>
      <c r="C7" s="216"/>
      <c r="D7" s="229"/>
      <c r="E7" s="227" t="s">
        <v>370</v>
      </c>
      <c r="F7" s="626"/>
      <c r="G7" s="627"/>
      <c r="H7" s="627"/>
      <c r="I7" s="627"/>
      <c r="J7" s="627"/>
      <c r="K7" s="627"/>
      <c r="L7" s="627"/>
      <c r="M7" s="628"/>
      <c r="N7" s="210"/>
      <c r="O7" s="210"/>
      <c r="P7" s="210"/>
      <c r="Q7" s="210"/>
      <c r="R7" s="386" t="str">
        <f t="shared" si="0"/>
        <v/>
      </c>
      <c r="S7" s="384"/>
      <c r="T7" s="384"/>
      <c r="U7" s="384"/>
      <c r="V7" s="384"/>
      <c r="W7" s="385"/>
      <c r="X7" s="382"/>
      <c r="Y7" s="382"/>
    </row>
    <row r="8" spans="1:25" ht="20.100000000000001" customHeight="1">
      <c r="A8" s="210"/>
      <c r="B8" s="233"/>
      <c r="C8" s="590" t="s">
        <v>114</v>
      </c>
      <c r="D8" s="619"/>
      <c r="E8" s="287" t="s">
        <v>339</v>
      </c>
      <c r="F8" s="612"/>
      <c r="G8" s="614"/>
      <c r="H8" s="387"/>
      <c r="I8" s="387"/>
      <c r="J8" s="387"/>
      <c r="K8" s="387"/>
      <c r="L8" s="387"/>
      <c r="M8" s="388"/>
      <c r="N8" s="210"/>
      <c r="O8" s="210"/>
      <c r="P8" s="210"/>
      <c r="Q8" s="210"/>
      <c r="R8" s="386" t="str">
        <f t="shared" si="0"/>
        <v/>
      </c>
      <c r="S8" s="384"/>
      <c r="T8" s="384"/>
      <c r="U8" s="384"/>
      <c r="V8" s="384"/>
      <c r="W8" s="385"/>
      <c r="X8" s="382"/>
      <c r="Y8" s="382"/>
    </row>
    <row r="9" spans="1:25" ht="20.100000000000001" customHeight="1">
      <c r="A9" s="210"/>
      <c r="B9" s="233"/>
      <c r="C9" s="225"/>
      <c r="D9" s="210"/>
      <c r="E9" s="211" t="s">
        <v>784</v>
      </c>
      <c r="F9" s="629"/>
      <c r="G9" s="630"/>
      <c r="H9" s="621"/>
      <c r="I9" s="621"/>
      <c r="J9" s="621"/>
      <c r="K9" s="621"/>
      <c r="L9" s="621"/>
      <c r="M9" s="622"/>
      <c r="N9" s="210"/>
      <c r="O9" s="210"/>
      <c r="P9" s="210"/>
      <c r="Q9" s="210"/>
      <c r="R9" s="386" t="str">
        <f t="shared" si="0"/>
        <v/>
      </c>
      <c r="S9" s="384"/>
      <c r="T9" s="384"/>
      <c r="U9" s="384"/>
      <c r="V9" s="384"/>
      <c r="W9" s="385"/>
      <c r="X9" s="382"/>
      <c r="Y9" s="382"/>
    </row>
    <row r="10" spans="1:25" ht="20.100000000000001" customHeight="1">
      <c r="A10" s="210"/>
      <c r="B10" s="233"/>
      <c r="C10" s="216"/>
      <c r="D10" s="229"/>
      <c r="E10" s="227" t="s">
        <v>814</v>
      </c>
      <c r="F10" s="626"/>
      <c r="G10" s="627"/>
      <c r="H10" s="627"/>
      <c r="I10" s="627"/>
      <c r="J10" s="627"/>
      <c r="K10" s="627"/>
      <c r="L10" s="627"/>
      <c r="M10" s="628"/>
      <c r="N10" s="210"/>
      <c r="O10" s="210"/>
      <c r="P10" s="210"/>
      <c r="Q10" s="210"/>
      <c r="R10" s="386" t="str">
        <f t="shared" si="0"/>
        <v/>
      </c>
      <c r="S10" s="384"/>
      <c r="T10" s="384"/>
      <c r="U10" s="384"/>
      <c r="V10" s="384"/>
      <c r="W10" s="385"/>
      <c r="X10" s="382"/>
      <c r="Y10" s="382"/>
    </row>
    <row r="11" spans="1:25" ht="20.100000000000001" customHeight="1">
      <c r="A11" s="210"/>
      <c r="B11" s="233"/>
      <c r="C11" s="600" t="s">
        <v>115</v>
      </c>
      <c r="D11" s="631"/>
      <c r="E11" s="631"/>
      <c r="F11" s="632"/>
      <c r="G11" s="633"/>
      <c r="H11" s="387"/>
      <c r="I11" s="387"/>
      <c r="J11" s="389"/>
      <c r="K11" s="389"/>
      <c r="L11" s="389"/>
      <c r="M11" s="390"/>
      <c r="N11" s="210"/>
      <c r="O11" s="210"/>
      <c r="P11" s="210"/>
      <c r="Q11" s="210"/>
      <c r="R11" s="391" t="str">
        <f t="shared" si="0"/>
        <v/>
      </c>
      <c r="S11" s="384"/>
      <c r="T11" s="384"/>
      <c r="U11" s="384"/>
      <c r="V11" s="384"/>
      <c r="W11" s="385"/>
      <c r="X11" s="382"/>
      <c r="Y11" s="382"/>
    </row>
    <row r="12" spans="1:25" ht="20.100000000000001" customHeight="1">
      <c r="A12" s="210"/>
      <c r="B12" s="233"/>
      <c r="C12" s="600" t="s">
        <v>267</v>
      </c>
      <c r="D12" s="615"/>
      <c r="E12" s="245"/>
      <c r="F12" s="634"/>
      <c r="G12" s="635"/>
      <c r="H12" s="389"/>
      <c r="I12" s="389"/>
      <c r="J12" s="389"/>
      <c r="K12" s="389"/>
      <c r="L12" s="389"/>
      <c r="M12" s="390"/>
      <c r="N12" s="210"/>
      <c r="O12" s="210"/>
      <c r="P12" s="210"/>
      <c r="Q12" s="210"/>
      <c r="R12" s="386" t="str">
        <f t="shared" si="0"/>
        <v/>
      </c>
      <c r="S12" s="384"/>
      <c r="T12" s="384"/>
      <c r="U12" s="384"/>
      <c r="V12" s="384"/>
      <c r="W12" s="385"/>
      <c r="X12" s="382"/>
      <c r="Y12" s="382"/>
    </row>
    <row r="13" spans="1:25" ht="20.100000000000001" customHeight="1">
      <c r="A13" s="210"/>
      <c r="B13" s="233"/>
      <c r="C13" s="600" t="s">
        <v>316</v>
      </c>
      <c r="D13" s="615"/>
      <c r="E13" s="245"/>
      <c r="F13" s="636"/>
      <c r="G13" s="637"/>
      <c r="H13" s="389"/>
      <c r="I13" s="389"/>
      <c r="J13" s="389"/>
      <c r="K13" s="389"/>
      <c r="L13" s="382"/>
      <c r="M13" s="390"/>
      <c r="N13" s="210"/>
      <c r="O13" s="210"/>
      <c r="P13" s="210"/>
      <c r="Q13" s="210"/>
      <c r="R13" s="386" t="str">
        <f t="shared" si="0"/>
        <v/>
      </c>
      <c r="S13" s="384"/>
      <c r="T13" s="384"/>
      <c r="U13" s="384"/>
      <c r="V13" s="384"/>
      <c r="W13" s="385"/>
      <c r="X13" s="382"/>
      <c r="Y13" s="382"/>
    </row>
    <row r="14" spans="1:25" ht="20.100000000000001" customHeight="1">
      <c r="A14" s="210"/>
      <c r="B14" s="233"/>
      <c r="C14" s="360" t="s">
        <v>959</v>
      </c>
      <c r="D14" s="392"/>
      <c r="E14" s="288"/>
      <c r="F14" s="638"/>
      <c r="G14" s="639"/>
      <c r="H14" s="640"/>
      <c r="I14" s="641"/>
      <c r="J14" s="389"/>
      <c r="K14" s="389"/>
      <c r="L14" s="389"/>
      <c r="M14" s="390"/>
      <c r="N14" s="210"/>
      <c r="O14" s="210"/>
      <c r="P14" s="210"/>
      <c r="Q14" s="210"/>
      <c r="R14" s="386" t="str">
        <f t="shared" si="0"/>
        <v/>
      </c>
      <c r="S14" s="384"/>
      <c r="T14" s="386" t="str">
        <f>IF(H14="","",H14)</f>
        <v/>
      </c>
      <c r="U14" s="384"/>
      <c r="V14" s="384"/>
      <c r="W14" s="385"/>
      <c r="X14" s="382"/>
      <c r="Y14" s="382"/>
    </row>
    <row r="15" spans="1:25" ht="20.100000000000001" customHeight="1">
      <c r="A15" s="210"/>
      <c r="B15" s="233"/>
      <c r="C15" s="590" t="s">
        <v>116</v>
      </c>
      <c r="D15" s="619"/>
      <c r="E15" s="269" t="s">
        <v>369</v>
      </c>
      <c r="F15" s="620"/>
      <c r="G15" s="621"/>
      <c r="H15" s="621"/>
      <c r="I15" s="621"/>
      <c r="J15" s="621"/>
      <c r="K15" s="621"/>
      <c r="L15" s="621"/>
      <c r="M15" s="622"/>
      <c r="N15" s="210"/>
      <c r="O15" s="210"/>
      <c r="P15" s="210"/>
      <c r="Q15" s="210"/>
      <c r="R15" s="386" t="str">
        <f t="shared" si="0"/>
        <v/>
      </c>
      <c r="S15" s="384"/>
      <c r="T15" s="384"/>
      <c r="U15" s="384"/>
      <c r="V15" s="384"/>
      <c r="W15" s="385"/>
      <c r="X15" s="382"/>
      <c r="Y15" s="382"/>
    </row>
    <row r="16" spans="1:25" ht="20.100000000000001" customHeight="1">
      <c r="A16" s="210"/>
      <c r="B16" s="233"/>
      <c r="C16" s="216"/>
      <c r="D16" s="229"/>
      <c r="E16" s="227" t="s">
        <v>370</v>
      </c>
      <c r="F16" s="626"/>
      <c r="G16" s="627"/>
      <c r="H16" s="627"/>
      <c r="I16" s="627"/>
      <c r="J16" s="627"/>
      <c r="K16" s="627"/>
      <c r="L16" s="627"/>
      <c r="M16" s="628"/>
      <c r="N16" s="210"/>
      <c r="O16" s="210"/>
      <c r="P16" s="210"/>
      <c r="Q16" s="210"/>
      <c r="R16" s="386" t="str">
        <f t="shared" si="0"/>
        <v/>
      </c>
      <c r="S16" s="384"/>
      <c r="T16" s="384"/>
      <c r="U16" s="384"/>
      <c r="V16" s="384"/>
      <c r="W16" s="385"/>
      <c r="X16" s="382"/>
      <c r="Y16" s="382"/>
    </row>
    <row r="17" spans="1:25" ht="20.100000000000001" customHeight="1">
      <c r="A17" s="210"/>
      <c r="B17" s="233"/>
      <c r="C17" s="360" t="s">
        <v>960</v>
      </c>
      <c r="D17" s="392"/>
      <c r="E17" s="244"/>
      <c r="F17" s="612"/>
      <c r="G17" s="614"/>
      <c r="H17" s="577"/>
      <c r="I17" s="578"/>
      <c r="J17" s="389"/>
      <c r="K17" s="389"/>
      <c r="L17" s="389"/>
      <c r="M17" s="390"/>
      <c r="N17" s="210"/>
      <c r="O17" s="210"/>
      <c r="P17" s="210"/>
      <c r="Q17" s="210"/>
      <c r="R17" s="386" t="str">
        <f t="shared" si="0"/>
        <v/>
      </c>
      <c r="S17" s="384"/>
      <c r="T17" s="386" t="str">
        <f>IF(H17="","",H17)</f>
        <v/>
      </c>
      <c r="U17" s="384"/>
      <c r="V17" s="384"/>
      <c r="W17" s="385"/>
      <c r="X17" s="382"/>
      <c r="Y17" s="382"/>
    </row>
    <row r="18" spans="1:25" ht="20.100000000000001" customHeight="1">
      <c r="A18" s="210"/>
      <c r="B18" s="233"/>
      <c r="C18" s="600" t="s">
        <v>340</v>
      </c>
      <c r="D18" s="615"/>
      <c r="E18" s="244"/>
      <c r="F18" s="612"/>
      <c r="G18" s="614"/>
      <c r="H18" s="389"/>
      <c r="I18" s="389"/>
      <c r="J18" s="389"/>
      <c r="K18" s="389"/>
      <c r="L18" s="389"/>
      <c r="M18" s="390"/>
      <c r="N18" s="210"/>
      <c r="O18" s="210"/>
      <c r="P18" s="210"/>
      <c r="Q18" s="210"/>
      <c r="R18" s="386" t="str">
        <f t="shared" si="0"/>
        <v/>
      </c>
      <c r="S18" s="384"/>
      <c r="T18" s="384"/>
      <c r="U18" s="384"/>
      <c r="V18" s="384"/>
      <c r="W18" s="385"/>
      <c r="X18" s="382"/>
      <c r="Y18" s="382"/>
    </row>
    <row r="19" spans="1:25" ht="20.100000000000001" customHeight="1">
      <c r="A19" s="210"/>
      <c r="B19" s="233"/>
      <c r="C19" s="600" t="s">
        <v>886</v>
      </c>
      <c r="D19" s="615"/>
      <c r="E19" s="615"/>
      <c r="F19" s="612"/>
      <c r="G19" s="613"/>
      <c r="H19" s="613"/>
      <c r="I19" s="613"/>
      <c r="J19" s="613"/>
      <c r="K19" s="613"/>
      <c r="L19" s="613"/>
      <c r="M19" s="614"/>
      <c r="N19" s="210"/>
      <c r="O19" s="210"/>
      <c r="P19" s="210"/>
      <c r="Q19" s="210"/>
      <c r="R19" s="386" t="str">
        <f t="shared" si="0"/>
        <v/>
      </c>
      <c r="S19" s="384"/>
      <c r="T19" s="384"/>
      <c r="U19" s="384"/>
      <c r="V19" s="384"/>
      <c r="W19" s="385"/>
      <c r="X19" s="382"/>
      <c r="Y19" s="382"/>
    </row>
    <row r="20" spans="1:25" ht="20.100000000000001" customHeight="1">
      <c r="A20" s="210"/>
      <c r="B20" s="172"/>
      <c r="C20" s="600" t="s">
        <v>119</v>
      </c>
      <c r="D20" s="615"/>
      <c r="E20" s="615"/>
      <c r="F20" s="612"/>
      <c r="G20" s="613"/>
      <c r="H20" s="613"/>
      <c r="I20" s="613"/>
      <c r="J20" s="613"/>
      <c r="K20" s="613"/>
      <c r="L20" s="613"/>
      <c r="M20" s="614"/>
      <c r="N20" s="210"/>
      <c r="O20" s="210"/>
      <c r="P20" s="210"/>
      <c r="Q20" s="210"/>
      <c r="R20" s="386" t="str">
        <f t="shared" si="0"/>
        <v/>
      </c>
      <c r="S20" s="384"/>
      <c r="T20" s="384"/>
      <c r="U20" s="384"/>
      <c r="V20" s="384"/>
      <c r="W20" s="385"/>
      <c r="X20" s="382"/>
      <c r="Y20" s="382"/>
    </row>
    <row r="21" spans="1:25" ht="15.95" customHeight="1">
      <c r="A21" s="210"/>
      <c r="B21" s="210"/>
      <c r="C21" s="210"/>
      <c r="D21" s="210"/>
      <c r="E21" s="210"/>
      <c r="F21" s="393"/>
      <c r="G21" s="394"/>
      <c r="H21" s="394"/>
      <c r="I21" s="394"/>
      <c r="J21" s="394"/>
      <c r="K21" s="394"/>
      <c r="L21" s="394"/>
      <c r="M21" s="394"/>
      <c r="N21" s="210"/>
      <c r="O21" s="210"/>
      <c r="P21" s="210"/>
      <c r="Q21" s="210"/>
      <c r="R21" s="382"/>
      <c r="S21" s="382"/>
      <c r="T21" s="382"/>
      <c r="U21" s="382"/>
      <c r="V21" s="382"/>
      <c r="W21" s="382"/>
      <c r="X21" s="382"/>
      <c r="Y21" s="382"/>
    </row>
    <row r="22" spans="1:25" ht="20.100000000000001" customHeight="1">
      <c r="A22" s="210"/>
      <c r="B22" s="268" t="s">
        <v>379</v>
      </c>
      <c r="C22" s="238"/>
      <c r="D22" s="246"/>
      <c r="E22" s="246"/>
      <c r="F22" s="395"/>
      <c r="G22" s="395"/>
      <c r="H22" s="395"/>
      <c r="I22" s="395"/>
      <c r="J22" s="395"/>
      <c r="K22" s="395"/>
      <c r="L22" s="395"/>
      <c r="M22" s="396"/>
      <c r="N22" s="210"/>
      <c r="O22" s="210"/>
      <c r="P22" s="210"/>
      <c r="Q22" s="210"/>
      <c r="R22" s="382"/>
      <c r="S22" s="382"/>
      <c r="T22" s="382"/>
      <c r="U22" s="382"/>
      <c r="V22" s="382"/>
      <c r="W22" s="382"/>
      <c r="X22" s="382"/>
      <c r="Y22" s="382"/>
    </row>
    <row r="23" spans="1:25" ht="20.100000000000001" customHeight="1">
      <c r="A23" s="210"/>
      <c r="B23" s="240"/>
      <c r="C23" s="616" t="s">
        <v>961</v>
      </c>
      <c r="D23" s="617"/>
      <c r="E23" s="618"/>
      <c r="F23" s="556"/>
      <c r="G23" s="557"/>
      <c r="H23" s="558"/>
      <c r="I23" s="546"/>
      <c r="J23" s="547"/>
      <c r="K23" s="547"/>
      <c r="L23" s="547"/>
      <c r="M23" s="548"/>
      <c r="N23" s="210"/>
      <c r="O23" s="210"/>
      <c r="P23" s="210"/>
      <c r="Q23" s="210"/>
      <c r="R23" s="386" t="str">
        <f t="shared" ref="R23:R24" si="1">IF(F23="","",F23)</f>
        <v/>
      </c>
      <c r="S23" s="384"/>
      <c r="T23" s="385"/>
      <c r="U23" s="386" t="str">
        <f>IF(I23="","",I23)</f>
        <v/>
      </c>
      <c r="V23" s="384"/>
      <c r="W23" s="385"/>
      <c r="X23" s="382"/>
      <c r="Y23" s="382"/>
    </row>
    <row r="24" spans="1:25" ht="45.95" customHeight="1">
      <c r="A24" s="210"/>
      <c r="B24" s="240"/>
      <c r="C24" s="600" t="s">
        <v>313</v>
      </c>
      <c r="D24" s="615"/>
      <c r="E24" s="615"/>
      <c r="F24" s="546"/>
      <c r="G24" s="547"/>
      <c r="H24" s="547"/>
      <c r="I24" s="547"/>
      <c r="J24" s="547"/>
      <c r="K24" s="547"/>
      <c r="L24" s="547"/>
      <c r="M24" s="548"/>
      <c r="N24" s="210"/>
      <c r="O24" s="210"/>
      <c r="P24" s="210"/>
      <c r="Q24" s="210"/>
      <c r="R24" s="386" t="str">
        <f t="shared" si="1"/>
        <v/>
      </c>
      <c r="S24" s="384"/>
      <c r="T24" s="384"/>
      <c r="U24" s="384"/>
      <c r="V24" s="384"/>
      <c r="W24" s="385"/>
      <c r="X24" s="382"/>
      <c r="Y24" s="382"/>
    </row>
    <row r="25" spans="1:25" ht="20.100000000000001" customHeight="1">
      <c r="A25" s="210"/>
      <c r="B25" s="240"/>
      <c r="C25" s="220" t="s">
        <v>891</v>
      </c>
      <c r="D25" s="223"/>
      <c r="E25" s="223"/>
      <c r="F25" s="397"/>
      <c r="G25" s="387"/>
      <c r="H25" s="387"/>
      <c r="I25" s="387"/>
      <c r="J25" s="387"/>
      <c r="K25" s="387"/>
      <c r="L25" s="387"/>
      <c r="M25" s="388"/>
      <c r="N25" s="210"/>
      <c r="O25" s="210"/>
      <c r="P25" s="210"/>
      <c r="Q25" s="210"/>
      <c r="R25" s="382"/>
      <c r="S25" s="382"/>
      <c r="T25" s="382"/>
      <c r="U25" s="382"/>
      <c r="V25" s="382"/>
      <c r="W25" s="382"/>
      <c r="X25" s="382"/>
      <c r="Y25" s="382"/>
    </row>
    <row r="26" spans="1:25" ht="20.100000000000001" customHeight="1">
      <c r="A26" s="210"/>
      <c r="B26" s="240"/>
      <c r="C26" s="234"/>
      <c r="D26" s="257" t="s">
        <v>779</v>
      </c>
      <c r="E26" s="342" t="s">
        <v>962</v>
      </c>
      <c r="F26" s="556"/>
      <c r="G26" s="557"/>
      <c r="H26" s="558"/>
      <c r="I26" s="556"/>
      <c r="J26" s="557"/>
      <c r="K26" s="557"/>
      <c r="L26" s="557"/>
      <c r="M26" s="558"/>
      <c r="N26" s="210"/>
      <c r="O26" s="210"/>
      <c r="P26" s="210"/>
      <c r="Q26" s="210"/>
      <c r="R26" s="386" t="str">
        <f t="shared" ref="R26:R48" si="2">IF(F26="","",F26)</f>
        <v/>
      </c>
      <c r="S26" s="384"/>
      <c r="T26" s="385"/>
      <c r="U26" s="386" t="str">
        <f t="shared" ref="U26:U27" si="3">IF(I26="","",I26)</f>
        <v/>
      </c>
      <c r="V26" s="384"/>
      <c r="W26" s="385"/>
      <c r="X26" s="382"/>
      <c r="Y26" s="382"/>
    </row>
    <row r="27" spans="1:25" ht="20.100000000000001" customHeight="1">
      <c r="A27" s="210"/>
      <c r="B27" s="240"/>
      <c r="C27" s="230"/>
      <c r="D27" s="230"/>
      <c r="E27" s="212" t="s">
        <v>681</v>
      </c>
      <c r="F27" s="556"/>
      <c r="G27" s="557"/>
      <c r="H27" s="558"/>
      <c r="I27" s="556"/>
      <c r="J27" s="557"/>
      <c r="K27" s="557"/>
      <c r="L27" s="557"/>
      <c r="M27" s="558"/>
      <c r="N27" s="210"/>
      <c r="O27" s="210"/>
      <c r="P27" s="210"/>
      <c r="Q27" s="210"/>
      <c r="R27" s="386" t="str">
        <f t="shared" si="2"/>
        <v/>
      </c>
      <c r="S27" s="384"/>
      <c r="T27" s="385"/>
      <c r="U27" s="386" t="str">
        <f t="shared" si="3"/>
        <v/>
      </c>
      <c r="V27" s="384"/>
      <c r="W27" s="385"/>
      <c r="X27" s="382"/>
      <c r="Y27" s="382"/>
    </row>
    <row r="28" spans="1:25" ht="20.100000000000001" customHeight="1">
      <c r="A28" s="210"/>
      <c r="B28" s="240"/>
      <c r="C28" s="230"/>
      <c r="D28" s="237"/>
      <c r="E28" s="212" t="s">
        <v>137</v>
      </c>
      <c r="F28" s="608"/>
      <c r="G28" s="609"/>
      <c r="H28" s="609"/>
      <c r="I28" s="609"/>
      <c r="J28" s="609"/>
      <c r="K28" s="609"/>
      <c r="L28" s="609"/>
      <c r="M28" s="609"/>
      <c r="N28" s="210"/>
      <c r="O28" s="210"/>
      <c r="P28" s="210"/>
      <c r="Q28" s="210"/>
      <c r="R28" s="386" t="str">
        <f t="shared" si="2"/>
        <v/>
      </c>
      <c r="S28" s="384"/>
      <c r="T28" s="384"/>
      <c r="U28" s="384"/>
      <c r="V28" s="384"/>
      <c r="W28" s="385"/>
      <c r="X28" s="382"/>
      <c r="Y28" s="382"/>
    </row>
    <row r="29" spans="1:25" ht="20.100000000000001" customHeight="1">
      <c r="A29" s="210"/>
      <c r="B29" s="240"/>
      <c r="C29" s="230"/>
      <c r="D29" s="257" t="s">
        <v>780</v>
      </c>
      <c r="E29" s="342" t="s">
        <v>962</v>
      </c>
      <c r="F29" s="556"/>
      <c r="G29" s="557"/>
      <c r="H29" s="558"/>
      <c r="I29" s="556"/>
      <c r="J29" s="557"/>
      <c r="K29" s="557"/>
      <c r="L29" s="557"/>
      <c r="M29" s="558"/>
      <c r="N29" s="210"/>
      <c r="O29" s="210"/>
      <c r="P29" s="210"/>
      <c r="Q29" s="210"/>
      <c r="R29" s="386" t="str">
        <f t="shared" si="2"/>
        <v/>
      </c>
      <c r="S29" s="384"/>
      <c r="T29" s="385"/>
      <c r="U29" s="386" t="str">
        <f t="shared" ref="U29:U30" si="4">IF(I29="","",I29)</f>
        <v/>
      </c>
      <c r="V29" s="384"/>
      <c r="W29" s="385"/>
      <c r="X29" s="382"/>
      <c r="Y29" s="382"/>
    </row>
    <row r="30" spans="1:25" ht="20.100000000000001" customHeight="1">
      <c r="A30" s="210"/>
      <c r="B30" s="240"/>
      <c r="C30" s="230"/>
      <c r="D30" s="230"/>
      <c r="E30" s="212" t="s">
        <v>681</v>
      </c>
      <c r="F30" s="556"/>
      <c r="G30" s="606"/>
      <c r="H30" s="607"/>
      <c r="I30" s="608"/>
      <c r="J30" s="609"/>
      <c r="K30" s="609"/>
      <c r="L30" s="609"/>
      <c r="M30" s="609"/>
      <c r="N30" s="210"/>
      <c r="O30" s="210"/>
      <c r="P30" s="210"/>
      <c r="Q30" s="210"/>
      <c r="R30" s="386" t="str">
        <f t="shared" si="2"/>
        <v/>
      </c>
      <c r="S30" s="384"/>
      <c r="T30" s="385"/>
      <c r="U30" s="386" t="str">
        <f t="shared" si="4"/>
        <v/>
      </c>
      <c r="V30" s="384"/>
      <c r="W30" s="385"/>
      <c r="X30" s="382"/>
      <c r="Y30" s="382"/>
    </row>
    <row r="31" spans="1:25" ht="20.100000000000001" customHeight="1">
      <c r="A31" s="210"/>
      <c r="B31" s="240"/>
      <c r="C31" s="230"/>
      <c r="D31" s="237"/>
      <c r="E31" s="212" t="s">
        <v>137</v>
      </c>
      <c r="F31" s="608"/>
      <c r="G31" s="609"/>
      <c r="H31" s="609"/>
      <c r="I31" s="609"/>
      <c r="J31" s="609"/>
      <c r="K31" s="609"/>
      <c r="L31" s="609"/>
      <c r="M31" s="609"/>
      <c r="N31" s="210"/>
      <c r="O31" s="210"/>
      <c r="P31" s="210"/>
      <c r="Q31" s="210"/>
      <c r="R31" s="386" t="str">
        <f t="shared" si="2"/>
        <v/>
      </c>
      <c r="S31" s="384"/>
      <c r="T31" s="384"/>
      <c r="U31" s="384"/>
      <c r="V31" s="384"/>
      <c r="W31" s="385"/>
      <c r="X31" s="382"/>
      <c r="Y31" s="382"/>
    </row>
    <row r="32" spans="1:25" ht="20.100000000000001" customHeight="1">
      <c r="A32" s="210"/>
      <c r="B32" s="240"/>
      <c r="C32" s="230"/>
      <c r="D32" s="257" t="s">
        <v>781</v>
      </c>
      <c r="E32" s="342" t="s">
        <v>962</v>
      </c>
      <c r="F32" s="556"/>
      <c r="G32" s="606"/>
      <c r="H32" s="607"/>
      <c r="I32" s="556"/>
      <c r="J32" s="557"/>
      <c r="K32" s="557"/>
      <c r="L32" s="557"/>
      <c r="M32" s="558"/>
      <c r="N32" s="210"/>
      <c r="O32" s="210"/>
      <c r="P32" s="210"/>
      <c r="Q32" s="210"/>
      <c r="R32" s="386" t="str">
        <f t="shared" si="2"/>
        <v/>
      </c>
      <c r="S32" s="384"/>
      <c r="T32" s="385"/>
      <c r="U32" s="386" t="str">
        <f t="shared" ref="U32:U33" si="5">IF(I32="","",I32)</f>
        <v/>
      </c>
      <c r="V32" s="384"/>
      <c r="W32" s="385"/>
      <c r="X32" s="382"/>
      <c r="Y32" s="382"/>
    </row>
    <row r="33" spans="1:25" ht="20.100000000000001" customHeight="1">
      <c r="A33" s="210"/>
      <c r="B33" s="240"/>
      <c r="C33" s="230"/>
      <c r="D33" s="230"/>
      <c r="E33" s="212" t="s">
        <v>681</v>
      </c>
      <c r="F33" s="556"/>
      <c r="G33" s="606"/>
      <c r="H33" s="607"/>
      <c r="I33" s="608"/>
      <c r="J33" s="608"/>
      <c r="K33" s="608"/>
      <c r="L33" s="608"/>
      <c r="M33" s="608"/>
      <c r="N33" s="210"/>
      <c r="O33" s="210"/>
      <c r="P33" s="210"/>
      <c r="Q33" s="210"/>
      <c r="R33" s="386" t="str">
        <f t="shared" si="2"/>
        <v/>
      </c>
      <c r="S33" s="384"/>
      <c r="T33" s="385"/>
      <c r="U33" s="386" t="str">
        <f t="shared" si="5"/>
        <v/>
      </c>
      <c r="V33" s="384"/>
      <c r="W33" s="385"/>
      <c r="X33" s="382"/>
      <c r="Y33" s="382"/>
    </row>
    <row r="34" spans="1:25" ht="20.100000000000001" customHeight="1">
      <c r="A34" s="210"/>
      <c r="B34" s="240"/>
      <c r="C34" s="230"/>
      <c r="D34" s="237"/>
      <c r="E34" s="212" t="s">
        <v>137</v>
      </c>
      <c r="F34" s="608"/>
      <c r="G34" s="609"/>
      <c r="H34" s="609"/>
      <c r="I34" s="609"/>
      <c r="J34" s="609"/>
      <c r="K34" s="609"/>
      <c r="L34" s="609"/>
      <c r="M34" s="609"/>
      <c r="N34" s="210"/>
      <c r="O34" s="210"/>
      <c r="P34" s="210"/>
      <c r="Q34" s="210"/>
      <c r="R34" s="386" t="str">
        <f t="shared" si="2"/>
        <v/>
      </c>
      <c r="S34" s="384"/>
      <c r="T34" s="384"/>
      <c r="U34" s="384"/>
      <c r="V34" s="384"/>
      <c r="W34" s="385"/>
      <c r="X34" s="382"/>
      <c r="Y34" s="382"/>
    </row>
    <row r="35" spans="1:25" ht="20.100000000000001" customHeight="1">
      <c r="A35" s="210"/>
      <c r="B35" s="240"/>
      <c r="C35" s="230"/>
      <c r="D35" s="257" t="s">
        <v>782</v>
      </c>
      <c r="E35" s="342" t="s">
        <v>962</v>
      </c>
      <c r="F35" s="556"/>
      <c r="G35" s="606"/>
      <c r="H35" s="607"/>
      <c r="I35" s="556"/>
      <c r="J35" s="557"/>
      <c r="K35" s="557"/>
      <c r="L35" s="557"/>
      <c r="M35" s="558"/>
      <c r="N35" s="210"/>
      <c r="O35" s="210"/>
      <c r="P35" s="210"/>
      <c r="Q35" s="210"/>
      <c r="R35" s="386" t="str">
        <f t="shared" si="2"/>
        <v/>
      </c>
      <c r="S35" s="384"/>
      <c r="T35" s="385"/>
      <c r="U35" s="386" t="str">
        <f t="shared" ref="U35:U36" si="6">IF(I35="","",I35)</f>
        <v/>
      </c>
      <c r="V35" s="384"/>
      <c r="W35" s="385"/>
      <c r="X35" s="382"/>
      <c r="Y35" s="382"/>
    </row>
    <row r="36" spans="1:25" ht="20.100000000000001" customHeight="1">
      <c r="A36" s="210"/>
      <c r="B36" s="240"/>
      <c r="C36" s="230"/>
      <c r="D36" s="230"/>
      <c r="E36" s="212" t="s">
        <v>681</v>
      </c>
      <c r="F36" s="556"/>
      <c r="G36" s="606"/>
      <c r="H36" s="607"/>
      <c r="I36" s="608"/>
      <c r="J36" s="609"/>
      <c r="K36" s="609"/>
      <c r="L36" s="609"/>
      <c r="M36" s="609"/>
      <c r="N36" s="210"/>
      <c r="O36" s="210"/>
      <c r="P36" s="210"/>
      <c r="Q36" s="210"/>
      <c r="R36" s="386" t="str">
        <f t="shared" si="2"/>
        <v/>
      </c>
      <c r="S36" s="384"/>
      <c r="T36" s="385"/>
      <c r="U36" s="386" t="str">
        <f t="shared" si="6"/>
        <v/>
      </c>
      <c r="V36" s="384"/>
      <c r="W36" s="385"/>
      <c r="X36" s="382"/>
      <c r="Y36" s="382"/>
    </row>
    <row r="37" spans="1:25" ht="20.100000000000001" customHeight="1">
      <c r="A37" s="210"/>
      <c r="B37" s="240"/>
      <c r="C37" s="230"/>
      <c r="D37" s="237"/>
      <c r="E37" s="212" t="s">
        <v>137</v>
      </c>
      <c r="F37" s="608"/>
      <c r="G37" s="609"/>
      <c r="H37" s="609"/>
      <c r="I37" s="609"/>
      <c r="J37" s="609"/>
      <c r="K37" s="609"/>
      <c r="L37" s="609"/>
      <c r="M37" s="609"/>
      <c r="N37" s="210"/>
      <c r="O37" s="210"/>
      <c r="P37" s="210"/>
      <c r="Q37" s="210"/>
      <c r="R37" s="386" t="str">
        <f t="shared" si="2"/>
        <v/>
      </c>
      <c r="S37" s="384"/>
      <c r="T37" s="384"/>
      <c r="U37" s="384"/>
      <c r="V37" s="384"/>
      <c r="W37" s="385"/>
      <c r="X37" s="382"/>
      <c r="Y37" s="382"/>
    </row>
    <row r="38" spans="1:25" ht="20.100000000000001" customHeight="1">
      <c r="A38" s="210"/>
      <c r="B38" s="240"/>
      <c r="C38" s="230"/>
      <c r="D38" s="257" t="s">
        <v>783</v>
      </c>
      <c r="E38" s="342" t="s">
        <v>962</v>
      </c>
      <c r="F38" s="556"/>
      <c r="G38" s="606"/>
      <c r="H38" s="607"/>
      <c r="I38" s="556"/>
      <c r="J38" s="557"/>
      <c r="K38" s="557"/>
      <c r="L38" s="557"/>
      <c r="M38" s="558"/>
      <c r="N38" s="210"/>
      <c r="O38" s="210"/>
      <c r="P38" s="210"/>
      <c r="Q38" s="210"/>
      <c r="R38" s="386" t="str">
        <f t="shared" si="2"/>
        <v/>
      </c>
      <c r="S38" s="384"/>
      <c r="T38" s="385"/>
      <c r="U38" s="386" t="str">
        <f t="shared" ref="U38:U39" si="7">IF(I38="","",I38)</f>
        <v/>
      </c>
      <c r="V38" s="384"/>
      <c r="W38" s="385"/>
      <c r="X38" s="382"/>
      <c r="Y38" s="382"/>
    </row>
    <row r="39" spans="1:25" ht="20.100000000000001" customHeight="1">
      <c r="A39" s="210"/>
      <c r="B39" s="240"/>
      <c r="C39" s="230"/>
      <c r="D39" s="230"/>
      <c r="E39" s="212" t="s">
        <v>681</v>
      </c>
      <c r="F39" s="556"/>
      <c r="G39" s="606"/>
      <c r="H39" s="607"/>
      <c r="I39" s="608"/>
      <c r="J39" s="609"/>
      <c r="K39" s="609"/>
      <c r="L39" s="609"/>
      <c r="M39" s="609"/>
      <c r="N39" s="210"/>
      <c r="O39" s="210"/>
      <c r="P39" s="210"/>
      <c r="Q39" s="210"/>
      <c r="R39" s="386" t="str">
        <f t="shared" si="2"/>
        <v/>
      </c>
      <c r="S39" s="384"/>
      <c r="T39" s="385"/>
      <c r="U39" s="386" t="str">
        <f t="shared" si="7"/>
        <v/>
      </c>
      <c r="V39" s="384"/>
      <c r="W39" s="385"/>
      <c r="X39" s="382"/>
      <c r="Y39" s="382"/>
    </row>
    <row r="40" spans="1:25" ht="20.100000000000001" customHeight="1">
      <c r="A40" s="210"/>
      <c r="B40" s="240"/>
      <c r="C40" s="237"/>
      <c r="D40" s="237"/>
      <c r="E40" s="212" t="s">
        <v>137</v>
      </c>
      <c r="F40" s="608"/>
      <c r="G40" s="609"/>
      <c r="H40" s="609"/>
      <c r="I40" s="609"/>
      <c r="J40" s="609"/>
      <c r="K40" s="609"/>
      <c r="L40" s="609"/>
      <c r="M40" s="609"/>
      <c r="N40" s="210"/>
      <c r="O40" s="210"/>
      <c r="P40" s="210"/>
      <c r="Q40" s="210"/>
      <c r="R40" s="386" t="str">
        <f t="shared" si="2"/>
        <v/>
      </c>
      <c r="S40" s="384"/>
      <c r="T40" s="384"/>
      <c r="U40" s="384"/>
      <c r="V40" s="384"/>
      <c r="W40" s="385"/>
      <c r="X40" s="382"/>
      <c r="Y40" s="382"/>
    </row>
    <row r="41" spans="1:25" ht="20.100000000000001" customHeight="1">
      <c r="A41" s="210"/>
      <c r="B41" s="240"/>
      <c r="C41" s="242" t="s">
        <v>435</v>
      </c>
      <c r="D41" s="222"/>
      <c r="E41" s="222"/>
      <c r="F41" s="610"/>
      <c r="G41" s="611"/>
      <c r="H41" s="398"/>
      <c r="I41" s="387"/>
      <c r="J41" s="387"/>
      <c r="K41" s="387"/>
      <c r="L41" s="399"/>
      <c r="M41" s="400"/>
      <c r="N41" s="210"/>
      <c r="O41" s="210"/>
      <c r="P41" s="210"/>
      <c r="Q41" s="210"/>
      <c r="R41" s="386" t="str">
        <f t="shared" si="2"/>
        <v/>
      </c>
      <c r="S41" s="384"/>
      <c r="T41" s="384"/>
      <c r="U41" s="384"/>
      <c r="V41" s="384"/>
      <c r="W41" s="385"/>
      <c r="X41" s="382"/>
      <c r="Y41" s="382"/>
    </row>
    <row r="42" spans="1:25" ht="20.100000000000001" customHeight="1">
      <c r="A42" s="210"/>
      <c r="B42" s="240"/>
      <c r="C42" s="214" t="s">
        <v>121</v>
      </c>
      <c r="D42" s="226"/>
      <c r="E42" s="226"/>
      <c r="F42" s="574"/>
      <c r="G42" s="576"/>
      <c r="H42" s="401"/>
      <c r="I42" s="389"/>
      <c r="J42" s="389"/>
      <c r="K42" s="389"/>
      <c r="L42" s="389"/>
      <c r="M42" s="390"/>
      <c r="N42" s="210"/>
      <c r="O42" s="210"/>
      <c r="P42" s="210"/>
      <c r="Q42" s="210"/>
      <c r="R42" s="402" t="str">
        <f t="shared" si="2"/>
        <v/>
      </c>
      <c r="S42" s="384"/>
      <c r="T42" s="384"/>
      <c r="U42" s="384"/>
      <c r="V42" s="384"/>
      <c r="W42" s="385"/>
      <c r="X42" s="382"/>
      <c r="Y42" s="382"/>
    </row>
    <row r="43" spans="1:25" ht="20.100000000000001" customHeight="1">
      <c r="A43" s="210"/>
      <c r="B43" s="240"/>
      <c r="C43" s="214" t="s">
        <v>432</v>
      </c>
      <c r="F43" s="574"/>
      <c r="G43" s="576"/>
      <c r="H43" s="401"/>
      <c r="I43" s="389"/>
      <c r="J43" s="389"/>
      <c r="K43" s="389"/>
      <c r="L43" s="389"/>
      <c r="M43" s="390"/>
      <c r="N43" s="210"/>
      <c r="O43" s="210"/>
      <c r="P43" s="210"/>
      <c r="Q43" s="210"/>
      <c r="R43" s="402" t="str">
        <f t="shared" si="2"/>
        <v/>
      </c>
      <c r="S43" s="384"/>
      <c r="T43" s="384"/>
      <c r="U43" s="384"/>
      <c r="V43" s="384"/>
      <c r="W43" s="385"/>
      <c r="X43" s="382"/>
      <c r="Y43" s="382"/>
    </row>
    <row r="44" spans="1:25" ht="20.100000000000001" customHeight="1">
      <c r="A44" s="210"/>
      <c r="B44" s="240"/>
      <c r="C44" s="214" t="s">
        <v>433</v>
      </c>
      <c r="D44" s="226"/>
      <c r="E44" s="226"/>
      <c r="F44" s="574"/>
      <c r="G44" s="576"/>
      <c r="H44" s="401"/>
      <c r="I44" s="389"/>
      <c r="J44" s="389"/>
      <c r="K44" s="389"/>
      <c r="L44" s="389"/>
      <c r="M44" s="390"/>
      <c r="N44" s="210"/>
      <c r="O44" s="210"/>
      <c r="P44" s="210"/>
      <c r="Q44" s="210"/>
      <c r="R44" s="402" t="str">
        <f t="shared" si="2"/>
        <v/>
      </c>
      <c r="S44" s="384"/>
      <c r="T44" s="384"/>
      <c r="U44" s="384"/>
      <c r="V44" s="384"/>
      <c r="W44" s="385"/>
      <c r="X44" s="382"/>
      <c r="Y44" s="382"/>
    </row>
    <row r="45" spans="1:25" ht="20.100000000000001" customHeight="1">
      <c r="A45" s="210"/>
      <c r="B45" s="240"/>
      <c r="C45" s="214" t="s">
        <v>434</v>
      </c>
      <c r="D45" s="226"/>
      <c r="E45" s="226"/>
      <c r="F45" s="574"/>
      <c r="G45" s="576"/>
      <c r="H45" s="401"/>
      <c r="I45" s="389"/>
      <c r="J45" s="389"/>
      <c r="K45" s="389"/>
      <c r="L45" s="389"/>
      <c r="M45" s="390"/>
      <c r="N45" s="210"/>
      <c r="O45" s="210"/>
      <c r="P45" s="210"/>
      <c r="Q45" s="210"/>
      <c r="R45" s="402" t="str">
        <f t="shared" si="2"/>
        <v/>
      </c>
      <c r="S45" s="384"/>
      <c r="T45" s="384"/>
      <c r="U45" s="384"/>
      <c r="V45" s="384"/>
      <c r="W45" s="385"/>
      <c r="X45" s="382"/>
      <c r="Y45" s="382"/>
    </row>
    <row r="46" spans="1:25" ht="20.100000000000001" customHeight="1">
      <c r="A46" s="210"/>
      <c r="B46" s="240"/>
      <c r="C46" s="220" t="s">
        <v>963</v>
      </c>
      <c r="D46" s="223"/>
      <c r="E46" s="285"/>
      <c r="F46" s="574"/>
      <c r="G46" s="576"/>
      <c r="H46" s="401"/>
      <c r="I46" s="389"/>
      <c r="J46" s="389"/>
      <c r="K46" s="389"/>
      <c r="L46" s="389"/>
      <c r="M46" s="390"/>
      <c r="N46" s="210"/>
      <c r="O46" s="210"/>
      <c r="P46" s="210"/>
      <c r="Q46" s="210"/>
      <c r="R46" s="402" t="str">
        <f t="shared" si="2"/>
        <v/>
      </c>
      <c r="S46" s="384"/>
      <c r="T46" s="384"/>
      <c r="U46" s="384"/>
      <c r="V46" s="384"/>
      <c r="W46" s="385"/>
      <c r="X46" s="382"/>
      <c r="Y46" s="382"/>
    </row>
    <row r="47" spans="1:25" ht="20.100000000000001" customHeight="1">
      <c r="A47" s="210"/>
      <c r="B47" s="240"/>
      <c r="C47" s="225"/>
      <c r="D47" s="210"/>
      <c r="E47" s="377" t="s">
        <v>125</v>
      </c>
      <c r="F47" s="574"/>
      <c r="G47" s="576"/>
      <c r="H47" s="401"/>
      <c r="I47" s="389"/>
      <c r="J47" s="389"/>
      <c r="K47" s="389"/>
      <c r="L47" s="389"/>
      <c r="M47" s="390"/>
      <c r="N47" s="210"/>
      <c r="O47" s="210"/>
      <c r="P47" s="210"/>
      <c r="Q47" s="210"/>
      <c r="R47" s="402" t="str">
        <f t="shared" si="2"/>
        <v/>
      </c>
      <c r="S47" s="384"/>
      <c r="T47" s="384"/>
      <c r="U47" s="384"/>
      <c r="V47" s="384"/>
      <c r="W47" s="385"/>
      <c r="X47" s="382"/>
      <c r="Y47" s="382"/>
    </row>
    <row r="48" spans="1:25" ht="20.100000000000001" customHeight="1">
      <c r="A48" s="210"/>
      <c r="B48" s="240"/>
      <c r="C48" s="216"/>
      <c r="D48" s="229"/>
      <c r="E48" s="376" t="s">
        <v>126</v>
      </c>
      <c r="F48" s="574"/>
      <c r="G48" s="576"/>
      <c r="H48" s="403"/>
      <c r="I48" s="404"/>
      <c r="J48" s="404"/>
      <c r="K48" s="404"/>
      <c r="L48" s="404"/>
      <c r="M48" s="405"/>
      <c r="N48" s="210"/>
      <c r="O48" s="210"/>
      <c r="P48" s="210"/>
      <c r="Q48" s="210"/>
      <c r="R48" s="402" t="str">
        <f t="shared" si="2"/>
        <v/>
      </c>
      <c r="S48" s="384"/>
      <c r="T48" s="384"/>
      <c r="U48" s="384"/>
      <c r="V48" s="384"/>
      <c r="W48" s="385"/>
      <c r="X48" s="382"/>
      <c r="Y48" s="382"/>
    </row>
    <row r="49" spans="1:25" ht="20.100000000000001" customHeight="1">
      <c r="A49" s="210"/>
      <c r="B49" s="240"/>
      <c r="C49" s="225" t="s">
        <v>124</v>
      </c>
      <c r="D49" s="210"/>
      <c r="E49" s="210"/>
      <c r="F49" s="389"/>
      <c r="G49" s="382"/>
      <c r="H49" s="406"/>
      <c r="I49" s="389"/>
      <c r="J49" s="389"/>
      <c r="K49" s="389"/>
      <c r="L49" s="389"/>
      <c r="M49" s="390"/>
      <c r="N49" s="210"/>
      <c r="O49" s="210"/>
      <c r="P49" s="210"/>
      <c r="Q49" s="210"/>
      <c r="R49" s="382"/>
      <c r="S49" s="382"/>
      <c r="T49" s="382"/>
      <c r="U49" s="382"/>
      <c r="V49" s="382"/>
      <c r="W49" s="382"/>
      <c r="X49" s="382"/>
      <c r="Y49" s="382"/>
    </row>
    <row r="50" spans="1:25" ht="20.100000000000001" customHeight="1">
      <c r="A50" s="210"/>
      <c r="B50" s="240"/>
      <c r="C50" s="253" t="s">
        <v>799</v>
      </c>
      <c r="D50" s="600" t="s">
        <v>800</v>
      </c>
      <c r="E50" s="601"/>
      <c r="F50" s="603"/>
      <c r="G50" s="603"/>
      <c r="H50" s="604"/>
      <c r="I50" s="604"/>
      <c r="J50" s="604"/>
      <c r="K50" s="389"/>
      <c r="L50" s="389"/>
      <c r="M50" s="407"/>
      <c r="N50" s="210"/>
      <c r="O50" s="210"/>
      <c r="P50" s="210"/>
      <c r="Q50" s="210"/>
      <c r="R50" s="386" t="str">
        <f t="shared" ref="R50:R55" si="8">IF(F50="","",F50)</f>
        <v/>
      </c>
      <c r="S50" s="384"/>
      <c r="T50" s="384" t="str">
        <f>IF(H50="","",H50)</f>
        <v/>
      </c>
      <c r="U50" s="384"/>
      <c r="V50" s="384"/>
      <c r="W50" s="385"/>
      <c r="X50" s="382"/>
      <c r="Y50" s="382"/>
    </row>
    <row r="51" spans="1:25" ht="20.100000000000001" customHeight="1">
      <c r="A51" s="210"/>
      <c r="B51" s="240"/>
      <c r="C51" s="253"/>
      <c r="D51" s="600" t="s">
        <v>122</v>
      </c>
      <c r="E51" s="601"/>
      <c r="F51" s="602"/>
      <c r="G51" s="602"/>
      <c r="H51" s="389"/>
      <c r="I51" s="408"/>
      <c r="J51" s="382"/>
      <c r="K51" s="389"/>
      <c r="L51" s="389"/>
      <c r="M51" s="390"/>
      <c r="N51" s="210"/>
      <c r="O51" s="210"/>
      <c r="P51" s="210"/>
      <c r="Q51" s="210"/>
      <c r="R51" s="402" t="str">
        <f t="shared" si="8"/>
        <v/>
      </c>
      <c r="S51" s="384"/>
      <c r="T51" s="384"/>
      <c r="U51" s="384"/>
      <c r="V51" s="384"/>
      <c r="W51" s="385"/>
      <c r="X51" s="382"/>
      <c r="Y51" s="382"/>
    </row>
    <row r="52" spans="1:25" ht="20.100000000000001" customHeight="1">
      <c r="A52" s="210"/>
      <c r="B52" s="240"/>
      <c r="C52" s="253" t="s">
        <v>172</v>
      </c>
      <c r="D52" s="600" t="s">
        <v>801</v>
      </c>
      <c r="E52" s="601"/>
      <c r="F52" s="603"/>
      <c r="G52" s="603"/>
      <c r="H52" s="605"/>
      <c r="I52" s="604"/>
      <c r="J52" s="604"/>
      <c r="K52" s="389"/>
      <c r="L52" s="389"/>
      <c r="M52" s="407"/>
      <c r="N52" s="210"/>
      <c r="O52" s="210"/>
      <c r="P52" s="210"/>
      <c r="Q52" s="210"/>
      <c r="R52" s="386" t="str">
        <f t="shared" si="8"/>
        <v/>
      </c>
      <c r="S52" s="384"/>
      <c r="T52" s="384" t="str">
        <f>IF(H52="","",H52)</f>
        <v/>
      </c>
      <c r="U52" s="384"/>
      <c r="V52" s="384"/>
      <c r="W52" s="385"/>
      <c r="X52" s="382"/>
      <c r="Y52" s="382"/>
    </row>
    <row r="53" spans="1:25" ht="20.100000000000001" customHeight="1">
      <c r="A53" s="210"/>
      <c r="B53" s="240"/>
      <c r="C53" s="253"/>
      <c r="D53" s="600" t="s">
        <v>122</v>
      </c>
      <c r="E53" s="601"/>
      <c r="F53" s="602"/>
      <c r="G53" s="602"/>
      <c r="H53" s="389"/>
      <c r="I53" s="409"/>
      <c r="J53" s="382"/>
      <c r="K53" s="389"/>
      <c r="L53" s="389"/>
      <c r="M53" s="390"/>
      <c r="N53" s="210"/>
      <c r="O53" s="210"/>
      <c r="P53" s="210"/>
      <c r="Q53" s="210"/>
      <c r="R53" s="402" t="str">
        <f t="shared" si="8"/>
        <v/>
      </c>
      <c r="S53" s="384"/>
      <c r="T53" s="384"/>
      <c r="U53" s="384"/>
      <c r="V53" s="384"/>
      <c r="W53" s="385"/>
      <c r="X53" s="382"/>
      <c r="Y53" s="382"/>
    </row>
    <row r="54" spans="1:25" ht="20.100000000000001" customHeight="1">
      <c r="A54" s="210"/>
      <c r="B54" s="240"/>
      <c r="C54" s="253" t="s">
        <v>290</v>
      </c>
      <c r="D54" s="600" t="s">
        <v>801</v>
      </c>
      <c r="E54" s="601"/>
      <c r="F54" s="603"/>
      <c r="G54" s="603"/>
      <c r="H54" s="604"/>
      <c r="I54" s="604"/>
      <c r="J54" s="604"/>
      <c r="K54" s="389"/>
      <c r="L54" s="389"/>
      <c r="M54" s="407"/>
      <c r="N54" s="210"/>
      <c r="O54" s="210"/>
      <c r="P54" s="210"/>
      <c r="Q54" s="210"/>
      <c r="R54" s="386" t="str">
        <f t="shared" si="8"/>
        <v/>
      </c>
      <c r="S54" s="384"/>
      <c r="T54" s="384" t="str">
        <f>IF(H54="","",H54)</f>
        <v/>
      </c>
      <c r="U54" s="384"/>
      <c r="V54" s="384"/>
      <c r="W54" s="385"/>
      <c r="X54" s="382"/>
      <c r="Y54" s="382"/>
    </row>
    <row r="55" spans="1:25" ht="20.100000000000001" customHeight="1">
      <c r="A55" s="210"/>
      <c r="B55" s="240"/>
      <c r="C55" s="253"/>
      <c r="D55" s="600" t="s">
        <v>122</v>
      </c>
      <c r="E55" s="601"/>
      <c r="F55" s="602"/>
      <c r="G55" s="602"/>
      <c r="H55" s="389"/>
      <c r="I55" s="404"/>
      <c r="J55" s="404"/>
      <c r="K55" s="410"/>
      <c r="L55" s="404"/>
      <c r="M55" s="405"/>
      <c r="N55" s="210"/>
      <c r="O55" s="210"/>
      <c r="P55" s="210"/>
      <c r="Q55" s="210"/>
      <c r="R55" s="402" t="str">
        <f t="shared" si="8"/>
        <v/>
      </c>
      <c r="S55" s="384"/>
      <c r="T55" s="384"/>
      <c r="U55" s="384"/>
      <c r="V55" s="384"/>
      <c r="W55" s="385"/>
      <c r="X55" s="382"/>
      <c r="Y55" s="382"/>
    </row>
    <row r="56" spans="1:25" ht="20.100000000000001" customHeight="1">
      <c r="A56" s="210"/>
      <c r="B56" s="240"/>
      <c r="C56" s="220" t="s">
        <v>785</v>
      </c>
      <c r="D56" s="223"/>
      <c r="E56" s="223"/>
      <c r="F56" s="387"/>
      <c r="G56" s="387"/>
      <c r="H56" s="387"/>
      <c r="I56" s="387"/>
      <c r="J56" s="387"/>
      <c r="K56" s="387"/>
      <c r="L56" s="387"/>
      <c r="M56" s="388"/>
      <c r="N56" s="210"/>
      <c r="O56" s="210"/>
      <c r="P56" s="210"/>
      <c r="Q56" s="210"/>
      <c r="R56" s="382"/>
      <c r="S56" s="382"/>
      <c r="T56" s="382"/>
      <c r="U56" s="382"/>
      <c r="V56" s="382"/>
      <c r="W56" s="382"/>
      <c r="X56" s="382"/>
      <c r="Y56" s="382"/>
    </row>
    <row r="57" spans="1:25" ht="20.100000000000001" customHeight="1">
      <c r="A57" s="210"/>
      <c r="B57" s="240"/>
      <c r="C57" s="225"/>
      <c r="D57" s="590" t="str">
        <f>IF(F50="その他",H50,F50)&amp;""</f>
        <v/>
      </c>
      <c r="E57" s="591"/>
      <c r="F57" s="546"/>
      <c r="G57" s="547"/>
      <c r="H57" s="547"/>
      <c r="I57" s="547"/>
      <c r="J57" s="547"/>
      <c r="K57" s="547"/>
      <c r="L57" s="547"/>
      <c r="M57" s="548"/>
      <c r="N57" s="210"/>
      <c r="O57" s="210"/>
      <c r="P57" s="210"/>
      <c r="Q57" s="210"/>
      <c r="R57" s="386" t="str">
        <f t="shared" ref="R57:R65" si="9">IF(F57="","",F57)</f>
        <v/>
      </c>
      <c r="S57" s="384"/>
      <c r="T57" s="384"/>
      <c r="U57" s="384"/>
      <c r="V57" s="384"/>
      <c r="W57" s="385"/>
      <c r="X57" s="382"/>
      <c r="Y57" s="382"/>
    </row>
    <row r="58" spans="1:25" ht="20.100000000000001" customHeight="1">
      <c r="A58" s="210"/>
      <c r="B58" s="240"/>
      <c r="C58" s="225"/>
      <c r="D58" s="592"/>
      <c r="E58" s="593"/>
      <c r="F58" s="546"/>
      <c r="G58" s="547"/>
      <c r="H58" s="547"/>
      <c r="I58" s="547"/>
      <c r="J58" s="547"/>
      <c r="K58" s="547"/>
      <c r="L58" s="547"/>
      <c r="M58" s="548"/>
      <c r="N58" s="210"/>
      <c r="O58" s="210"/>
      <c r="P58" s="210"/>
      <c r="Q58" s="210"/>
      <c r="R58" s="386" t="str">
        <f t="shared" si="9"/>
        <v/>
      </c>
      <c r="S58" s="384"/>
      <c r="T58" s="384"/>
      <c r="U58" s="384"/>
      <c r="V58" s="384"/>
      <c r="W58" s="385"/>
      <c r="X58" s="382"/>
      <c r="Y58" s="382"/>
    </row>
    <row r="59" spans="1:25" ht="20.100000000000001" customHeight="1">
      <c r="A59" s="210"/>
      <c r="B59" s="240"/>
      <c r="C59" s="225"/>
      <c r="D59" s="594"/>
      <c r="E59" s="595"/>
      <c r="F59" s="546"/>
      <c r="G59" s="596"/>
      <c r="H59" s="596"/>
      <c r="I59" s="596"/>
      <c r="J59" s="596"/>
      <c r="K59" s="596"/>
      <c r="L59" s="596"/>
      <c r="M59" s="597"/>
      <c r="N59" s="210"/>
      <c r="O59" s="210"/>
      <c r="P59" s="210"/>
      <c r="Q59" s="210"/>
      <c r="R59" s="386" t="str">
        <f t="shared" si="9"/>
        <v/>
      </c>
      <c r="S59" s="384"/>
      <c r="T59" s="384"/>
      <c r="U59" s="384"/>
      <c r="V59" s="384"/>
      <c r="W59" s="385"/>
      <c r="X59" s="382"/>
      <c r="Y59" s="382"/>
    </row>
    <row r="60" spans="1:25" ht="20.100000000000001" customHeight="1">
      <c r="A60" s="210"/>
      <c r="B60" s="240"/>
      <c r="C60" s="225"/>
      <c r="D60" s="590" t="str">
        <f>IF(F52="その他",H52,F52)&amp;""</f>
        <v/>
      </c>
      <c r="E60" s="591"/>
      <c r="F60" s="546"/>
      <c r="G60" s="596"/>
      <c r="H60" s="596"/>
      <c r="I60" s="596"/>
      <c r="J60" s="596"/>
      <c r="K60" s="596"/>
      <c r="L60" s="596"/>
      <c r="M60" s="597"/>
      <c r="N60" s="210"/>
      <c r="O60" s="210"/>
      <c r="P60" s="210"/>
      <c r="Q60" s="210"/>
      <c r="R60" s="386" t="str">
        <f t="shared" si="9"/>
        <v/>
      </c>
      <c r="S60" s="384"/>
      <c r="T60" s="384"/>
      <c r="U60" s="384"/>
      <c r="V60" s="384"/>
      <c r="W60" s="385"/>
      <c r="X60" s="382"/>
      <c r="Y60" s="382"/>
    </row>
    <row r="61" spans="1:25" ht="20.100000000000001" customHeight="1">
      <c r="A61" s="210"/>
      <c r="B61" s="240"/>
      <c r="C61" s="225"/>
      <c r="D61" s="592"/>
      <c r="E61" s="593"/>
      <c r="F61" s="546"/>
      <c r="G61" s="596"/>
      <c r="H61" s="596"/>
      <c r="I61" s="596"/>
      <c r="J61" s="596"/>
      <c r="K61" s="596"/>
      <c r="L61" s="596"/>
      <c r="M61" s="597"/>
      <c r="N61" s="210"/>
      <c r="O61" s="210"/>
      <c r="P61" s="210"/>
      <c r="Q61" s="210"/>
      <c r="R61" s="386" t="str">
        <f t="shared" si="9"/>
        <v/>
      </c>
      <c r="S61" s="384"/>
      <c r="T61" s="384"/>
      <c r="U61" s="384"/>
      <c r="V61" s="384"/>
      <c r="W61" s="385"/>
      <c r="X61" s="382"/>
      <c r="Y61" s="382"/>
    </row>
    <row r="62" spans="1:25" ht="20.100000000000001" customHeight="1">
      <c r="A62" s="210"/>
      <c r="B62" s="240"/>
      <c r="C62" s="225"/>
      <c r="D62" s="594"/>
      <c r="E62" s="595"/>
      <c r="F62" s="546"/>
      <c r="G62" s="596"/>
      <c r="H62" s="596"/>
      <c r="I62" s="596"/>
      <c r="J62" s="596"/>
      <c r="K62" s="596"/>
      <c r="L62" s="596"/>
      <c r="M62" s="597"/>
      <c r="N62" s="210"/>
      <c r="O62" s="210"/>
      <c r="P62" s="210"/>
      <c r="Q62" s="210"/>
      <c r="R62" s="386" t="str">
        <f t="shared" si="9"/>
        <v/>
      </c>
      <c r="S62" s="384"/>
      <c r="T62" s="384"/>
      <c r="U62" s="384"/>
      <c r="V62" s="384"/>
      <c r="W62" s="385"/>
      <c r="X62" s="382"/>
      <c r="Y62" s="382"/>
    </row>
    <row r="63" spans="1:25" ht="20.100000000000001" customHeight="1">
      <c r="A63" s="210"/>
      <c r="B63" s="240"/>
      <c r="C63" s="225"/>
      <c r="D63" s="590" t="str">
        <f>IF(F54="その他",H54,F54)&amp;""</f>
        <v/>
      </c>
      <c r="E63" s="591"/>
      <c r="F63" s="546"/>
      <c r="G63" s="596"/>
      <c r="H63" s="596"/>
      <c r="I63" s="596"/>
      <c r="J63" s="596"/>
      <c r="K63" s="596"/>
      <c r="L63" s="596"/>
      <c r="M63" s="597"/>
      <c r="N63" s="210"/>
      <c r="O63" s="210"/>
      <c r="P63" s="210"/>
      <c r="Q63" s="210"/>
      <c r="R63" s="386" t="str">
        <f t="shared" si="9"/>
        <v/>
      </c>
      <c r="S63" s="384"/>
      <c r="T63" s="384"/>
      <c r="U63" s="384"/>
      <c r="V63" s="384"/>
      <c r="W63" s="385"/>
      <c r="X63" s="382"/>
      <c r="Y63" s="382"/>
    </row>
    <row r="64" spans="1:25" ht="20.100000000000001" customHeight="1">
      <c r="A64" s="210"/>
      <c r="B64" s="240"/>
      <c r="C64" s="225"/>
      <c r="D64" s="592"/>
      <c r="E64" s="593"/>
      <c r="F64" s="546"/>
      <c r="G64" s="596"/>
      <c r="H64" s="596"/>
      <c r="I64" s="596"/>
      <c r="J64" s="596"/>
      <c r="K64" s="596"/>
      <c r="L64" s="596"/>
      <c r="M64" s="597"/>
      <c r="N64" s="210"/>
      <c r="O64" s="210"/>
      <c r="P64" s="210"/>
      <c r="Q64" s="210"/>
      <c r="R64" s="386" t="str">
        <f t="shared" si="9"/>
        <v/>
      </c>
      <c r="S64" s="384"/>
      <c r="T64" s="384"/>
      <c r="U64" s="384"/>
      <c r="V64" s="384"/>
      <c r="W64" s="385"/>
      <c r="X64" s="382"/>
      <c r="Y64" s="382"/>
    </row>
    <row r="65" spans="1:25" ht="20.100000000000001" customHeight="1">
      <c r="A65" s="210"/>
      <c r="B65" s="240"/>
      <c r="C65" s="216"/>
      <c r="D65" s="594"/>
      <c r="E65" s="595"/>
      <c r="F65" s="546"/>
      <c r="G65" s="596"/>
      <c r="H65" s="596"/>
      <c r="I65" s="596"/>
      <c r="J65" s="596"/>
      <c r="K65" s="596"/>
      <c r="L65" s="596"/>
      <c r="M65" s="597"/>
      <c r="N65" s="210"/>
      <c r="O65" s="210"/>
      <c r="P65" s="210"/>
      <c r="Q65" s="210"/>
      <c r="R65" s="386" t="str">
        <f t="shared" si="9"/>
        <v/>
      </c>
      <c r="S65" s="384"/>
      <c r="T65" s="384"/>
      <c r="U65" s="384"/>
      <c r="V65" s="384"/>
      <c r="W65" s="385"/>
      <c r="X65" s="382"/>
      <c r="Y65" s="382"/>
    </row>
    <row r="66" spans="1:25" ht="20.100000000000001" customHeight="1">
      <c r="A66" s="210"/>
      <c r="B66" s="240"/>
      <c r="C66" s="220" t="s">
        <v>127</v>
      </c>
      <c r="D66" s="223"/>
      <c r="E66" s="223"/>
      <c r="F66" s="387"/>
      <c r="G66" s="387"/>
      <c r="H66" s="387"/>
      <c r="I66" s="387"/>
      <c r="J66" s="387"/>
      <c r="K66" s="387"/>
      <c r="L66" s="387"/>
      <c r="M66" s="388"/>
      <c r="N66" s="210"/>
      <c r="O66" s="210"/>
      <c r="P66" s="210"/>
      <c r="Q66" s="210"/>
      <c r="R66" s="382"/>
      <c r="S66" s="382"/>
      <c r="T66" s="382"/>
      <c r="U66" s="382"/>
      <c r="V66" s="382"/>
      <c r="W66" s="382"/>
      <c r="X66" s="382"/>
      <c r="Y66" s="382"/>
    </row>
    <row r="67" spans="1:25" ht="20.100000000000001" customHeight="1">
      <c r="A67" s="210"/>
      <c r="B67" s="240"/>
      <c r="C67" s="598" t="s">
        <v>964</v>
      </c>
      <c r="D67" s="599"/>
      <c r="E67" s="211" t="s">
        <v>799</v>
      </c>
      <c r="F67" s="546"/>
      <c r="G67" s="547"/>
      <c r="H67" s="547"/>
      <c r="I67" s="547"/>
      <c r="J67" s="548"/>
      <c r="K67" s="411"/>
      <c r="L67" s="389"/>
      <c r="M67" s="390"/>
      <c r="N67" s="210"/>
      <c r="O67" s="210"/>
      <c r="P67" s="210"/>
      <c r="R67" s="386" t="str">
        <f t="shared" ref="R67:R70" si="10">IF(F67="","",F67)</f>
        <v/>
      </c>
      <c r="S67" s="384"/>
      <c r="T67" s="384"/>
      <c r="U67" s="384"/>
      <c r="V67" s="384"/>
      <c r="W67" s="385"/>
      <c r="X67" s="382"/>
      <c r="Y67" s="382"/>
    </row>
    <row r="68" spans="1:25" ht="20.100000000000001" customHeight="1">
      <c r="A68" s="210"/>
      <c r="B68" s="240"/>
      <c r="C68" s="598"/>
      <c r="D68" s="599"/>
      <c r="E68" s="211" t="s">
        <v>450</v>
      </c>
      <c r="F68" s="546"/>
      <c r="G68" s="547"/>
      <c r="H68" s="547"/>
      <c r="I68" s="547"/>
      <c r="J68" s="548"/>
      <c r="K68" s="411"/>
      <c r="L68" s="389"/>
      <c r="M68" s="390"/>
      <c r="N68" s="210"/>
      <c r="O68" s="210"/>
      <c r="P68" s="210"/>
      <c r="R68" s="386" t="str">
        <f t="shared" si="10"/>
        <v/>
      </c>
      <c r="S68" s="384"/>
      <c r="T68" s="384"/>
      <c r="U68" s="384"/>
      <c r="V68" s="384"/>
      <c r="W68" s="385"/>
      <c r="X68" s="382"/>
      <c r="Y68" s="382"/>
    </row>
    <row r="69" spans="1:25" ht="20.100000000000001" customHeight="1">
      <c r="A69" s="210"/>
      <c r="B69" s="240"/>
      <c r="C69" s="598"/>
      <c r="D69" s="599"/>
      <c r="E69" s="211" t="s">
        <v>451</v>
      </c>
      <c r="F69" s="559"/>
      <c r="G69" s="560"/>
      <c r="H69" s="560"/>
      <c r="I69" s="560"/>
      <c r="J69" s="561"/>
      <c r="K69" s="411"/>
      <c r="L69" s="389"/>
      <c r="M69" s="390"/>
      <c r="N69" s="210"/>
      <c r="O69" s="210"/>
      <c r="P69" s="210"/>
      <c r="R69" s="386" t="str">
        <f t="shared" si="10"/>
        <v/>
      </c>
      <c r="S69" s="384"/>
      <c r="T69" s="384"/>
      <c r="U69" s="384"/>
      <c r="V69" s="384"/>
      <c r="W69" s="385"/>
      <c r="X69" s="382"/>
      <c r="Y69" s="382"/>
    </row>
    <row r="70" spans="1:25" ht="125.45" customHeight="1">
      <c r="A70" s="210"/>
      <c r="B70" s="241"/>
      <c r="C70" s="256"/>
      <c r="D70" s="254"/>
      <c r="E70" s="412" t="s">
        <v>313</v>
      </c>
      <c r="F70" s="537"/>
      <c r="G70" s="544"/>
      <c r="H70" s="544"/>
      <c r="I70" s="544"/>
      <c r="J70" s="544"/>
      <c r="K70" s="544"/>
      <c r="L70" s="544"/>
      <c r="M70" s="545"/>
      <c r="N70" s="210"/>
      <c r="O70" s="210"/>
      <c r="P70" s="210"/>
      <c r="Q70" s="210"/>
      <c r="R70" s="386" t="str">
        <f t="shared" si="10"/>
        <v/>
      </c>
      <c r="S70" s="384"/>
      <c r="T70" s="384"/>
      <c r="U70" s="384"/>
      <c r="V70" s="384"/>
      <c r="W70" s="385"/>
      <c r="X70" s="382"/>
      <c r="Y70" s="382"/>
    </row>
    <row r="71" spans="1:25" ht="15.95" customHeight="1">
      <c r="A71" s="210"/>
      <c r="B71" s="210"/>
      <c r="C71" s="210"/>
      <c r="D71" s="210"/>
      <c r="E71" s="210"/>
      <c r="F71" s="389"/>
      <c r="G71" s="389"/>
      <c r="H71" s="389"/>
      <c r="I71" s="389"/>
      <c r="J71" s="389"/>
      <c r="K71" s="389"/>
      <c r="L71" s="389"/>
      <c r="M71" s="389"/>
      <c r="N71" s="210"/>
      <c r="O71" s="210"/>
      <c r="P71" s="210"/>
      <c r="Q71" s="210"/>
      <c r="R71" s="382"/>
      <c r="S71" s="382"/>
      <c r="T71" s="382"/>
      <c r="U71" s="382"/>
      <c r="V71" s="382"/>
      <c r="W71" s="382"/>
      <c r="X71" s="382"/>
      <c r="Y71" s="382"/>
    </row>
    <row r="72" spans="1:25" ht="20.100000000000001" customHeight="1">
      <c r="A72" s="210"/>
      <c r="B72" s="267" t="s">
        <v>965</v>
      </c>
      <c r="C72" s="361"/>
      <c r="D72" s="361"/>
      <c r="E72" s="361"/>
      <c r="F72" s="413"/>
      <c r="G72" s="413"/>
      <c r="H72" s="413"/>
      <c r="I72" s="413"/>
      <c r="J72" s="413"/>
      <c r="K72" s="413"/>
      <c r="L72" s="413"/>
      <c r="M72" s="414"/>
      <c r="N72" s="210"/>
      <c r="O72" s="210"/>
      <c r="P72" s="210"/>
      <c r="Q72" s="210"/>
      <c r="R72" s="382"/>
      <c r="S72" s="382"/>
      <c r="T72" s="382"/>
      <c r="U72" s="382"/>
      <c r="V72" s="382"/>
      <c r="W72" s="382"/>
      <c r="X72" s="382"/>
      <c r="Y72" s="382"/>
    </row>
    <row r="73" spans="1:25" ht="20.100000000000001" customHeight="1">
      <c r="A73" s="210"/>
      <c r="B73" s="362"/>
      <c r="C73" s="223" t="s">
        <v>374</v>
      </c>
      <c r="D73" s="223"/>
      <c r="E73" s="223"/>
      <c r="F73" s="577"/>
      <c r="G73" s="578"/>
      <c r="H73" s="382"/>
      <c r="I73" s="387"/>
      <c r="J73" s="387"/>
      <c r="K73" s="387"/>
      <c r="L73" s="387"/>
      <c r="M73" s="388"/>
      <c r="N73" s="210"/>
      <c r="O73" s="210"/>
      <c r="P73" s="210"/>
      <c r="Q73" s="210"/>
      <c r="R73" s="386" t="str">
        <f>IF(F73="","",F73)</f>
        <v/>
      </c>
      <c r="S73" s="384"/>
      <c r="T73" s="384"/>
      <c r="U73" s="384"/>
      <c r="V73" s="384"/>
      <c r="W73" s="385"/>
      <c r="X73" s="382"/>
      <c r="Y73" s="382"/>
    </row>
    <row r="74" spans="1:25" ht="20.100000000000001" customHeight="1">
      <c r="A74" s="210"/>
      <c r="B74" s="362"/>
      <c r="C74" s="210" t="s">
        <v>966</v>
      </c>
      <c r="D74" s="210"/>
      <c r="E74" s="210"/>
      <c r="F74" s="415"/>
      <c r="G74" s="389"/>
      <c r="H74" s="389"/>
      <c r="I74" s="389"/>
      <c r="J74" s="389"/>
      <c r="K74" s="389"/>
      <c r="L74" s="389"/>
      <c r="M74" s="390"/>
      <c r="N74" s="210"/>
      <c r="O74" s="210"/>
      <c r="P74" s="210"/>
      <c r="Q74" s="210"/>
      <c r="R74" s="382"/>
      <c r="S74" s="382"/>
      <c r="T74" s="382"/>
      <c r="U74" s="382"/>
      <c r="V74" s="382"/>
      <c r="W74" s="382"/>
      <c r="X74" s="382"/>
      <c r="Y74" s="382"/>
    </row>
    <row r="75" spans="1:25" ht="20.100000000000001" customHeight="1">
      <c r="A75" s="210"/>
      <c r="B75" s="362"/>
      <c r="C75" s="210"/>
      <c r="D75" s="551" t="s">
        <v>967</v>
      </c>
      <c r="E75" s="552"/>
      <c r="F75" s="556"/>
      <c r="G75" s="557"/>
      <c r="H75" s="558"/>
      <c r="I75" s="556"/>
      <c r="J75" s="557"/>
      <c r="K75" s="557"/>
      <c r="L75" s="557"/>
      <c r="M75" s="558"/>
      <c r="N75" s="210"/>
      <c r="O75" s="210"/>
      <c r="P75" s="210"/>
      <c r="Q75" s="210"/>
      <c r="R75" s="386" t="str">
        <f t="shared" ref="R75:R83" si="11">IF(F75="","",F75)</f>
        <v/>
      </c>
      <c r="S75" s="384"/>
      <c r="T75" s="384"/>
      <c r="U75" s="386" t="str">
        <f t="shared" ref="U75:U77" si="12">IF(I75="","",I75)</f>
        <v/>
      </c>
      <c r="V75" s="384"/>
      <c r="W75" s="385"/>
      <c r="X75" s="382"/>
      <c r="Y75" s="382"/>
    </row>
    <row r="76" spans="1:25" ht="20.100000000000001" customHeight="1">
      <c r="A76" s="210"/>
      <c r="B76" s="362"/>
      <c r="C76" s="210"/>
      <c r="D76" s="551" t="s">
        <v>968</v>
      </c>
      <c r="E76" s="552"/>
      <c r="F76" s="579"/>
      <c r="G76" s="580"/>
      <c r="H76" s="581"/>
      <c r="I76" s="556"/>
      <c r="J76" s="557"/>
      <c r="K76" s="557"/>
      <c r="L76" s="557"/>
      <c r="M76" s="558"/>
      <c r="N76" s="210"/>
      <c r="O76" s="210"/>
      <c r="P76" s="210"/>
      <c r="Q76" s="210"/>
      <c r="R76" s="386" t="str">
        <f t="shared" si="11"/>
        <v/>
      </c>
      <c r="S76" s="384"/>
      <c r="T76" s="384"/>
      <c r="U76" s="386" t="str">
        <f t="shared" si="12"/>
        <v/>
      </c>
      <c r="V76" s="384"/>
      <c r="W76" s="385"/>
      <c r="X76" s="382"/>
      <c r="Y76" s="382"/>
    </row>
    <row r="77" spans="1:25" ht="20.100000000000001" customHeight="1">
      <c r="A77" s="210"/>
      <c r="B77" s="362"/>
      <c r="C77" s="582" t="s">
        <v>969</v>
      </c>
      <c r="D77" s="583"/>
      <c r="E77" s="584"/>
      <c r="F77" s="585"/>
      <c r="G77" s="586"/>
      <c r="H77" s="586"/>
      <c r="I77" s="292"/>
      <c r="J77" s="587"/>
      <c r="K77" s="588"/>
      <c r="L77" s="588"/>
      <c r="M77" s="589"/>
      <c r="N77" s="210"/>
      <c r="O77" s="210"/>
      <c r="P77" s="210"/>
      <c r="Q77" s="210"/>
      <c r="R77" s="386" t="str">
        <f t="shared" si="11"/>
        <v/>
      </c>
      <c r="S77" s="384"/>
      <c r="T77" s="384"/>
      <c r="U77" s="386" t="str">
        <f t="shared" si="12"/>
        <v/>
      </c>
      <c r="V77" s="386" t="str">
        <f>IF(J77="","",J77)</f>
        <v/>
      </c>
      <c r="W77" s="385"/>
      <c r="X77" s="382"/>
      <c r="Y77" s="382"/>
    </row>
    <row r="78" spans="1:25" ht="20.100000000000001" customHeight="1">
      <c r="A78" s="210"/>
      <c r="B78" s="362"/>
      <c r="C78" s="210"/>
      <c r="D78" s="551" t="s">
        <v>375</v>
      </c>
      <c r="E78" s="552"/>
      <c r="F78" s="546"/>
      <c r="G78" s="547"/>
      <c r="H78" s="547"/>
      <c r="I78" s="547"/>
      <c r="J78" s="547"/>
      <c r="K78" s="547"/>
      <c r="L78" s="547"/>
      <c r="M78" s="548"/>
      <c r="N78" s="210"/>
      <c r="O78" s="210"/>
      <c r="P78" s="210"/>
      <c r="Q78" s="210"/>
      <c r="R78" s="386" t="str">
        <f t="shared" si="11"/>
        <v/>
      </c>
      <c r="S78" s="384"/>
      <c r="T78" s="384"/>
      <c r="U78" s="384"/>
      <c r="V78" s="384"/>
      <c r="W78" s="385"/>
      <c r="X78" s="382"/>
      <c r="Y78" s="382"/>
    </row>
    <row r="79" spans="1:25" ht="20.100000000000001" customHeight="1">
      <c r="A79" s="210"/>
      <c r="B79" s="362"/>
      <c r="D79" s="551" t="s">
        <v>406</v>
      </c>
      <c r="E79" s="552"/>
      <c r="F79" s="546"/>
      <c r="G79" s="547"/>
      <c r="H79" s="547"/>
      <c r="I79" s="547"/>
      <c r="J79" s="547"/>
      <c r="K79" s="547"/>
      <c r="L79" s="547"/>
      <c r="M79" s="548"/>
      <c r="N79" s="210"/>
      <c r="O79" s="210"/>
      <c r="P79" s="210"/>
      <c r="Q79" s="210"/>
      <c r="R79" s="386" t="str">
        <f t="shared" si="11"/>
        <v/>
      </c>
      <c r="S79" s="384"/>
      <c r="T79" s="384"/>
      <c r="U79" s="384"/>
      <c r="V79" s="384"/>
      <c r="W79" s="385"/>
      <c r="X79" s="382"/>
      <c r="Y79" s="382"/>
    </row>
    <row r="80" spans="1:25" ht="20.100000000000001" customHeight="1">
      <c r="A80" s="210"/>
      <c r="B80" s="362"/>
      <c r="C80" s="210" t="s">
        <v>376</v>
      </c>
      <c r="D80" s="210"/>
      <c r="E80" s="210"/>
      <c r="F80" s="416"/>
      <c r="G80" s="387"/>
      <c r="H80" s="387"/>
      <c r="I80" s="387"/>
      <c r="J80" s="387"/>
      <c r="K80" s="387"/>
      <c r="L80" s="387"/>
      <c r="M80" s="388"/>
      <c r="N80" s="210"/>
      <c r="O80" s="210"/>
      <c r="P80" s="210"/>
      <c r="Q80" s="210"/>
      <c r="R80" s="425" t="str">
        <f t="shared" si="11"/>
        <v/>
      </c>
      <c r="S80" s="382"/>
      <c r="T80" s="382"/>
      <c r="U80" s="382"/>
      <c r="V80" s="382"/>
      <c r="W80" s="382"/>
      <c r="X80" s="382"/>
      <c r="Y80" s="382"/>
    </row>
    <row r="81" spans="1:25" ht="20.100000000000001" customHeight="1">
      <c r="A81" s="210"/>
      <c r="B81" s="362"/>
      <c r="C81" s="210"/>
      <c r="D81" s="210"/>
      <c r="E81" s="210"/>
      <c r="F81" s="417"/>
      <c r="G81" s="389"/>
      <c r="H81" s="389"/>
      <c r="I81" s="389"/>
      <c r="J81" s="389"/>
      <c r="K81" s="389"/>
      <c r="L81" s="389"/>
      <c r="M81" s="390"/>
      <c r="N81" s="210"/>
      <c r="O81" s="210"/>
      <c r="P81" s="210"/>
      <c r="Q81" s="210"/>
      <c r="R81" s="423" t="str">
        <f t="shared" si="11"/>
        <v/>
      </c>
      <c r="S81" s="382"/>
      <c r="T81" s="382"/>
      <c r="U81" s="382"/>
      <c r="V81" s="382"/>
      <c r="W81" s="382"/>
      <c r="X81" s="382"/>
      <c r="Y81" s="382"/>
    </row>
    <row r="82" spans="1:25" ht="20.100000000000001" customHeight="1">
      <c r="A82" s="210"/>
      <c r="B82" s="362"/>
      <c r="C82" s="210"/>
      <c r="D82" s="210"/>
      <c r="E82" s="210"/>
      <c r="F82" s="417"/>
      <c r="G82" s="389"/>
      <c r="H82" s="389"/>
      <c r="I82" s="389"/>
      <c r="J82" s="389"/>
      <c r="K82" s="389"/>
      <c r="L82" s="389"/>
      <c r="M82" s="390"/>
      <c r="N82" s="210"/>
      <c r="O82" s="210"/>
      <c r="P82" s="210"/>
      <c r="Q82" s="210"/>
      <c r="R82" s="423" t="str">
        <f t="shared" si="11"/>
        <v/>
      </c>
      <c r="S82" s="382"/>
      <c r="T82" s="382"/>
      <c r="U82" s="382"/>
      <c r="V82" s="382"/>
      <c r="W82" s="382"/>
      <c r="X82" s="382"/>
      <c r="Y82" s="382"/>
    </row>
    <row r="83" spans="1:25" ht="20.100000000000001" customHeight="1">
      <c r="A83" s="210"/>
      <c r="B83" s="363"/>
      <c r="C83" s="229"/>
      <c r="D83" s="229"/>
      <c r="E83" s="229"/>
      <c r="F83" s="418"/>
      <c r="G83" s="404"/>
      <c r="H83" s="404"/>
      <c r="I83" s="404"/>
      <c r="J83" s="404"/>
      <c r="K83" s="404"/>
      <c r="L83" s="404"/>
      <c r="M83" s="405"/>
      <c r="N83" s="210"/>
      <c r="O83" s="210"/>
      <c r="P83" s="210"/>
      <c r="Q83" s="210"/>
      <c r="R83" s="423" t="str">
        <f t="shared" si="11"/>
        <v/>
      </c>
      <c r="S83" s="382"/>
      <c r="T83" s="382"/>
      <c r="U83" s="382"/>
      <c r="V83" s="382"/>
      <c r="W83" s="382"/>
      <c r="X83" s="382"/>
      <c r="Y83" s="382"/>
    </row>
    <row r="84" spans="1:25" ht="15.95" customHeight="1">
      <c r="A84" s="210"/>
      <c r="B84" s="210"/>
      <c r="C84" s="210"/>
      <c r="D84" s="210"/>
      <c r="E84" s="210"/>
      <c r="F84" s="389"/>
      <c r="G84" s="389"/>
      <c r="H84" s="389"/>
      <c r="I84" s="389"/>
      <c r="J84" s="389"/>
      <c r="K84" s="389"/>
      <c r="L84" s="389"/>
      <c r="M84" s="389"/>
      <c r="N84" s="210"/>
      <c r="O84" s="210"/>
      <c r="P84" s="210"/>
      <c r="Q84" s="210"/>
      <c r="R84" s="382"/>
      <c r="S84" s="382"/>
      <c r="T84" s="382"/>
      <c r="U84" s="382"/>
      <c r="V84" s="382"/>
      <c r="W84" s="382"/>
      <c r="X84" s="382"/>
      <c r="Y84" s="382"/>
    </row>
    <row r="85" spans="1:25" ht="20.100000000000001" customHeight="1">
      <c r="A85" s="210"/>
      <c r="B85" s="268" t="s">
        <v>410</v>
      </c>
      <c r="C85" s="238"/>
      <c r="D85" s="238"/>
      <c r="E85" s="238"/>
      <c r="F85" s="419"/>
      <c r="G85" s="419"/>
      <c r="H85" s="419"/>
      <c r="I85" s="419"/>
      <c r="J85" s="419"/>
      <c r="K85" s="419"/>
      <c r="L85" s="419"/>
      <c r="M85" s="420"/>
      <c r="N85" s="210"/>
      <c r="O85" s="210"/>
      <c r="P85" s="210"/>
      <c r="Q85" s="210"/>
      <c r="R85" s="382"/>
      <c r="S85" s="382"/>
      <c r="T85" s="382"/>
      <c r="U85" s="382"/>
      <c r="V85" s="382"/>
      <c r="W85" s="382"/>
      <c r="X85" s="382"/>
      <c r="Y85" s="382"/>
    </row>
    <row r="86" spans="1:25" ht="20.100000000000001" customHeight="1">
      <c r="A86" s="210"/>
      <c r="B86" s="240"/>
      <c r="C86" s="572" t="s">
        <v>381</v>
      </c>
      <c r="D86" s="573"/>
      <c r="E86" s="573"/>
      <c r="F86" s="574"/>
      <c r="G86" s="575"/>
      <c r="H86" s="576"/>
      <c r="I86" s="387"/>
      <c r="J86" s="387"/>
      <c r="K86" s="387"/>
      <c r="L86" s="387"/>
      <c r="M86" s="388"/>
      <c r="N86" s="210"/>
      <c r="O86" s="210"/>
      <c r="P86" s="210"/>
      <c r="Q86" s="210"/>
      <c r="R86" s="424" t="str">
        <f t="shared" ref="R86:R94" si="13">IF(F86="","",F86)</f>
        <v/>
      </c>
      <c r="S86" s="384"/>
      <c r="T86" s="384"/>
      <c r="U86" s="384"/>
      <c r="V86" s="384"/>
      <c r="W86" s="385"/>
      <c r="X86" s="382"/>
      <c r="Y86" s="382"/>
    </row>
    <row r="87" spans="1:25" ht="20.100000000000001" customHeight="1">
      <c r="A87" s="210"/>
      <c r="B87" s="240"/>
      <c r="C87" s="225" t="s">
        <v>382</v>
      </c>
      <c r="D87" s="210"/>
      <c r="E87" s="211" t="s">
        <v>171</v>
      </c>
      <c r="F87" s="546"/>
      <c r="G87" s="547"/>
      <c r="H87" s="548"/>
      <c r="I87" s="389"/>
      <c r="J87" s="389"/>
      <c r="K87" s="389"/>
      <c r="L87" s="389"/>
      <c r="M87" s="390"/>
      <c r="N87" s="210"/>
      <c r="O87" s="210"/>
      <c r="P87" s="210"/>
      <c r="Q87" s="210"/>
      <c r="R87" s="386" t="str">
        <f t="shared" si="13"/>
        <v/>
      </c>
      <c r="S87" s="384"/>
      <c r="T87" s="384"/>
      <c r="U87" s="384"/>
      <c r="V87" s="384"/>
      <c r="W87" s="385"/>
      <c r="X87" s="382"/>
      <c r="Y87" s="382"/>
    </row>
    <row r="88" spans="1:25" ht="20.100000000000001" customHeight="1">
      <c r="A88" s="210"/>
      <c r="B88" s="240"/>
      <c r="C88" s="225"/>
      <c r="D88" s="210"/>
      <c r="E88" s="211" t="s">
        <v>172</v>
      </c>
      <c r="F88" s="546"/>
      <c r="G88" s="547"/>
      <c r="H88" s="548"/>
      <c r="I88" s="389"/>
      <c r="J88" s="389"/>
      <c r="K88" s="389"/>
      <c r="L88" s="389"/>
      <c r="M88" s="390"/>
      <c r="N88" s="210"/>
      <c r="O88" s="210"/>
      <c r="P88" s="210"/>
      <c r="Q88" s="210"/>
      <c r="R88" s="386" t="str">
        <f t="shared" si="13"/>
        <v/>
      </c>
      <c r="S88" s="384"/>
      <c r="T88" s="384"/>
      <c r="U88" s="384"/>
      <c r="V88" s="384"/>
      <c r="W88" s="385"/>
      <c r="X88" s="382"/>
      <c r="Y88" s="382"/>
    </row>
    <row r="89" spans="1:25" ht="20.100000000000001" customHeight="1">
      <c r="A89" s="210"/>
      <c r="B89" s="240"/>
      <c r="C89" s="225"/>
      <c r="D89" s="210"/>
      <c r="E89" s="211" t="s">
        <v>290</v>
      </c>
      <c r="F89" s="546"/>
      <c r="G89" s="547"/>
      <c r="H89" s="548"/>
      <c r="I89" s="389"/>
      <c r="J89" s="389"/>
      <c r="K89" s="389"/>
      <c r="L89" s="389"/>
      <c r="M89" s="390"/>
      <c r="N89" s="210"/>
      <c r="O89" s="210"/>
      <c r="P89" s="210"/>
      <c r="Q89" s="210"/>
      <c r="R89" s="386" t="str">
        <f t="shared" si="13"/>
        <v/>
      </c>
      <c r="S89" s="384"/>
      <c r="T89" s="384"/>
      <c r="U89" s="384"/>
      <c r="V89" s="384"/>
      <c r="W89" s="385"/>
      <c r="X89" s="382"/>
      <c r="Y89" s="382"/>
    </row>
    <row r="90" spans="1:25" ht="50.1" customHeight="1">
      <c r="A90" s="210"/>
      <c r="B90" s="240"/>
      <c r="C90" s="225"/>
      <c r="D90" s="551" t="s">
        <v>313</v>
      </c>
      <c r="E90" s="552"/>
      <c r="F90" s="563"/>
      <c r="G90" s="564"/>
      <c r="H90" s="564"/>
      <c r="I90" s="564"/>
      <c r="J90" s="564"/>
      <c r="K90" s="564"/>
      <c r="L90" s="564"/>
      <c r="M90" s="565"/>
      <c r="N90" s="210"/>
      <c r="O90" s="210"/>
      <c r="P90" s="210"/>
      <c r="Q90" s="210"/>
      <c r="R90" s="386" t="str">
        <f t="shared" si="13"/>
        <v/>
      </c>
      <c r="S90" s="384"/>
      <c r="T90" s="384"/>
      <c r="U90" s="384"/>
      <c r="V90" s="384"/>
      <c r="W90" s="385"/>
      <c r="X90" s="382"/>
      <c r="Y90" s="382"/>
    </row>
    <row r="91" spans="1:25" ht="20.100000000000001" customHeight="1">
      <c r="A91" s="210"/>
      <c r="B91" s="240"/>
      <c r="C91" s="225" t="s">
        <v>970</v>
      </c>
      <c r="D91" s="210"/>
      <c r="E91" s="211" t="s">
        <v>171</v>
      </c>
      <c r="F91" s="566"/>
      <c r="G91" s="566"/>
      <c r="H91" s="566"/>
      <c r="I91" s="397"/>
      <c r="J91" s="387"/>
      <c r="K91" s="389"/>
      <c r="L91" s="389"/>
      <c r="M91" s="390"/>
      <c r="N91" s="210"/>
      <c r="O91" s="210"/>
      <c r="P91" s="210"/>
      <c r="Q91" s="210"/>
      <c r="R91" s="386" t="str">
        <f t="shared" si="13"/>
        <v/>
      </c>
      <c r="S91" s="384"/>
      <c r="T91" s="384"/>
      <c r="U91" s="384"/>
      <c r="V91" s="384"/>
      <c r="W91" s="385"/>
      <c r="X91" s="382"/>
      <c r="Y91" s="382"/>
    </row>
    <row r="92" spans="1:25" ht="20.100000000000001" customHeight="1">
      <c r="A92" s="210"/>
      <c r="B92" s="240"/>
      <c r="C92" s="225" t="s">
        <v>971</v>
      </c>
      <c r="D92" s="210"/>
      <c r="E92" s="211" t="s">
        <v>172</v>
      </c>
      <c r="F92" s="566"/>
      <c r="G92" s="566"/>
      <c r="H92" s="566"/>
      <c r="I92" s="401"/>
      <c r="J92" s="389"/>
      <c r="K92" s="389"/>
      <c r="L92" s="389"/>
      <c r="M92" s="390"/>
      <c r="N92" s="210"/>
      <c r="O92" s="210"/>
      <c r="P92" s="210"/>
      <c r="Q92" s="210"/>
      <c r="R92" s="386" t="str">
        <f t="shared" si="13"/>
        <v/>
      </c>
      <c r="S92" s="384"/>
      <c r="T92" s="384"/>
      <c r="U92" s="384"/>
      <c r="V92" s="384"/>
      <c r="W92" s="385"/>
      <c r="X92" s="382"/>
      <c r="Y92" s="382"/>
    </row>
    <row r="93" spans="1:25" ht="20.100000000000001" customHeight="1">
      <c r="A93" s="210"/>
      <c r="B93" s="240"/>
      <c r="C93" s="225"/>
      <c r="D93" s="210"/>
      <c r="E93" s="211" t="s">
        <v>290</v>
      </c>
      <c r="F93" s="566"/>
      <c r="G93" s="566"/>
      <c r="H93" s="566"/>
      <c r="I93" s="403"/>
      <c r="J93" s="404"/>
      <c r="K93" s="404"/>
      <c r="L93" s="404"/>
      <c r="M93" s="405"/>
      <c r="N93" s="210"/>
      <c r="O93" s="210"/>
      <c r="P93" s="210"/>
      <c r="Q93" s="210"/>
      <c r="R93" s="386" t="str">
        <f t="shared" si="13"/>
        <v/>
      </c>
      <c r="S93" s="384"/>
      <c r="T93" s="384"/>
      <c r="U93" s="384"/>
      <c r="V93" s="384"/>
      <c r="W93" s="385"/>
      <c r="X93" s="382"/>
      <c r="Y93" s="382"/>
    </row>
    <row r="94" spans="1:25" ht="50.1" customHeight="1">
      <c r="A94" s="210"/>
      <c r="B94" s="240"/>
      <c r="C94" s="225"/>
      <c r="D94" s="567" t="s">
        <v>313</v>
      </c>
      <c r="E94" s="568"/>
      <c r="F94" s="569"/>
      <c r="G94" s="570"/>
      <c r="H94" s="570"/>
      <c r="I94" s="570"/>
      <c r="J94" s="570"/>
      <c r="K94" s="570"/>
      <c r="L94" s="570"/>
      <c r="M94" s="571"/>
      <c r="N94" s="210"/>
      <c r="O94" s="210"/>
      <c r="P94" s="210"/>
      <c r="Q94" s="210"/>
      <c r="R94" s="386" t="str">
        <f t="shared" si="13"/>
        <v/>
      </c>
      <c r="S94" s="384"/>
      <c r="T94" s="384"/>
      <c r="U94" s="384"/>
      <c r="V94" s="384"/>
      <c r="W94" s="385"/>
      <c r="X94" s="382"/>
      <c r="Y94" s="382"/>
    </row>
    <row r="95" spans="1:25" ht="20.100000000000001" customHeight="1">
      <c r="A95" s="210"/>
      <c r="B95" s="240"/>
      <c r="C95" s="220" t="s">
        <v>386</v>
      </c>
      <c r="D95" s="223"/>
      <c r="E95" s="223"/>
      <c r="F95" s="387"/>
      <c r="G95" s="387"/>
      <c r="H95" s="387"/>
      <c r="I95" s="387"/>
      <c r="J95" s="387"/>
      <c r="K95" s="387"/>
      <c r="L95" s="387"/>
      <c r="M95" s="388"/>
      <c r="N95" s="210"/>
      <c r="O95" s="210"/>
      <c r="P95" s="210"/>
      <c r="Q95" s="210"/>
      <c r="R95" s="382"/>
      <c r="S95" s="382"/>
      <c r="T95" s="382"/>
      <c r="U95" s="382"/>
      <c r="V95" s="382"/>
      <c r="W95" s="382"/>
      <c r="X95" s="382"/>
      <c r="Y95" s="382"/>
    </row>
    <row r="96" spans="1:25" ht="20.100000000000001" customHeight="1">
      <c r="A96" s="210"/>
      <c r="B96" s="240"/>
      <c r="C96" s="234"/>
      <c r="D96" s="540" t="s">
        <v>786</v>
      </c>
      <c r="E96" s="541"/>
      <c r="F96" s="421"/>
      <c r="G96" s="422"/>
      <c r="H96" s="422"/>
      <c r="I96" s="422"/>
      <c r="J96" s="422"/>
      <c r="K96" s="542"/>
      <c r="L96" s="542"/>
      <c r="M96" s="543"/>
      <c r="N96" s="210"/>
      <c r="O96" s="210"/>
      <c r="P96" s="210"/>
      <c r="Q96" s="210"/>
      <c r="R96" s="423" t="str">
        <f t="shared" ref="R96:R119" si="14">IF(F96="","",F96)</f>
        <v/>
      </c>
      <c r="S96" s="423" t="str">
        <f t="shared" ref="S96:W96" si="15">IF(G96="","",G96)</f>
        <v/>
      </c>
      <c r="T96" s="423" t="str">
        <f t="shared" si="15"/>
        <v/>
      </c>
      <c r="U96" s="423" t="str">
        <f t="shared" si="15"/>
        <v/>
      </c>
      <c r="V96" s="423" t="str">
        <f t="shared" si="15"/>
        <v/>
      </c>
      <c r="W96" s="423" t="str">
        <f t="shared" si="15"/>
        <v/>
      </c>
      <c r="X96" s="382"/>
      <c r="Y96" s="382"/>
    </row>
    <row r="97" spans="1:25" ht="50.1" customHeight="1">
      <c r="A97" s="210"/>
      <c r="B97" s="240"/>
      <c r="C97" s="225"/>
      <c r="D97" s="535" t="s">
        <v>387</v>
      </c>
      <c r="E97" s="536"/>
      <c r="F97" s="537"/>
      <c r="G97" s="544"/>
      <c r="H97" s="544"/>
      <c r="I97" s="544"/>
      <c r="J97" s="544"/>
      <c r="K97" s="544"/>
      <c r="L97" s="544"/>
      <c r="M97" s="545"/>
      <c r="N97" s="210"/>
      <c r="O97" s="210"/>
      <c r="P97" s="210"/>
      <c r="Q97" s="210"/>
      <c r="R97" s="386" t="str">
        <f t="shared" si="14"/>
        <v/>
      </c>
      <c r="S97" s="384"/>
      <c r="T97" s="384"/>
      <c r="U97" s="384"/>
      <c r="V97" s="384"/>
      <c r="W97" s="385"/>
      <c r="X97" s="382"/>
      <c r="Y97" s="382"/>
    </row>
    <row r="98" spans="1:25" ht="20.100000000000001" customHeight="1">
      <c r="A98" s="210"/>
      <c r="B98" s="240"/>
      <c r="C98" s="230"/>
      <c r="D98" s="540" t="s">
        <v>797</v>
      </c>
      <c r="E98" s="541"/>
      <c r="F98" s="421"/>
      <c r="G98" s="422"/>
      <c r="H98" s="422"/>
      <c r="I98" s="422"/>
      <c r="J98" s="422"/>
      <c r="K98" s="542"/>
      <c r="L98" s="542"/>
      <c r="M98" s="543"/>
      <c r="N98" s="210"/>
      <c r="O98" s="210"/>
      <c r="P98" s="210"/>
      <c r="Q98" s="210"/>
      <c r="R98" s="423" t="str">
        <f t="shared" si="14"/>
        <v/>
      </c>
      <c r="S98" s="423" t="str">
        <f t="shared" ref="S98:W98" si="16">IF(G98="","",G98)</f>
        <v/>
      </c>
      <c r="T98" s="423" t="str">
        <f t="shared" si="16"/>
        <v/>
      </c>
      <c r="U98" s="423" t="str">
        <f t="shared" si="16"/>
        <v/>
      </c>
      <c r="V98" s="423" t="str">
        <f t="shared" si="16"/>
        <v/>
      </c>
      <c r="W98" s="423" t="str">
        <f t="shared" si="16"/>
        <v/>
      </c>
      <c r="X98" s="382"/>
      <c r="Y98" s="382"/>
    </row>
    <row r="99" spans="1:25" ht="50.1" customHeight="1">
      <c r="A99" s="210"/>
      <c r="B99" s="240"/>
      <c r="C99" s="225"/>
      <c r="D99" s="535" t="s">
        <v>387</v>
      </c>
      <c r="E99" s="536"/>
      <c r="F99" s="537"/>
      <c r="G99" s="544"/>
      <c r="H99" s="544"/>
      <c r="I99" s="544"/>
      <c r="J99" s="544"/>
      <c r="K99" s="544"/>
      <c r="L99" s="544"/>
      <c r="M99" s="545"/>
      <c r="N99" s="210"/>
      <c r="O99" s="210"/>
      <c r="P99" s="210"/>
      <c r="Q99" s="210"/>
      <c r="R99" s="386" t="str">
        <f t="shared" si="14"/>
        <v/>
      </c>
      <c r="S99" s="384"/>
      <c r="T99" s="384"/>
      <c r="U99" s="384"/>
      <c r="V99" s="384"/>
      <c r="W99" s="385"/>
      <c r="X99" s="382"/>
      <c r="Y99" s="382"/>
    </row>
    <row r="100" spans="1:25" ht="20.100000000000001" customHeight="1">
      <c r="A100" s="210"/>
      <c r="B100" s="240"/>
      <c r="C100" s="230"/>
      <c r="D100" s="540" t="s">
        <v>796</v>
      </c>
      <c r="E100" s="541"/>
      <c r="F100" s="421"/>
      <c r="G100" s="422"/>
      <c r="H100" s="422"/>
      <c r="I100" s="422"/>
      <c r="J100" s="422"/>
      <c r="K100" s="542"/>
      <c r="L100" s="542"/>
      <c r="M100" s="543"/>
      <c r="N100" s="210"/>
      <c r="O100" s="210"/>
      <c r="P100" s="210"/>
      <c r="Q100" s="210"/>
      <c r="R100" s="423" t="str">
        <f t="shared" si="14"/>
        <v/>
      </c>
      <c r="S100" s="423" t="str">
        <f t="shared" ref="S100:W100" si="17">IF(G100="","",G100)</f>
        <v/>
      </c>
      <c r="T100" s="423" t="str">
        <f t="shared" si="17"/>
        <v/>
      </c>
      <c r="U100" s="423" t="str">
        <f t="shared" si="17"/>
        <v/>
      </c>
      <c r="V100" s="423" t="str">
        <f t="shared" si="17"/>
        <v/>
      </c>
      <c r="W100" s="423" t="str">
        <f t="shared" si="17"/>
        <v/>
      </c>
      <c r="X100" s="382"/>
      <c r="Y100" s="382"/>
    </row>
    <row r="101" spans="1:25" ht="50.1" customHeight="1">
      <c r="A101" s="210"/>
      <c r="B101" s="240"/>
      <c r="C101" s="225"/>
      <c r="D101" s="535" t="s">
        <v>387</v>
      </c>
      <c r="E101" s="536"/>
      <c r="F101" s="537"/>
      <c r="G101" s="538"/>
      <c r="H101" s="538"/>
      <c r="I101" s="538"/>
      <c r="J101" s="538"/>
      <c r="K101" s="538"/>
      <c r="L101" s="538"/>
      <c r="M101" s="539"/>
      <c r="N101" s="210"/>
      <c r="O101" s="210"/>
      <c r="P101" s="210"/>
      <c r="Q101" s="210"/>
      <c r="R101" s="386" t="str">
        <f t="shared" si="14"/>
        <v/>
      </c>
      <c r="S101" s="384"/>
      <c r="T101" s="384"/>
      <c r="U101" s="384"/>
      <c r="V101" s="384"/>
      <c r="W101" s="385"/>
      <c r="X101" s="382"/>
      <c r="Y101" s="382"/>
    </row>
    <row r="102" spans="1:25" ht="20.100000000000001" customHeight="1">
      <c r="A102" s="210"/>
      <c r="B102" s="240"/>
      <c r="C102" s="230"/>
      <c r="D102" s="540" t="s">
        <v>795</v>
      </c>
      <c r="E102" s="541"/>
      <c r="F102" s="421"/>
      <c r="G102" s="422"/>
      <c r="H102" s="422"/>
      <c r="I102" s="422"/>
      <c r="J102" s="422"/>
      <c r="K102" s="542"/>
      <c r="L102" s="542"/>
      <c r="M102" s="543"/>
      <c r="N102" s="210"/>
      <c r="O102" s="210"/>
      <c r="P102" s="210"/>
      <c r="Q102" s="210"/>
      <c r="R102" s="423" t="str">
        <f t="shared" si="14"/>
        <v/>
      </c>
      <c r="S102" s="423" t="str">
        <f t="shared" ref="S102:W102" si="18">IF(G102="","",G102)</f>
        <v/>
      </c>
      <c r="T102" s="423" t="str">
        <f t="shared" si="18"/>
        <v/>
      </c>
      <c r="U102" s="423" t="str">
        <f t="shared" si="18"/>
        <v/>
      </c>
      <c r="V102" s="423" t="str">
        <f t="shared" si="18"/>
        <v/>
      </c>
      <c r="W102" s="423" t="str">
        <f t="shared" si="18"/>
        <v/>
      </c>
      <c r="X102" s="382"/>
      <c r="Y102" s="382"/>
    </row>
    <row r="103" spans="1:25" ht="50.1" customHeight="1">
      <c r="A103" s="210"/>
      <c r="B103" s="240"/>
      <c r="C103" s="225"/>
      <c r="D103" s="535" t="s">
        <v>387</v>
      </c>
      <c r="E103" s="536"/>
      <c r="F103" s="537"/>
      <c r="G103" s="538"/>
      <c r="H103" s="538"/>
      <c r="I103" s="538"/>
      <c r="J103" s="538"/>
      <c r="K103" s="538"/>
      <c r="L103" s="538"/>
      <c r="M103" s="539"/>
      <c r="N103" s="210"/>
      <c r="O103" s="210"/>
      <c r="P103" s="210"/>
      <c r="Q103" s="210"/>
      <c r="R103" s="386" t="str">
        <f t="shared" si="14"/>
        <v/>
      </c>
      <c r="S103" s="384"/>
      <c r="T103" s="384"/>
      <c r="U103" s="384"/>
      <c r="V103" s="384"/>
      <c r="W103" s="385"/>
      <c r="X103" s="382"/>
      <c r="Y103" s="382"/>
    </row>
    <row r="104" spans="1:25" ht="20.100000000000001" customHeight="1">
      <c r="A104" s="210"/>
      <c r="B104" s="240"/>
      <c r="C104" s="230"/>
      <c r="D104" s="540" t="s">
        <v>791</v>
      </c>
      <c r="E104" s="541"/>
      <c r="F104" s="421" t="b">
        <v>0</v>
      </c>
      <c r="G104" s="422"/>
      <c r="H104" s="422"/>
      <c r="I104" s="422"/>
      <c r="J104" s="422"/>
      <c r="K104" s="542"/>
      <c r="L104" s="542"/>
      <c r="M104" s="543"/>
      <c r="N104" s="210"/>
      <c r="O104" s="210"/>
      <c r="P104" s="210"/>
      <c r="Q104" s="210"/>
      <c r="R104" s="423" t="b">
        <f t="shared" si="14"/>
        <v>0</v>
      </c>
      <c r="S104" s="423" t="str">
        <f t="shared" ref="S104:W104" si="19">IF(G104="","",G104)</f>
        <v/>
      </c>
      <c r="T104" s="423" t="str">
        <f t="shared" si="19"/>
        <v/>
      </c>
      <c r="U104" s="423" t="str">
        <f t="shared" si="19"/>
        <v/>
      </c>
      <c r="V104" s="423" t="str">
        <f t="shared" si="19"/>
        <v/>
      </c>
      <c r="W104" s="423" t="str">
        <f t="shared" si="19"/>
        <v/>
      </c>
      <c r="X104" s="382"/>
      <c r="Y104" s="382"/>
    </row>
    <row r="105" spans="1:25" ht="50.1" customHeight="1">
      <c r="A105" s="210"/>
      <c r="B105" s="240"/>
      <c r="C105" s="225"/>
      <c r="D105" s="535" t="s">
        <v>387</v>
      </c>
      <c r="E105" s="536"/>
      <c r="F105" s="537"/>
      <c r="G105" s="538"/>
      <c r="H105" s="538"/>
      <c r="I105" s="538"/>
      <c r="J105" s="538"/>
      <c r="K105" s="538"/>
      <c r="L105" s="538"/>
      <c r="M105" s="539"/>
      <c r="N105" s="210"/>
      <c r="O105" s="210"/>
      <c r="P105" s="210"/>
      <c r="Q105" s="210"/>
      <c r="R105" s="386" t="str">
        <f t="shared" si="14"/>
        <v/>
      </c>
      <c r="S105" s="384"/>
      <c r="T105" s="384"/>
      <c r="U105" s="384"/>
      <c r="V105" s="384"/>
      <c r="W105" s="385"/>
      <c r="X105" s="382"/>
      <c r="Y105" s="382"/>
    </row>
    <row r="106" spans="1:25" ht="20.100000000000001" customHeight="1">
      <c r="A106" s="210"/>
      <c r="B106" s="240"/>
      <c r="C106" s="230"/>
      <c r="D106" s="540" t="s">
        <v>790</v>
      </c>
      <c r="E106" s="541"/>
      <c r="F106" s="421"/>
      <c r="G106" s="422"/>
      <c r="H106" s="422"/>
      <c r="I106" s="422"/>
      <c r="J106" s="422"/>
      <c r="K106" s="542"/>
      <c r="L106" s="542"/>
      <c r="M106" s="543"/>
      <c r="N106" s="210"/>
      <c r="O106" s="210"/>
      <c r="P106" s="210"/>
      <c r="Q106" s="210"/>
      <c r="R106" s="358" t="str">
        <f t="shared" si="14"/>
        <v/>
      </c>
      <c r="S106" s="358" t="str">
        <f t="shared" ref="S106:W106" si="20">IF(G106="","",G106)</f>
        <v/>
      </c>
      <c r="T106" s="358" t="str">
        <f t="shared" si="20"/>
        <v/>
      </c>
      <c r="U106" s="358" t="str">
        <f t="shared" si="20"/>
        <v/>
      </c>
      <c r="V106" s="358" t="str">
        <f t="shared" si="20"/>
        <v/>
      </c>
      <c r="W106" s="358" t="str">
        <f t="shared" si="20"/>
        <v/>
      </c>
      <c r="X106" s="382"/>
      <c r="Y106" s="382"/>
    </row>
    <row r="107" spans="1:25" ht="50.1" customHeight="1">
      <c r="A107" s="210"/>
      <c r="B107" s="240"/>
      <c r="C107" s="225"/>
      <c r="D107" s="535" t="s">
        <v>387</v>
      </c>
      <c r="E107" s="536"/>
      <c r="F107" s="537"/>
      <c r="G107" s="538"/>
      <c r="H107" s="538"/>
      <c r="I107" s="538"/>
      <c r="J107" s="538"/>
      <c r="K107" s="538"/>
      <c r="L107" s="538"/>
      <c r="M107" s="539"/>
      <c r="N107" s="210"/>
      <c r="O107" s="210"/>
      <c r="P107" s="210"/>
      <c r="Q107" s="210"/>
      <c r="R107" s="386" t="str">
        <f t="shared" si="14"/>
        <v/>
      </c>
      <c r="S107" s="384"/>
      <c r="T107" s="384"/>
      <c r="U107" s="384"/>
      <c r="V107" s="384"/>
      <c r="W107" s="385"/>
      <c r="X107" s="382"/>
      <c r="Y107" s="382"/>
    </row>
    <row r="108" spans="1:25" ht="20.100000000000001" customHeight="1">
      <c r="A108" s="210"/>
      <c r="B108" s="240"/>
      <c r="C108" s="230"/>
      <c r="D108" s="540" t="s">
        <v>789</v>
      </c>
      <c r="E108" s="541"/>
      <c r="F108" s="421"/>
      <c r="G108" s="422"/>
      <c r="H108" s="422"/>
      <c r="I108" s="422"/>
      <c r="J108" s="422"/>
      <c r="K108" s="542"/>
      <c r="L108" s="542"/>
      <c r="M108" s="543"/>
      <c r="N108" s="210"/>
      <c r="O108" s="210"/>
      <c r="P108" s="210"/>
      <c r="Q108" s="210"/>
      <c r="R108" s="423" t="str">
        <f t="shared" si="14"/>
        <v/>
      </c>
      <c r="S108" s="423" t="str">
        <f t="shared" ref="S108:W108" si="21">IF(G108="","",G108)</f>
        <v/>
      </c>
      <c r="T108" s="423" t="str">
        <f t="shared" si="21"/>
        <v/>
      </c>
      <c r="U108" s="423" t="str">
        <f t="shared" si="21"/>
        <v/>
      </c>
      <c r="V108" s="423" t="str">
        <f t="shared" si="21"/>
        <v/>
      </c>
      <c r="W108" s="423" t="str">
        <f t="shared" si="21"/>
        <v/>
      </c>
      <c r="X108" s="382"/>
      <c r="Y108" s="382"/>
    </row>
    <row r="109" spans="1:25" ht="50.1" customHeight="1">
      <c r="A109" s="210"/>
      <c r="B109" s="240"/>
      <c r="C109" s="225"/>
      <c r="D109" s="535" t="s">
        <v>387</v>
      </c>
      <c r="E109" s="536"/>
      <c r="F109" s="537"/>
      <c r="G109" s="538"/>
      <c r="H109" s="538"/>
      <c r="I109" s="538"/>
      <c r="J109" s="538"/>
      <c r="K109" s="538"/>
      <c r="L109" s="538"/>
      <c r="M109" s="539"/>
      <c r="N109" s="210"/>
      <c r="O109" s="210"/>
      <c r="P109" s="210"/>
      <c r="Q109" s="210"/>
      <c r="R109" s="386" t="str">
        <f t="shared" si="14"/>
        <v/>
      </c>
      <c r="S109" s="384"/>
      <c r="T109" s="384"/>
      <c r="U109" s="384"/>
      <c r="V109" s="384"/>
      <c r="W109" s="385"/>
      <c r="X109" s="382"/>
      <c r="Y109" s="382"/>
    </row>
    <row r="110" spans="1:25" ht="20.100000000000001" customHeight="1">
      <c r="A110" s="210"/>
      <c r="B110" s="240"/>
      <c r="C110" s="230"/>
      <c r="D110" s="540" t="s">
        <v>788</v>
      </c>
      <c r="E110" s="541"/>
      <c r="F110" s="421"/>
      <c r="G110" s="422"/>
      <c r="H110" s="422"/>
      <c r="I110" s="422"/>
      <c r="J110" s="422"/>
      <c r="K110" s="542"/>
      <c r="L110" s="542"/>
      <c r="M110" s="543"/>
      <c r="N110" s="210"/>
      <c r="O110" s="210"/>
      <c r="P110" s="210"/>
      <c r="Q110" s="210"/>
      <c r="R110" s="423" t="str">
        <f t="shared" si="14"/>
        <v/>
      </c>
      <c r="S110" s="423" t="str">
        <f t="shared" ref="S110:W110" si="22">IF(G110="","",G110)</f>
        <v/>
      </c>
      <c r="T110" s="423" t="str">
        <f t="shared" si="22"/>
        <v/>
      </c>
      <c r="U110" s="423" t="str">
        <f t="shared" si="22"/>
        <v/>
      </c>
      <c r="V110" s="423" t="str">
        <f t="shared" si="22"/>
        <v/>
      </c>
      <c r="W110" s="423" t="str">
        <f t="shared" si="22"/>
        <v/>
      </c>
      <c r="X110" s="382"/>
      <c r="Y110" s="382"/>
    </row>
    <row r="111" spans="1:25" ht="50.1" customHeight="1">
      <c r="A111" s="210"/>
      <c r="B111" s="240"/>
      <c r="C111" s="225"/>
      <c r="D111" s="535" t="s">
        <v>387</v>
      </c>
      <c r="E111" s="536"/>
      <c r="F111" s="537"/>
      <c r="G111" s="538"/>
      <c r="H111" s="538"/>
      <c r="I111" s="538"/>
      <c r="J111" s="538"/>
      <c r="K111" s="538"/>
      <c r="L111" s="538"/>
      <c r="M111" s="539"/>
      <c r="N111" s="210"/>
      <c r="O111" s="210"/>
      <c r="P111" s="210"/>
      <c r="Q111" s="210"/>
      <c r="R111" s="386" t="str">
        <f t="shared" si="14"/>
        <v/>
      </c>
      <c r="S111" s="384"/>
      <c r="T111" s="384"/>
      <c r="U111" s="384"/>
      <c r="V111" s="384"/>
      <c r="W111" s="385"/>
      <c r="X111" s="382"/>
      <c r="Y111" s="382"/>
    </row>
    <row r="112" spans="1:25" ht="20.100000000000001" customHeight="1">
      <c r="A112" s="210"/>
      <c r="B112" s="240"/>
      <c r="C112" s="230"/>
      <c r="D112" s="540" t="s">
        <v>787</v>
      </c>
      <c r="E112" s="541"/>
      <c r="F112" s="421"/>
      <c r="G112" s="422"/>
      <c r="H112" s="422"/>
      <c r="I112" s="422"/>
      <c r="J112" s="422"/>
      <c r="K112" s="542"/>
      <c r="L112" s="542"/>
      <c r="M112" s="543"/>
      <c r="N112" s="210"/>
      <c r="O112" s="210"/>
      <c r="P112" s="210"/>
      <c r="Q112" s="210"/>
      <c r="R112" s="423" t="str">
        <f t="shared" si="14"/>
        <v/>
      </c>
      <c r="S112" s="423" t="str">
        <f t="shared" ref="S112:W112" si="23">IF(G112="","",G112)</f>
        <v/>
      </c>
      <c r="T112" s="423" t="str">
        <f t="shared" si="23"/>
        <v/>
      </c>
      <c r="U112" s="423" t="str">
        <f t="shared" si="23"/>
        <v/>
      </c>
      <c r="V112" s="423" t="str">
        <f t="shared" si="23"/>
        <v/>
      </c>
      <c r="W112" s="423" t="str">
        <f t="shared" si="23"/>
        <v/>
      </c>
      <c r="X112" s="382"/>
      <c r="Y112" s="382"/>
    </row>
    <row r="113" spans="1:25" ht="50.1" customHeight="1">
      <c r="A113" s="210"/>
      <c r="B113" s="240"/>
      <c r="C113" s="225"/>
      <c r="D113" s="535" t="s">
        <v>387</v>
      </c>
      <c r="E113" s="536"/>
      <c r="F113" s="537"/>
      <c r="G113" s="538"/>
      <c r="H113" s="538"/>
      <c r="I113" s="538"/>
      <c r="J113" s="538"/>
      <c r="K113" s="538"/>
      <c r="L113" s="538"/>
      <c r="M113" s="539"/>
      <c r="N113" s="210"/>
      <c r="O113" s="210"/>
      <c r="P113" s="210"/>
      <c r="Q113" s="210"/>
      <c r="R113" s="386" t="str">
        <f t="shared" si="14"/>
        <v/>
      </c>
      <c r="S113" s="384"/>
      <c r="T113" s="384"/>
      <c r="U113" s="384"/>
      <c r="V113" s="384"/>
      <c r="W113" s="385"/>
      <c r="X113" s="382"/>
      <c r="Y113" s="382"/>
    </row>
    <row r="114" spans="1:25" ht="20.100000000000001" customHeight="1">
      <c r="A114" s="210"/>
      <c r="B114" s="240"/>
      <c r="C114" s="230"/>
      <c r="D114" s="540" t="s">
        <v>792</v>
      </c>
      <c r="E114" s="541"/>
      <c r="F114" s="421"/>
      <c r="G114" s="422"/>
      <c r="H114" s="422"/>
      <c r="I114" s="422"/>
      <c r="J114" s="422"/>
      <c r="K114" s="542"/>
      <c r="L114" s="542"/>
      <c r="M114" s="543"/>
      <c r="N114" s="210"/>
      <c r="O114" s="210"/>
      <c r="P114" s="210"/>
      <c r="Q114" s="210"/>
      <c r="R114" s="423" t="str">
        <f t="shared" si="14"/>
        <v/>
      </c>
      <c r="S114" s="423" t="str">
        <f t="shared" ref="S114:W114" si="24">IF(G114="","",G114)</f>
        <v/>
      </c>
      <c r="T114" s="423" t="str">
        <f t="shared" si="24"/>
        <v/>
      </c>
      <c r="U114" s="423" t="str">
        <f t="shared" si="24"/>
        <v/>
      </c>
      <c r="V114" s="423" t="str">
        <f t="shared" si="24"/>
        <v/>
      </c>
      <c r="W114" s="423" t="str">
        <f t="shared" si="24"/>
        <v/>
      </c>
      <c r="X114" s="382"/>
      <c r="Y114" s="382"/>
    </row>
    <row r="115" spans="1:25" ht="50.1" customHeight="1">
      <c r="A115" s="210"/>
      <c r="B115" s="240"/>
      <c r="C115" s="225"/>
      <c r="D115" s="535" t="s">
        <v>387</v>
      </c>
      <c r="E115" s="536"/>
      <c r="F115" s="537"/>
      <c r="G115" s="538"/>
      <c r="H115" s="538"/>
      <c r="I115" s="538"/>
      <c r="J115" s="538"/>
      <c r="K115" s="538"/>
      <c r="L115" s="538"/>
      <c r="M115" s="539"/>
      <c r="N115" s="210"/>
      <c r="O115" s="210"/>
      <c r="P115" s="210"/>
      <c r="Q115" s="210"/>
      <c r="R115" s="386" t="str">
        <f t="shared" si="14"/>
        <v/>
      </c>
      <c r="S115" s="384"/>
      <c r="T115" s="384"/>
      <c r="U115" s="384"/>
      <c r="V115" s="384"/>
      <c r="W115" s="385"/>
      <c r="X115" s="382"/>
      <c r="Y115" s="382"/>
    </row>
    <row r="116" spans="1:25" ht="20.100000000000001" customHeight="1">
      <c r="A116" s="210"/>
      <c r="B116" s="240"/>
      <c r="C116" s="230"/>
      <c r="D116" s="540" t="s">
        <v>793</v>
      </c>
      <c r="E116" s="541"/>
      <c r="F116" s="421"/>
      <c r="G116" s="422"/>
      <c r="H116" s="422"/>
      <c r="I116" s="422"/>
      <c r="J116" s="422"/>
      <c r="K116" s="542"/>
      <c r="L116" s="542"/>
      <c r="M116" s="543"/>
      <c r="N116" s="210"/>
      <c r="O116" s="210"/>
      <c r="P116" s="210"/>
      <c r="Q116" s="210"/>
      <c r="R116" s="423" t="str">
        <f t="shared" si="14"/>
        <v/>
      </c>
      <c r="S116" s="423" t="str">
        <f t="shared" ref="S116:W116" si="25">IF(G116="","",G116)</f>
        <v/>
      </c>
      <c r="T116" s="423" t="str">
        <f t="shared" si="25"/>
        <v/>
      </c>
      <c r="U116" s="423" t="str">
        <f t="shared" si="25"/>
        <v/>
      </c>
      <c r="V116" s="423" t="str">
        <f t="shared" si="25"/>
        <v/>
      </c>
      <c r="W116" s="423" t="str">
        <f t="shared" si="25"/>
        <v/>
      </c>
      <c r="X116" s="382"/>
      <c r="Y116" s="382"/>
    </row>
    <row r="117" spans="1:25" ht="50.1" customHeight="1">
      <c r="A117" s="210"/>
      <c r="B117" s="240"/>
      <c r="C117" s="225"/>
      <c r="D117" s="535" t="s">
        <v>387</v>
      </c>
      <c r="E117" s="536"/>
      <c r="F117" s="537"/>
      <c r="G117" s="538"/>
      <c r="H117" s="538"/>
      <c r="I117" s="538"/>
      <c r="J117" s="538"/>
      <c r="K117" s="538"/>
      <c r="L117" s="538"/>
      <c r="M117" s="539"/>
      <c r="N117" s="210"/>
      <c r="O117" s="210"/>
      <c r="P117" s="210"/>
      <c r="Q117" s="210"/>
      <c r="R117" s="386" t="str">
        <f t="shared" si="14"/>
        <v/>
      </c>
      <c r="S117" s="384"/>
      <c r="T117" s="384"/>
      <c r="U117" s="384"/>
      <c r="V117" s="384"/>
      <c r="W117" s="385"/>
      <c r="X117" s="382"/>
      <c r="Y117" s="382"/>
    </row>
    <row r="118" spans="1:25" ht="20.100000000000001" customHeight="1">
      <c r="A118" s="210"/>
      <c r="B118" s="240"/>
      <c r="C118" s="230"/>
      <c r="D118" s="540" t="s">
        <v>794</v>
      </c>
      <c r="E118" s="541"/>
      <c r="F118" s="421"/>
      <c r="G118" s="422"/>
      <c r="H118" s="422"/>
      <c r="I118" s="422"/>
      <c r="J118" s="422"/>
      <c r="K118" s="542"/>
      <c r="L118" s="542"/>
      <c r="M118" s="543"/>
      <c r="N118" s="210"/>
      <c r="O118" s="210"/>
      <c r="P118" s="210"/>
      <c r="Q118" s="210"/>
      <c r="R118" s="423" t="str">
        <f t="shared" si="14"/>
        <v/>
      </c>
      <c r="S118" s="423" t="str">
        <f t="shared" ref="S118:W118" si="26">IF(G118="","",G118)</f>
        <v/>
      </c>
      <c r="T118" s="423" t="str">
        <f t="shared" si="26"/>
        <v/>
      </c>
      <c r="U118" s="423" t="str">
        <f t="shared" si="26"/>
        <v/>
      </c>
      <c r="V118" s="423" t="str">
        <f t="shared" si="26"/>
        <v/>
      </c>
      <c r="W118" s="423" t="str">
        <f t="shared" si="26"/>
        <v/>
      </c>
      <c r="X118" s="382"/>
      <c r="Y118" s="382"/>
    </row>
    <row r="119" spans="1:25" ht="50.1" customHeight="1">
      <c r="A119" s="210"/>
      <c r="B119" s="241"/>
      <c r="C119" s="216"/>
      <c r="D119" s="535" t="s">
        <v>387</v>
      </c>
      <c r="E119" s="536"/>
      <c r="F119" s="537"/>
      <c r="G119" s="538"/>
      <c r="H119" s="538"/>
      <c r="I119" s="538"/>
      <c r="J119" s="538"/>
      <c r="K119" s="538"/>
      <c r="L119" s="538"/>
      <c r="M119" s="539"/>
      <c r="N119" s="210"/>
      <c r="O119" s="210"/>
      <c r="P119" s="210"/>
      <c r="Q119" s="210"/>
      <c r="R119" s="386" t="str">
        <f t="shared" si="14"/>
        <v/>
      </c>
      <c r="S119" s="384"/>
      <c r="T119" s="384"/>
      <c r="U119" s="384"/>
      <c r="V119" s="384"/>
      <c r="W119" s="385"/>
      <c r="X119" s="382"/>
      <c r="Y119" s="382"/>
    </row>
    <row r="120" spans="1:25" ht="15.95" customHeight="1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</row>
    <row r="121" spans="1:25" ht="20.100000000000001" customHeight="1">
      <c r="A121" s="210"/>
      <c r="B121" s="267" t="s">
        <v>391</v>
      </c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2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spans="1:25" ht="20.100000000000001" customHeight="1">
      <c r="A122" s="210"/>
      <c r="B122" s="233"/>
      <c r="C122" s="220" t="s">
        <v>129</v>
      </c>
      <c r="D122" s="223"/>
      <c r="E122" s="223"/>
      <c r="F122" s="546"/>
      <c r="G122" s="547"/>
      <c r="H122" s="547"/>
      <c r="I122" s="547"/>
      <c r="J122" s="547"/>
      <c r="K122" s="547"/>
      <c r="L122" s="547"/>
      <c r="M122" s="548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</row>
    <row r="123" spans="1:25" ht="20.100000000000001" customHeight="1">
      <c r="A123" s="210"/>
      <c r="B123" s="233"/>
      <c r="C123" s="225" t="s">
        <v>1000</v>
      </c>
      <c r="D123" s="210"/>
      <c r="E123" s="210"/>
      <c r="F123" s="546"/>
      <c r="G123" s="548"/>
      <c r="H123" s="359"/>
      <c r="I123" s="660"/>
      <c r="J123" s="661"/>
      <c r="K123" s="661"/>
      <c r="L123" s="210"/>
      <c r="M123" s="228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</row>
    <row r="124" spans="1:25" ht="20.100000000000001" customHeight="1">
      <c r="A124" s="210"/>
      <c r="B124" s="233"/>
      <c r="C124" s="225" t="s">
        <v>798</v>
      </c>
      <c r="F124" s="546"/>
      <c r="G124" s="548"/>
      <c r="H124" s="211" t="s">
        <v>172</v>
      </c>
      <c r="I124" s="546"/>
      <c r="J124" s="548"/>
      <c r="K124" s="211" t="s">
        <v>290</v>
      </c>
      <c r="L124" s="546"/>
      <c r="M124" s="548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</row>
    <row r="125" spans="1:25" ht="50.1" customHeight="1">
      <c r="A125" s="210"/>
      <c r="B125" s="233"/>
      <c r="C125" s="225"/>
      <c r="D125" s="551" t="s">
        <v>313</v>
      </c>
      <c r="E125" s="552"/>
      <c r="F125" s="537"/>
      <c r="G125" s="544"/>
      <c r="H125" s="544"/>
      <c r="I125" s="544"/>
      <c r="J125" s="544"/>
      <c r="K125" s="544"/>
      <c r="L125" s="544"/>
      <c r="M125" s="545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</row>
    <row r="126" spans="1:25" ht="20.100000000000001" customHeight="1">
      <c r="A126" s="210"/>
      <c r="B126" s="233"/>
      <c r="C126" s="225" t="s">
        <v>1001</v>
      </c>
      <c r="D126" s="211"/>
      <c r="E126" s="211"/>
      <c r="F126" s="562"/>
      <c r="G126" s="562"/>
      <c r="H126" s="211" t="s">
        <v>172</v>
      </c>
      <c r="I126" s="562"/>
      <c r="J126" s="562"/>
      <c r="K126" s="211" t="s">
        <v>290</v>
      </c>
      <c r="L126" s="562"/>
      <c r="M126" s="562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</row>
    <row r="127" spans="1:25" ht="50.25" customHeight="1">
      <c r="A127" s="210"/>
      <c r="B127" s="233"/>
      <c r="C127" s="225"/>
      <c r="D127" s="551" t="s">
        <v>313</v>
      </c>
      <c r="E127" s="552"/>
      <c r="F127" s="546"/>
      <c r="G127" s="547"/>
      <c r="H127" s="547"/>
      <c r="I127" s="547"/>
      <c r="J127" s="547"/>
      <c r="K127" s="547"/>
      <c r="L127" s="547"/>
      <c r="M127" s="548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</row>
    <row r="128" spans="1:25" ht="50.25" customHeight="1">
      <c r="A128" s="210"/>
      <c r="B128" s="233"/>
      <c r="C128" s="623" t="s">
        <v>1002</v>
      </c>
      <c r="D128" s="624"/>
      <c r="E128" s="624"/>
      <c r="F128" s="556"/>
      <c r="G128" s="557"/>
      <c r="H128" s="557"/>
      <c r="I128" s="557"/>
      <c r="J128" s="557"/>
      <c r="K128" s="557"/>
      <c r="L128" s="557"/>
      <c r="M128" s="558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</row>
    <row r="129" spans="1:24" ht="50.1" customHeight="1">
      <c r="A129" s="210"/>
      <c r="B129" s="233"/>
      <c r="C129" s="623" t="s">
        <v>1003</v>
      </c>
      <c r="D129" s="624"/>
      <c r="E129" s="625"/>
      <c r="F129" s="546"/>
      <c r="G129" s="547"/>
      <c r="H129" s="547"/>
      <c r="I129" s="547"/>
      <c r="J129" s="547"/>
      <c r="K129" s="547"/>
      <c r="L129" s="547"/>
      <c r="M129" s="548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</row>
    <row r="130" spans="1:24" ht="20.100000000000001" customHeight="1">
      <c r="A130" s="210"/>
      <c r="B130" s="233"/>
      <c r="C130" s="225" t="s">
        <v>132</v>
      </c>
      <c r="D130" s="210"/>
      <c r="E130" s="210"/>
      <c r="F130" s="553" t="str">
        <f>IF(I132="","",MIN(I132,I134,I136,I138,I140,I142))</f>
        <v/>
      </c>
      <c r="G130" s="554"/>
      <c r="H130" s="349" t="s">
        <v>402</v>
      </c>
      <c r="I130" s="553" t="str">
        <f>IF(L132="","",MAX(L132,L134,L136,L138,L140,L142))</f>
        <v/>
      </c>
      <c r="J130" s="554"/>
      <c r="K130" s="210"/>
      <c r="L130" s="210"/>
      <c r="M130" s="228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</row>
    <row r="131" spans="1:24" ht="20.100000000000001" customHeight="1">
      <c r="A131" s="210"/>
      <c r="B131" s="233"/>
      <c r="C131" s="225" t="s">
        <v>976</v>
      </c>
      <c r="D131" s="210"/>
      <c r="E131" s="210"/>
      <c r="F131" s="210"/>
      <c r="G131" s="210"/>
      <c r="H131" s="210"/>
      <c r="I131" s="210"/>
      <c r="J131" s="210"/>
      <c r="K131" s="210"/>
      <c r="L131" s="210"/>
      <c r="M131" s="228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</row>
    <row r="132" spans="1:24" ht="20.100000000000001" customHeight="1">
      <c r="A132" s="210"/>
      <c r="B132" s="233"/>
      <c r="C132" s="253"/>
      <c r="D132" s="220" t="s">
        <v>799</v>
      </c>
      <c r="E132" s="285" t="s">
        <v>887</v>
      </c>
      <c r="F132" s="559"/>
      <c r="G132" s="561"/>
      <c r="H132" s="222" t="s">
        <v>135</v>
      </c>
      <c r="I132" s="555"/>
      <c r="J132" s="555"/>
      <c r="K132" s="212" t="s">
        <v>402</v>
      </c>
      <c r="L132" s="555"/>
      <c r="M132" s="555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</row>
    <row r="133" spans="1:24" ht="50.1" customHeight="1">
      <c r="A133" s="210"/>
      <c r="B133" s="233"/>
      <c r="C133" s="225"/>
      <c r="D133" s="645" t="s">
        <v>802</v>
      </c>
      <c r="E133" s="646"/>
      <c r="F133" s="537"/>
      <c r="G133" s="544"/>
      <c r="H133" s="544"/>
      <c r="I133" s="544"/>
      <c r="J133" s="544"/>
      <c r="K133" s="544"/>
      <c r="L133" s="544"/>
      <c r="M133" s="545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</row>
    <row r="134" spans="1:24" ht="20.100000000000001" customHeight="1">
      <c r="A134" s="210"/>
      <c r="B134" s="233"/>
      <c r="C134" s="253"/>
      <c r="D134" s="220" t="s">
        <v>450</v>
      </c>
      <c r="E134" s="285" t="s">
        <v>887</v>
      </c>
      <c r="F134" s="559"/>
      <c r="G134" s="561"/>
      <c r="H134" s="222" t="s">
        <v>403</v>
      </c>
      <c r="I134" s="555"/>
      <c r="J134" s="555"/>
      <c r="K134" s="212" t="s">
        <v>402</v>
      </c>
      <c r="L134" s="555"/>
      <c r="M134" s="555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</row>
    <row r="135" spans="1:24" ht="50.1" customHeight="1">
      <c r="A135" s="210"/>
      <c r="B135" s="233"/>
      <c r="C135" s="225"/>
      <c r="D135" s="645" t="s">
        <v>802</v>
      </c>
      <c r="E135" s="646"/>
      <c r="F135" s="537"/>
      <c r="G135" s="544"/>
      <c r="H135" s="544"/>
      <c r="I135" s="544"/>
      <c r="J135" s="544"/>
      <c r="K135" s="544"/>
      <c r="L135" s="544"/>
      <c r="M135" s="545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</row>
    <row r="136" spans="1:24" ht="20.100000000000001" customHeight="1">
      <c r="A136" s="210"/>
      <c r="B136" s="233"/>
      <c r="C136" s="253"/>
      <c r="D136" s="220" t="s">
        <v>451</v>
      </c>
      <c r="E136" s="285" t="s">
        <v>887</v>
      </c>
      <c r="F136" s="559"/>
      <c r="G136" s="561"/>
      <c r="H136" s="222" t="s">
        <v>403</v>
      </c>
      <c r="I136" s="555"/>
      <c r="J136" s="555"/>
      <c r="K136" s="212" t="s">
        <v>402</v>
      </c>
      <c r="L136" s="555"/>
      <c r="M136" s="555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</row>
    <row r="137" spans="1:24" ht="50.1" customHeight="1">
      <c r="A137" s="210"/>
      <c r="B137" s="233"/>
      <c r="C137" s="225"/>
      <c r="D137" s="645" t="s">
        <v>802</v>
      </c>
      <c r="E137" s="646"/>
      <c r="F137" s="537"/>
      <c r="G137" s="544"/>
      <c r="H137" s="544"/>
      <c r="I137" s="544"/>
      <c r="J137" s="544"/>
      <c r="K137" s="544"/>
      <c r="L137" s="544"/>
      <c r="M137" s="545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</row>
    <row r="138" spans="1:24" ht="20.100000000000001" customHeight="1">
      <c r="A138" s="210"/>
      <c r="B138" s="233"/>
      <c r="C138" s="253"/>
      <c r="D138" s="220" t="s">
        <v>452</v>
      </c>
      <c r="E138" s="285" t="s">
        <v>887</v>
      </c>
      <c r="F138" s="559"/>
      <c r="G138" s="561"/>
      <c r="H138" s="222" t="s">
        <v>403</v>
      </c>
      <c r="I138" s="555"/>
      <c r="J138" s="555"/>
      <c r="K138" s="212" t="s">
        <v>402</v>
      </c>
      <c r="L138" s="555"/>
      <c r="M138" s="555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</row>
    <row r="139" spans="1:24" ht="50.1" customHeight="1">
      <c r="A139" s="210"/>
      <c r="B139" s="233"/>
      <c r="C139" s="225"/>
      <c r="D139" s="645" t="s">
        <v>802</v>
      </c>
      <c r="E139" s="646"/>
      <c r="F139" s="537"/>
      <c r="G139" s="544"/>
      <c r="H139" s="544"/>
      <c r="I139" s="544"/>
      <c r="J139" s="544"/>
      <c r="K139" s="544"/>
      <c r="L139" s="544"/>
      <c r="M139" s="545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</row>
    <row r="140" spans="1:24" ht="20.100000000000001" customHeight="1">
      <c r="A140" s="210"/>
      <c r="B140" s="233"/>
      <c r="C140" s="253"/>
      <c r="D140" s="220" t="s">
        <v>453</v>
      </c>
      <c r="E140" s="285" t="s">
        <v>887</v>
      </c>
      <c r="F140" s="559"/>
      <c r="G140" s="561"/>
      <c r="H140" s="222" t="s">
        <v>403</v>
      </c>
      <c r="I140" s="555"/>
      <c r="J140" s="555"/>
      <c r="K140" s="212" t="s">
        <v>402</v>
      </c>
      <c r="L140" s="555"/>
      <c r="M140" s="555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</row>
    <row r="141" spans="1:24" ht="50.1" customHeight="1">
      <c r="A141" s="210"/>
      <c r="B141" s="233"/>
      <c r="C141" s="225"/>
      <c r="D141" s="645" t="s">
        <v>802</v>
      </c>
      <c r="E141" s="646"/>
      <c r="F141" s="537"/>
      <c r="G141" s="544"/>
      <c r="H141" s="544"/>
      <c r="I141" s="544"/>
      <c r="J141" s="544"/>
      <c r="K141" s="544"/>
      <c r="L141" s="544"/>
      <c r="M141" s="545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</row>
    <row r="142" spans="1:24" ht="20.100000000000001" customHeight="1">
      <c r="A142" s="210"/>
      <c r="B142" s="233"/>
      <c r="C142" s="253"/>
      <c r="D142" s="220" t="s">
        <v>803</v>
      </c>
      <c r="E142" s="285" t="s">
        <v>887</v>
      </c>
      <c r="F142" s="559"/>
      <c r="G142" s="561"/>
      <c r="H142" s="222" t="s">
        <v>403</v>
      </c>
      <c r="I142" s="555"/>
      <c r="J142" s="555"/>
      <c r="K142" s="212" t="s">
        <v>402</v>
      </c>
      <c r="L142" s="555"/>
      <c r="M142" s="555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</row>
    <row r="143" spans="1:24" ht="50.1" customHeight="1">
      <c r="A143" s="210"/>
      <c r="B143" s="233"/>
      <c r="C143" s="225"/>
      <c r="D143" s="645" t="s">
        <v>802</v>
      </c>
      <c r="E143" s="646"/>
      <c r="F143" s="537"/>
      <c r="G143" s="544"/>
      <c r="H143" s="544"/>
      <c r="I143" s="544"/>
      <c r="J143" s="544"/>
      <c r="K143" s="544"/>
      <c r="L143" s="544"/>
      <c r="M143" s="545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</row>
    <row r="144" spans="1:24" ht="20.100000000000001" customHeight="1">
      <c r="A144" s="210"/>
      <c r="B144" s="233"/>
      <c r="C144" s="225" t="s">
        <v>138</v>
      </c>
      <c r="D144" s="551" t="s">
        <v>407</v>
      </c>
      <c r="E144" s="662"/>
      <c r="F144" s="546"/>
      <c r="G144" s="547"/>
      <c r="H144" s="547"/>
      <c r="I144" s="547"/>
      <c r="J144" s="547"/>
      <c r="K144" s="547"/>
      <c r="L144" s="547"/>
      <c r="M144" s="548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</row>
    <row r="145" spans="1:24" ht="20.100000000000001" customHeight="1">
      <c r="A145" s="210"/>
      <c r="B145" s="233"/>
      <c r="C145" s="225"/>
      <c r="D145" s="551" t="s">
        <v>408</v>
      </c>
      <c r="E145" s="552"/>
      <c r="F145" s="546"/>
      <c r="G145" s="547"/>
      <c r="H145" s="547"/>
      <c r="I145" s="547"/>
      <c r="J145" s="547"/>
      <c r="K145" s="547"/>
      <c r="L145" s="547"/>
      <c r="M145" s="548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</row>
    <row r="146" spans="1:24" ht="20.100000000000001" customHeight="1">
      <c r="A146" s="210"/>
      <c r="B146" s="233"/>
      <c r="C146" s="225"/>
      <c r="D146" s="551" t="s">
        <v>409</v>
      </c>
      <c r="E146" s="552"/>
      <c r="F146" s="546"/>
      <c r="G146" s="547"/>
      <c r="H146" s="547"/>
      <c r="I146" s="547"/>
      <c r="J146" s="547"/>
      <c r="K146" s="547"/>
      <c r="L146" s="547"/>
      <c r="M146" s="548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</row>
    <row r="147" spans="1:24" ht="20.100000000000001" customHeight="1">
      <c r="A147" s="210"/>
      <c r="B147" s="233"/>
      <c r="C147" s="225"/>
      <c r="D147" s="551" t="s">
        <v>972</v>
      </c>
      <c r="E147" s="552"/>
      <c r="F147" s="546"/>
      <c r="G147" s="547"/>
      <c r="H147" s="547"/>
      <c r="I147" s="547"/>
      <c r="J147" s="547"/>
      <c r="K147" s="547"/>
      <c r="L147" s="547"/>
      <c r="M147" s="548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</row>
    <row r="148" spans="1:24" ht="20.25" customHeight="1">
      <c r="A148" s="210"/>
      <c r="B148" s="233"/>
      <c r="C148" s="225"/>
      <c r="D148" s="551" t="s">
        <v>1047</v>
      </c>
      <c r="E148" s="552"/>
      <c r="F148" s="556"/>
      <c r="G148" s="557"/>
      <c r="H148" s="557"/>
      <c r="I148" s="557"/>
      <c r="J148" s="557"/>
      <c r="K148" s="557"/>
      <c r="L148" s="557"/>
      <c r="M148" s="558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</row>
    <row r="149" spans="1:24" ht="50.25" customHeight="1">
      <c r="A149" s="210"/>
      <c r="B149" s="233"/>
      <c r="C149" s="623" t="s">
        <v>1010</v>
      </c>
      <c r="D149" s="624"/>
      <c r="E149" s="625"/>
      <c r="F149" s="556"/>
      <c r="G149" s="557"/>
      <c r="H149" s="557"/>
      <c r="I149" s="557"/>
      <c r="J149" s="557"/>
      <c r="K149" s="557"/>
      <c r="L149" s="557"/>
      <c r="M149" s="558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</row>
    <row r="150" spans="1:24" ht="20.25" customHeight="1">
      <c r="A150" s="210"/>
      <c r="B150" s="233"/>
      <c r="C150" s="225" t="s">
        <v>978</v>
      </c>
      <c r="D150" s="210"/>
      <c r="E150" s="210"/>
      <c r="F150" s="210" t="s">
        <v>977</v>
      </c>
      <c r="G150" s="210" t="s">
        <v>1009</v>
      </c>
      <c r="H150" s="210"/>
      <c r="I150" s="210"/>
      <c r="J150" s="210"/>
      <c r="K150" s="210"/>
      <c r="L150" s="210"/>
      <c r="M150" s="228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</row>
    <row r="151" spans="1:24" ht="24" customHeight="1">
      <c r="A151" s="210"/>
      <c r="B151" s="233"/>
      <c r="C151" s="225"/>
      <c r="D151" s="210"/>
      <c r="E151" s="210">
        <v>1</v>
      </c>
      <c r="F151" s="441"/>
      <c r="G151" s="667"/>
      <c r="H151" s="668"/>
      <c r="I151" s="668"/>
      <c r="J151" s="668"/>
      <c r="K151" s="668"/>
      <c r="L151" s="668"/>
      <c r="M151" s="669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</row>
    <row r="152" spans="1:24" ht="24" customHeight="1">
      <c r="A152" s="210"/>
      <c r="B152" s="233"/>
      <c r="C152" s="225"/>
      <c r="D152" s="210"/>
      <c r="E152" s="210">
        <v>2</v>
      </c>
      <c r="F152" s="441"/>
      <c r="G152" s="667"/>
      <c r="H152" s="664"/>
      <c r="I152" s="664"/>
      <c r="J152" s="664"/>
      <c r="K152" s="664"/>
      <c r="L152" s="664"/>
      <c r="M152" s="665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</row>
    <row r="153" spans="1:24" ht="24" customHeight="1">
      <c r="A153" s="210"/>
      <c r="B153" s="233"/>
      <c r="C153" s="225"/>
      <c r="D153" s="210"/>
      <c r="E153" s="210">
        <v>3</v>
      </c>
      <c r="F153" s="441"/>
      <c r="G153" s="670"/>
      <c r="H153" s="664"/>
      <c r="I153" s="664"/>
      <c r="J153" s="664"/>
      <c r="K153" s="664"/>
      <c r="L153" s="664"/>
      <c r="M153" s="665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</row>
    <row r="154" spans="1:24" ht="24" customHeight="1">
      <c r="A154" s="210"/>
      <c r="B154" s="233"/>
      <c r="C154" s="225"/>
      <c r="D154" s="210"/>
      <c r="E154" s="210">
        <v>4</v>
      </c>
      <c r="F154" s="441"/>
      <c r="G154" s="663"/>
      <c r="H154" s="664"/>
      <c r="I154" s="664"/>
      <c r="J154" s="664"/>
      <c r="K154" s="664"/>
      <c r="L154" s="664"/>
      <c r="M154" s="665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</row>
    <row r="155" spans="1:24" ht="24" customHeight="1">
      <c r="A155" s="210"/>
      <c r="B155" s="233"/>
      <c r="C155" s="225"/>
      <c r="D155" s="210"/>
      <c r="E155" s="210">
        <v>5</v>
      </c>
      <c r="F155" s="441"/>
      <c r="G155" s="663"/>
      <c r="H155" s="664"/>
      <c r="I155" s="664"/>
      <c r="J155" s="664"/>
      <c r="K155" s="664"/>
      <c r="L155" s="664"/>
      <c r="M155" s="665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</row>
    <row r="156" spans="1:24" ht="24" customHeight="1">
      <c r="A156" s="210"/>
      <c r="B156" s="233"/>
      <c r="C156" s="225"/>
      <c r="D156" s="210"/>
      <c r="E156" s="210">
        <v>6</v>
      </c>
      <c r="F156" s="441"/>
      <c r="G156" s="663"/>
      <c r="H156" s="664"/>
      <c r="I156" s="664"/>
      <c r="J156" s="664"/>
      <c r="K156" s="664"/>
      <c r="L156" s="664"/>
      <c r="M156" s="665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</row>
    <row r="157" spans="1:24" ht="24" customHeight="1">
      <c r="A157" s="210"/>
      <c r="B157" s="233"/>
      <c r="C157" s="225"/>
      <c r="D157" s="210"/>
      <c r="E157" s="210">
        <v>7</v>
      </c>
      <c r="F157" s="441"/>
      <c r="G157" s="663"/>
      <c r="H157" s="664"/>
      <c r="I157" s="664"/>
      <c r="J157" s="664"/>
      <c r="K157" s="664"/>
      <c r="L157" s="664"/>
      <c r="M157" s="665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</row>
    <row r="158" spans="1:24" ht="24" customHeight="1">
      <c r="A158" s="210"/>
      <c r="B158" s="233"/>
      <c r="C158" s="225"/>
      <c r="D158" s="210"/>
      <c r="E158" s="210">
        <v>8</v>
      </c>
      <c r="F158" s="442"/>
      <c r="G158" s="666"/>
      <c r="H158" s="664"/>
      <c r="I158" s="664"/>
      <c r="J158" s="664"/>
      <c r="K158" s="664"/>
      <c r="L158" s="664"/>
      <c r="M158" s="665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</row>
    <row r="159" spans="1:24" ht="24" customHeight="1">
      <c r="A159" s="210"/>
      <c r="B159" s="233"/>
      <c r="C159" s="225"/>
      <c r="D159" s="210"/>
      <c r="E159" s="210">
        <v>9</v>
      </c>
      <c r="F159" s="441"/>
      <c r="G159" s="663"/>
      <c r="H159" s="664"/>
      <c r="I159" s="664"/>
      <c r="J159" s="664"/>
      <c r="K159" s="664"/>
      <c r="L159" s="664"/>
      <c r="M159" s="665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</row>
    <row r="160" spans="1:24" ht="24" customHeight="1">
      <c r="A160" s="210"/>
      <c r="B160" s="233"/>
      <c r="C160" s="225"/>
      <c r="D160" s="210"/>
      <c r="E160" s="210">
        <v>10</v>
      </c>
      <c r="F160" s="442"/>
      <c r="G160" s="666"/>
      <c r="H160" s="664"/>
      <c r="I160" s="664"/>
      <c r="J160" s="664"/>
      <c r="K160" s="664"/>
      <c r="L160" s="664"/>
      <c r="M160" s="665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</row>
    <row r="161" spans="1:24" ht="20.100000000000001" customHeight="1">
      <c r="A161" s="210"/>
      <c r="B161" s="364"/>
      <c r="C161" s="643" t="s">
        <v>140</v>
      </c>
      <c r="D161" s="644"/>
      <c r="E161" s="211" t="s">
        <v>171</v>
      </c>
      <c r="F161" s="546"/>
      <c r="G161" s="547"/>
      <c r="H161" s="547"/>
      <c r="I161" s="548"/>
      <c r="J161" s="248"/>
      <c r="K161" s="248"/>
      <c r="L161" s="210"/>
      <c r="M161" s="228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</row>
    <row r="162" spans="1:24" ht="20.100000000000001" customHeight="1">
      <c r="A162" s="210"/>
      <c r="B162" s="233"/>
      <c r="C162" s="225"/>
      <c r="D162" s="211"/>
      <c r="E162" s="211" t="s">
        <v>172</v>
      </c>
      <c r="F162" s="546"/>
      <c r="G162" s="547"/>
      <c r="H162" s="547"/>
      <c r="I162" s="548"/>
      <c r="J162" s="248"/>
      <c r="K162" s="248"/>
      <c r="L162" s="210"/>
      <c r="M162" s="228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</row>
    <row r="163" spans="1:24" ht="20.100000000000001" customHeight="1">
      <c r="A163" s="210"/>
      <c r="B163" s="233"/>
      <c r="C163" s="225"/>
      <c r="D163" s="211"/>
      <c r="E163" s="211" t="s">
        <v>290</v>
      </c>
      <c r="F163" s="559"/>
      <c r="G163" s="560"/>
      <c r="H163" s="560"/>
      <c r="I163" s="561"/>
      <c r="J163" s="248"/>
      <c r="K163" s="248"/>
      <c r="L163" s="210"/>
      <c r="M163" s="228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</row>
    <row r="164" spans="1:24" ht="50.1" customHeight="1">
      <c r="A164" s="210"/>
      <c r="B164" s="172"/>
      <c r="C164" s="216"/>
      <c r="D164" s="227"/>
      <c r="E164" s="227" t="s">
        <v>313</v>
      </c>
      <c r="F164" s="537"/>
      <c r="G164" s="544"/>
      <c r="H164" s="544"/>
      <c r="I164" s="544"/>
      <c r="J164" s="544"/>
      <c r="K164" s="544"/>
      <c r="L164" s="544"/>
      <c r="M164" s="545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</row>
    <row r="165" spans="1:24" ht="15.95" customHeight="1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</row>
    <row r="166" spans="1:24" ht="20.100000000000001" customHeight="1" thickBot="1">
      <c r="A166" s="210"/>
      <c r="B166" s="268" t="s">
        <v>448</v>
      </c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9"/>
      <c r="Q166" s="210"/>
      <c r="R166" s="210"/>
      <c r="S166" s="210"/>
      <c r="T166" s="210"/>
      <c r="U166" s="210"/>
      <c r="V166" s="210"/>
      <c r="W166" s="210"/>
      <c r="X166" s="210"/>
    </row>
    <row r="167" spans="1:24" ht="20.100000000000001" customHeight="1" thickTop="1" thickBot="1">
      <c r="A167" s="210"/>
      <c r="B167" s="240"/>
      <c r="C167" s="262" t="s">
        <v>1014</v>
      </c>
      <c r="D167" s="263"/>
      <c r="E167" s="263"/>
      <c r="F167" s="264"/>
      <c r="G167" s="264"/>
      <c r="H167" s="264"/>
      <c r="I167" s="264"/>
      <c r="J167" s="264"/>
      <c r="K167" s="264"/>
      <c r="L167" s="264"/>
      <c r="M167" s="264"/>
      <c r="N167" s="347"/>
      <c r="O167" s="435"/>
      <c r="P167" s="436"/>
      <c r="Q167" s="218"/>
      <c r="S167" s="218"/>
      <c r="T167" s="218"/>
      <c r="U167" s="218"/>
      <c r="V167" s="218"/>
      <c r="W167" s="218"/>
      <c r="X167" s="210"/>
    </row>
    <row r="168" spans="1:24" ht="24" customHeight="1" thickTop="1">
      <c r="A168" s="210"/>
      <c r="B168" s="240"/>
      <c r="C168" s="261"/>
      <c r="D168" s="430"/>
      <c r="E168" s="657" t="s">
        <v>161</v>
      </c>
      <c r="F168" s="657"/>
      <c r="G168" s="431" t="s">
        <v>163</v>
      </c>
      <c r="H168" s="431" t="s">
        <v>164</v>
      </c>
      <c r="I168" s="431" t="s">
        <v>162</v>
      </c>
      <c r="J168" s="431" t="s">
        <v>166</v>
      </c>
      <c r="K168" s="432" t="s">
        <v>167</v>
      </c>
      <c r="L168" s="431" t="s">
        <v>165</v>
      </c>
      <c r="M168" s="433" t="s">
        <v>979</v>
      </c>
      <c r="N168" s="434" t="s">
        <v>893</v>
      </c>
      <c r="O168" s="433" t="s">
        <v>169</v>
      </c>
      <c r="P168" s="433" t="s">
        <v>980</v>
      </c>
      <c r="X168" s="210"/>
    </row>
    <row r="169" spans="1:24" ht="20.100000000000001" customHeight="1">
      <c r="A169" s="210"/>
      <c r="B169" s="240"/>
      <c r="C169" s="258"/>
      <c r="D169" s="252" t="s">
        <v>468</v>
      </c>
      <c r="E169" s="549"/>
      <c r="F169" s="549"/>
      <c r="G169" s="293"/>
      <c r="H169" s="293"/>
      <c r="I169" s="337"/>
      <c r="J169" s="328"/>
      <c r="K169" s="469"/>
      <c r="L169" s="297" t="str">
        <f>IF(J169="","",TEXT(G169*H169,"###,###"))&amp;" "&amp;LEFT(J169,3)</f>
        <v xml:space="preserve"> </v>
      </c>
      <c r="M169" s="491" t="str">
        <f>IF(K169="","",ROUNDDOWN(G169*H169*K169,0))</f>
        <v/>
      </c>
      <c r="N169" s="429"/>
      <c r="O169" s="491" t="str">
        <f t="shared" ref="O169:O170" si="27">IF(N169="","",M169*(100+N169)/100)</f>
        <v/>
      </c>
      <c r="P169" s="491" t="str">
        <f>IF(N169="","",ROUNDDOWN(M169*選択!$A$4/選択!$A$5,0))</f>
        <v/>
      </c>
      <c r="X169" s="210"/>
    </row>
    <row r="170" spans="1:24" ht="20.100000000000001" customHeight="1">
      <c r="A170" s="210"/>
      <c r="B170" s="240"/>
      <c r="C170" s="258"/>
      <c r="D170" s="213" t="s">
        <v>469</v>
      </c>
      <c r="E170" s="655"/>
      <c r="F170" s="656"/>
      <c r="G170" s="294"/>
      <c r="H170" s="294"/>
      <c r="I170" s="338"/>
      <c r="J170" s="329"/>
      <c r="K170" s="470"/>
      <c r="L170" s="298" t="str">
        <f>IF(J170="","",TEXT(G170*H170,"###,###"))&amp;" "&amp;LEFT(J170,3)</f>
        <v xml:space="preserve"> </v>
      </c>
      <c r="M170" s="492" t="str">
        <f t="shared" ref="M170:M172" si="28">IF(K170="","",ROUNDDOWN(G170*H170*K170,0))</f>
        <v/>
      </c>
      <c r="N170" s="348"/>
      <c r="O170" s="492" t="str">
        <f t="shared" si="27"/>
        <v/>
      </c>
      <c r="P170" s="491" t="str">
        <f>IF(N170="","",ROUNDDOWN(M170*選択!$A$4/選択!$A$5,0))</f>
        <v/>
      </c>
      <c r="X170" s="210"/>
    </row>
    <row r="171" spans="1:24" ht="20.100000000000001" customHeight="1">
      <c r="A171" s="210"/>
      <c r="B171" s="240"/>
      <c r="C171" s="258"/>
      <c r="D171" s="213" t="s">
        <v>470</v>
      </c>
      <c r="E171" s="655"/>
      <c r="F171" s="656"/>
      <c r="G171" s="294"/>
      <c r="H171" s="294"/>
      <c r="I171" s="338"/>
      <c r="J171" s="329"/>
      <c r="K171" s="470"/>
      <c r="L171" s="298" t="str">
        <f>IF(J171="","",TEXT(G171*H171,"###,###"))&amp;" "&amp;LEFT(J171,3)</f>
        <v xml:space="preserve"> </v>
      </c>
      <c r="M171" s="492" t="str">
        <f t="shared" si="28"/>
        <v/>
      </c>
      <c r="N171" s="348"/>
      <c r="O171" s="492" t="str">
        <f>IF(N171="","",M171*(100+N171)/100)</f>
        <v/>
      </c>
      <c r="P171" s="491" t="str">
        <f>IF(N171="","",ROUNDDOWN(M171*選択!$A$4/選択!$A$5,0))</f>
        <v/>
      </c>
      <c r="X171" s="210"/>
    </row>
    <row r="172" spans="1:24" ht="20.100000000000001" customHeight="1">
      <c r="A172" s="210"/>
      <c r="B172" s="240"/>
      <c r="C172" s="258"/>
      <c r="D172" s="213" t="s">
        <v>471</v>
      </c>
      <c r="E172" s="655"/>
      <c r="F172" s="656"/>
      <c r="G172" s="294"/>
      <c r="H172" s="294"/>
      <c r="I172" s="338"/>
      <c r="J172" s="329"/>
      <c r="K172" s="470"/>
      <c r="L172" s="298" t="str">
        <f>IF(J172="","",TEXT(G172*H172,"###,###"))&amp;" "&amp;LEFT(J172,3)</f>
        <v xml:space="preserve"> </v>
      </c>
      <c r="M172" s="492" t="str">
        <f t="shared" si="28"/>
        <v/>
      </c>
      <c r="N172" s="348"/>
      <c r="O172" s="492" t="str">
        <f t="shared" ref="O172" si="29">IF(N172="","",M172*(100+N172)/100)</f>
        <v/>
      </c>
      <c r="P172" s="491" t="str">
        <f>IF(N172="","",ROUNDDOWN(M172*選択!$A$4/選択!$A$5,0))</f>
        <v/>
      </c>
      <c r="X172" s="210"/>
    </row>
    <row r="173" spans="1:24" ht="50.1" customHeight="1" thickBot="1">
      <c r="A173" s="210"/>
      <c r="B173" s="240"/>
      <c r="C173" s="258"/>
      <c r="D173" s="251" t="s">
        <v>50</v>
      </c>
      <c r="E173" s="652"/>
      <c r="F173" s="653"/>
      <c r="G173" s="653"/>
      <c r="H173" s="653"/>
      <c r="I173" s="653"/>
      <c r="J173" s="653"/>
      <c r="K173" s="653"/>
      <c r="L173" s="653"/>
      <c r="M173" s="653"/>
      <c r="N173" s="653"/>
      <c r="O173" s="653"/>
      <c r="P173" s="654"/>
      <c r="Q173" s="210"/>
      <c r="R173" s="210"/>
      <c r="S173" s="210"/>
      <c r="T173" s="210"/>
      <c r="U173" s="210"/>
      <c r="V173" s="210"/>
      <c r="W173" s="210"/>
      <c r="X173" s="219"/>
    </row>
    <row r="174" spans="1:24" ht="20.100000000000001" customHeight="1" thickTop="1" thickBot="1">
      <c r="A174" s="210"/>
      <c r="B174" s="240"/>
      <c r="C174" s="262" t="s">
        <v>1016</v>
      </c>
      <c r="D174" s="263"/>
      <c r="E174" s="263"/>
      <c r="F174" s="264"/>
      <c r="G174" s="266"/>
      <c r="H174" s="264"/>
      <c r="I174" s="264"/>
      <c r="J174" s="264"/>
      <c r="K174" s="264"/>
      <c r="L174" s="264"/>
      <c r="M174" s="264"/>
      <c r="N174" s="264"/>
      <c r="O174" s="264"/>
      <c r="P174" s="265"/>
      <c r="X174" s="210"/>
    </row>
    <row r="175" spans="1:24" ht="24" customHeight="1" thickTop="1">
      <c r="A175" s="210"/>
      <c r="B175" s="240"/>
      <c r="C175" s="261"/>
      <c r="D175" s="430"/>
      <c r="E175" s="657" t="s">
        <v>161</v>
      </c>
      <c r="F175" s="657"/>
      <c r="G175" s="431" t="s">
        <v>163</v>
      </c>
      <c r="H175" s="431" t="s">
        <v>164</v>
      </c>
      <c r="I175" s="431" t="s">
        <v>162</v>
      </c>
      <c r="J175" s="431" t="s">
        <v>166</v>
      </c>
      <c r="K175" s="432" t="s">
        <v>167</v>
      </c>
      <c r="L175" s="431" t="s">
        <v>165</v>
      </c>
      <c r="M175" s="433" t="s">
        <v>979</v>
      </c>
      <c r="N175" s="434" t="s">
        <v>893</v>
      </c>
      <c r="O175" s="433" t="s">
        <v>169</v>
      </c>
      <c r="P175" s="433" t="s">
        <v>980</v>
      </c>
      <c r="X175" s="210"/>
    </row>
    <row r="176" spans="1:24" ht="20.100000000000001" customHeight="1">
      <c r="A176" s="210"/>
      <c r="B176" s="240"/>
      <c r="C176" s="259"/>
      <c r="D176" s="252" t="s">
        <v>468</v>
      </c>
      <c r="E176" s="549"/>
      <c r="F176" s="550"/>
      <c r="G176" s="293"/>
      <c r="H176" s="293"/>
      <c r="I176" s="337"/>
      <c r="J176" s="328"/>
      <c r="K176" s="469"/>
      <c r="L176" s="297" t="str">
        <f>IF(J176="","",TEXT(G176*H176,"###,###"))&amp;" "&amp;LEFT(J176,3)</f>
        <v xml:space="preserve"> </v>
      </c>
      <c r="M176" s="491" t="str">
        <f t="shared" ref="M176:M179" si="30">IF(K176="","",ROUNDDOWN(G176*H176*K176,0))</f>
        <v/>
      </c>
      <c r="N176" s="429"/>
      <c r="O176" s="491" t="str">
        <f t="shared" ref="O176:O179" si="31">IF(N176="","",M176*(100+N176)/100)</f>
        <v/>
      </c>
      <c r="P176" s="491" t="str">
        <f>IF(N176="","",ROUNDDOWN(M176*選択!$A$4/選択!$A$5,0))</f>
        <v/>
      </c>
      <c r="X176" s="210"/>
    </row>
    <row r="177" spans="1:24" ht="20.100000000000001" customHeight="1">
      <c r="A177" s="210"/>
      <c r="B177" s="240"/>
      <c r="C177" s="259"/>
      <c r="D177" s="213" t="s">
        <v>469</v>
      </c>
      <c r="E177" s="655"/>
      <c r="F177" s="656"/>
      <c r="G177" s="294"/>
      <c r="H177" s="294"/>
      <c r="I177" s="339"/>
      <c r="J177" s="329"/>
      <c r="K177" s="470"/>
      <c r="L177" s="298" t="str">
        <f>IF(J177="","",TEXT(G177*H177,"###,###"))&amp;" "&amp;LEFT(J177,3)</f>
        <v xml:space="preserve"> </v>
      </c>
      <c r="M177" s="492" t="str">
        <f t="shared" si="30"/>
        <v/>
      </c>
      <c r="N177" s="348"/>
      <c r="O177" s="492" t="str">
        <f t="shared" si="31"/>
        <v/>
      </c>
      <c r="P177" s="491" t="str">
        <f>IF(N177="","",ROUNDDOWN(M177*選択!$A$4/選択!$A$5,0))</f>
        <v/>
      </c>
      <c r="X177" s="210"/>
    </row>
    <row r="178" spans="1:24" ht="20.100000000000001" customHeight="1">
      <c r="A178" s="210"/>
      <c r="B178" s="240"/>
      <c r="C178" s="259"/>
      <c r="D178" s="213" t="s">
        <v>470</v>
      </c>
      <c r="E178" s="655"/>
      <c r="F178" s="656"/>
      <c r="G178" s="294"/>
      <c r="H178" s="294"/>
      <c r="I178" s="339"/>
      <c r="J178" s="329"/>
      <c r="K178" s="470"/>
      <c r="L178" s="298" t="str">
        <f>IF(J178="","",TEXT(G178*H178,"###,###"))&amp;" "&amp;LEFT(J178,3)</f>
        <v xml:space="preserve"> </v>
      </c>
      <c r="M178" s="492" t="str">
        <f t="shared" si="30"/>
        <v/>
      </c>
      <c r="N178" s="348"/>
      <c r="O178" s="492" t="str">
        <f t="shared" si="31"/>
        <v/>
      </c>
      <c r="P178" s="491" t="str">
        <f>IF(N178="","",ROUNDDOWN(M178*選択!$A$4/選択!$A$5,0))</f>
        <v/>
      </c>
      <c r="X178" s="210"/>
    </row>
    <row r="179" spans="1:24" ht="20.100000000000001" customHeight="1">
      <c r="A179" s="210"/>
      <c r="B179" s="240"/>
      <c r="C179" s="259"/>
      <c r="D179" s="213" t="s">
        <v>471</v>
      </c>
      <c r="E179" s="655"/>
      <c r="F179" s="656"/>
      <c r="G179" s="294"/>
      <c r="H179" s="294"/>
      <c r="I179" s="339"/>
      <c r="J179" s="329"/>
      <c r="K179" s="470"/>
      <c r="L179" s="298" t="str">
        <f>IF(J179="","",TEXT(G179*H179,"###,###"))&amp;" "&amp;LEFT(J179,3)</f>
        <v xml:space="preserve"> </v>
      </c>
      <c r="M179" s="492" t="str">
        <f t="shared" si="30"/>
        <v/>
      </c>
      <c r="N179" s="348"/>
      <c r="O179" s="492" t="str">
        <f t="shared" si="31"/>
        <v/>
      </c>
      <c r="P179" s="491" t="str">
        <f>IF(N179="","",ROUNDDOWN(M179*選択!$A$4/選択!$A$5,0))</f>
        <v/>
      </c>
      <c r="X179" s="210"/>
    </row>
    <row r="180" spans="1:24" ht="50.1" customHeight="1" thickBot="1">
      <c r="A180" s="210"/>
      <c r="B180" s="240"/>
      <c r="C180" s="259"/>
      <c r="D180" s="251" t="s">
        <v>50</v>
      </c>
      <c r="E180" s="652"/>
      <c r="F180" s="653"/>
      <c r="G180" s="653"/>
      <c r="H180" s="653"/>
      <c r="I180" s="653"/>
      <c r="J180" s="653"/>
      <c r="K180" s="653"/>
      <c r="L180" s="653"/>
      <c r="M180" s="653"/>
      <c r="N180" s="653"/>
      <c r="O180" s="653"/>
      <c r="P180" s="654"/>
      <c r="Q180" s="210"/>
      <c r="R180" s="210"/>
      <c r="S180" s="210"/>
      <c r="T180" s="210"/>
      <c r="U180" s="210"/>
      <c r="V180" s="210"/>
      <c r="W180" s="210"/>
      <c r="X180" s="210"/>
    </row>
    <row r="181" spans="1:24" ht="20.100000000000001" customHeight="1" thickTop="1" thickBot="1">
      <c r="A181" s="210"/>
      <c r="B181" s="240"/>
      <c r="C181" s="262" t="s">
        <v>1018</v>
      </c>
      <c r="D181" s="263"/>
      <c r="E181" s="263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5"/>
    </row>
    <row r="182" spans="1:24" ht="24" customHeight="1" thickTop="1">
      <c r="A182" s="210"/>
      <c r="B182" s="240"/>
      <c r="C182" s="261"/>
      <c r="D182" s="430"/>
      <c r="E182" s="657" t="s">
        <v>161</v>
      </c>
      <c r="F182" s="657"/>
      <c r="G182" s="431" t="s">
        <v>163</v>
      </c>
      <c r="H182" s="431" t="s">
        <v>164</v>
      </c>
      <c r="I182" s="431" t="s">
        <v>162</v>
      </c>
      <c r="J182" s="431" t="s">
        <v>166</v>
      </c>
      <c r="K182" s="432" t="s">
        <v>167</v>
      </c>
      <c r="L182" s="431" t="s">
        <v>165</v>
      </c>
      <c r="M182" s="433" t="s">
        <v>979</v>
      </c>
      <c r="N182" s="434" t="s">
        <v>893</v>
      </c>
      <c r="O182" s="433" t="s">
        <v>169</v>
      </c>
      <c r="P182" s="433" t="s">
        <v>980</v>
      </c>
      <c r="X182" s="210"/>
    </row>
    <row r="183" spans="1:24" ht="20.100000000000001" customHeight="1">
      <c r="A183" s="210"/>
      <c r="B183" s="240"/>
      <c r="C183" s="259"/>
      <c r="D183" s="252" t="s">
        <v>468</v>
      </c>
      <c r="E183" s="658"/>
      <c r="F183" s="671"/>
      <c r="G183" s="293"/>
      <c r="H183" s="293"/>
      <c r="I183" s="337"/>
      <c r="J183" s="328"/>
      <c r="K183" s="469"/>
      <c r="L183" s="297" t="str">
        <f>IF(J183="","",TEXT(G183*H183,"###,###"))&amp;" "&amp;LEFT(J183,3)</f>
        <v xml:space="preserve"> </v>
      </c>
      <c r="M183" s="491" t="str">
        <f>IF(K183="","",ROUNDDOWN(G183*H183*K183,0))</f>
        <v/>
      </c>
      <c r="N183" s="429"/>
      <c r="O183" s="491" t="str">
        <f t="shared" ref="O183:O186" si="32">IF(N183="","",M183*(100+N183)/100)</f>
        <v/>
      </c>
      <c r="P183" s="491" t="str">
        <f>IF(N183="","",ROUNDDOWN(M183*選択!$A$4/選択!$A$5,0))</f>
        <v/>
      </c>
    </row>
    <row r="184" spans="1:24" ht="20.100000000000001" customHeight="1">
      <c r="A184" s="210"/>
      <c r="B184" s="240"/>
      <c r="C184" s="259"/>
      <c r="D184" s="213" t="s">
        <v>469</v>
      </c>
      <c r="E184" s="658"/>
      <c r="F184" s="659"/>
      <c r="G184" s="294"/>
      <c r="H184" s="294"/>
      <c r="I184" s="338"/>
      <c r="J184" s="329"/>
      <c r="K184" s="470"/>
      <c r="L184" s="298" t="str">
        <f>IF(J184="","",TEXT(G184*H184,"###,###"))&amp;" "&amp;LEFT(J184,3)</f>
        <v xml:space="preserve"> </v>
      </c>
      <c r="M184" s="492" t="str">
        <f t="shared" ref="M184:M186" si="33">IF(K184="","",ROUNDDOWN(G184*H184*K184,0))</f>
        <v/>
      </c>
      <c r="N184" s="348"/>
      <c r="O184" s="491" t="str">
        <f t="shared" si="32"/>
        <v/>
      </c>
      <c r="P184" s="491" t="str">
        <f>IF(N184="","",ROUNDDOWN(M184*選択!$A$4/選択!$A$5,0))</f>
        <v/>
      </c>
    </row>
    <row r="185" spans="1:24" ht="20.100000000000001" customHeight="1">
      <c r="A185" s="210"/>
      <c r="B185" s="240"/>
      <c r="C185" s="259"/>
      <c r="D185" s="213" t="s">
        <v>470</v>
      </c>
      <c r="E185" s="658"/>
      <c r="F185" s="659"/>
      <c r="G185" s="294"/>
      <c r="H185" s="294"/>
      <c r="I185" s="338"/>
      <c r="J185" s="329"/>
      <c r="K185" s="470"/>
      <c r="L185" s="298" t="str">
        <f>IF(J185="","",TEXT(G185*H185,"###,###"))&amp;" "&amp;LEFT(J185,3)</f>
        <v xml:space="preserve"> </v>
      </c>
      <c r="M185" s="492" t="str">
        <f t="shared" si="33"/>
        <v/>
      </c>
      <c r="N185" s="348"/>
      <c r="O185" s="491" t="str">
        <f t="shared" si="32"/>
        <v/>
      </c>
      <c r="P185" s="491" t="str">
        <f>IF(N185="","",ROUNDDOWN(M185*選択!$A$4/選択!$A$5,0))</f>
        <v/>
      </c>
    </row>
    <row r="186" spans="1:24" ht="20.100000000000001" customHeight="1">
      <c r="A186" s="210"/>
      <c r="B186" s="240"/>
      <c r="C186" s="259"/>
      <c r="D186" s="213" t="s">
        <v>471</v>
      </c>
      <c r="E186" s="658"/>
      <c r="F186" s="659"/>
      <c r="G186" s="294"/>
      <c r="H186" s="294"/>
      <c r="I186" s="338"/>
      <c r="J186" s="329"/>
      <c r="K186" s="470"/>
      <c r="L186" s="298" t="str">
        <f>IF(J186="","",TEXT(G186*H186,"###,###"))&amp;" "&amp;LEFT(J186,3)</f>
        <v xml:space="preserve"> </v>
      </c>
      <c r="M186" s="492" t="str">
        <f t="shared" si="33"/>
        <v/>
      </c>
      <c r="N186" s="348"/>
      <c r="O186" s="491" t="str">
        <f t="shared" si="32"/>
        <v/>
      </c>
      <c r="P186" s="491" t="str">
        <f>IF(N186="","",ROUNDDOWN(M186*選択!$A$4/選択!$A$5,0))</f>
        <v/>
      </c>
    </row>
    <row r="187" spans="1:24" ht="50.1" customHeight="1" thickBot="1">
      <c r="A187" s="210"/>
      <c r="B187" s="443"/>
      <c r="C187" s="260"/>
      <c r="D187" s="213" t="s">
        <v>50</v>
      </c>
      <c r="E187" s="537"/>
      <c r="F187" s="544"/>
      <c r="G187" s="544"/>
      <c r="H187" s="544"/>
      <c r="I187" s="544"/>
      <c r="J187" s="544"/>
      <c r="K187" s="544"/>
      <c r="L187" s="544"/>
      <c r="M187" s="544"/>
      <c r="N187" s="544"/>
      <c r="O187" s="544"/>
      <c r="P187" s="545"/>
      <c r="Q187" s="210"/>
      <c r="R187" s="210"/>
      <c r="S187" s="210"/>
    </row>
    <row r="188" spans="1:24" ht="20.100000000000001" customHeight="1" thickTop="1" thickBot="1">
      <c r="A188" s="210"/>
      <c r="B188" s="443"/>
      <c r="C188" s="262" t="s">
        <v>1020</v>
      </c>
      <c r="D188" s="263"/>
      <c r="E188" s="263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5"/>
    </row>
    <row r="189" spans="1:24" ht="24" customHeight="1" thickTop="1">
      <c r="A189" s="210"/>
      <c r="B189" s="240"/>
      <c r="C189" s="261"/>
      <c r="D189" s="430"/>
      <c r="E189" s="657" t="s">
        <v>161</v>
      </c>
      <c r="F189" s="657"/>
      <c r="G189" s="431" t="s">
        <v>163</v>
      </c>
      <c r="H189" s="431" t="s">
        <v>164</v>
      </c>
      <c r="I189" s="431" t="s">
        <v>162</v>
      </c>
      <c r="J189" s="431" t="s">
        <v>166</v>
      </c>
      <c r="K189" s="432" t="s">
        <v>167</v>
      </c>
      <c r="L189" s="431" t="s">
        <v>165</v>
      </c>
      <c r="M189" s="433" t="s">
        <v>979</v>
      </c>
      <c r="N189" s="434" t="s">
        <v>893</v>
      </c>
      <c r="O189" s="433" t="s">
        <v>169</v>
      </c>
      <c r="P189" s="433" t="s">
        <v>980</v>
      </c>
      <c r="X189" s="210"/>
    </row>
    <row r="190" spans="1:24" ht="20.100000000000001" customHeight="1">
      <c r="A190" s="210"/>
      <c r="B190" s="240"/>
      <c r="C190" s="259"/>
      <c r="D190" s="252" t="s">
        <v>468</v>
      </c>
      <c r="E190" s="658"/>
      <c r="F190" s="659"/>
      <c r="G190" s="293"/>
      <c r="H190" s="293"/>
      <c r="I190" s="337"/>
      <c r="J190" s="328"/>
      <c r="K190" s="469"/>
      <c r="L190" s="297" t="str">
        <f>IF(J190="","",TEXT(G190*H190,"###,###"))&amp;" "&amp;LEFT(J190,3)</f>
        <v xml:space="preserve"> </v>
      </c>
      <c r="M190" s="491" t="str">
        <f>IF(K190="","",ROUNDDOWN(G190*H190*K190,0))</f>
        <v/>
      </c>
      <c r="N190" s="429"/>
      <c r="O190" s="491" t="str">
        <f t="shared" ref="O190:O193" si="34">IF(N190="","",M190*(100+N190)/100)</f>
        <v/>
      </c>
      <c r="P190" s="491" t="str">
        <f>IF(N190="","",ROUNDDOWN(M190*選択!$A$4/選択!$A$5,0))</f>
        <v/>
      </c>
    </row>
    <row r="191" spans="1:24" ht="20.100000000000001" customHeight="1">
      <c r="A191" s="210"/>
      <c r="B191" s="240"/>
      <c r="C191" s="259"/>
      <c r="D191" s="213" t="s">
        <v>469</v>
      </c>
      <c r="E191" s="658"/>
      <c r="F191" s="659"/>
      <c r="G191" s="294"/>
      <c r="H191" s="294"/>
      <c r="I191" s="338"/>
      <c r="J191" s="329"/>
      <c r="K191" s="470"/>
      <c r="L191" s="298" t="str">
        <f>IF(J191="","",TEXT(G191*H191,"###,###"))&amp;" "&amp;LEFT(J191,3)</f>
        <v xml:space="preserve"> </v>
      </c>
      <c r="M191" s="492" t="str">
        <f t="shared" ref="M191:M193" si="35">IF(K191="","",ROUNDDOWN(G191*H191*K191,0))</f>
        <v/>
      </c>
      <c r="N191" s="348"/>
      <c r="O191" s="491" t="str">
        <f t="shared" si="34"/>
        <v/>
      </c>
      <c r="P191" s="491" t="str">
        <f>IF(N191="","",ROUNDDOWN(M191*選択!$A$4/選択!$A$5,0))</f>
        <v/>
      </c>
    </row>
    <row r="192" spans="1:24" ht="20.100000000000001" customHeight="1">
      <c r="A192" s="210"/>
      <c r="B192" s="240"/>
      <c r="C192" s="259"/>
      <c r="D192" s="213" t="s">
        <v>470</v>
      </c>
      <c r="E192" s="658"/>
      <c r="F192" s="659"/>
      <c r="G192" s="294"/>
      <c r="H192" s="294"/>
      <c r="I192" s="338"/>
      <c r="J192" s="329"/>
      <c r="K192" s="470"/>
      <c r="L192" s="298" t="str">
        <f>IF(J192="","",TEXT(G192*H192,"###,###"))&amp;" "&amp;LEFT(J192,3)</f>
        <v xml:space="preserve"> </v>
      </c>
      <c r="M192" s="492" t="str">
        <f t="shared" si="35"/>
        <v/>
      </c>
      <c r="N192" s="348"/>
      <c r="O192" s="491" t="str">
        <f t="shared" si="34"/>
        <v/>
      </c>
      <c r="P192" s="491" t="str">
        <f>IF(N192="","",ROUNDDOWN(M192*選択!$A$4/選択!$A$5,0))</f>
        <v/>
      </c>
    </row>
    <row r="193" spans="1:24" ht="20.100000000000001" customHeight="1">
      <c r="A193" s="210"/>
      <c r="B193" s="240"/>
      <c r="C193" s="259"/>
      <c r="D193" s="213" t="s">
        <v>471</v>
      </c>
      <c r="E193" s="658"/>
      <c r="F193" s="659"/>
      <c r="G193" s="294"/>
      <c r="H193" s="294"/>
      <c r="I193" s="338"/>
      <c r="J193" s="329"/>
      <c r="K193" s="470"/>
      <c r="L193" s="298" t="str">
        <f>IF(J193="","",TEXT(G193*H193,"###,###"))&amp;" "&amp;LEFT(J193,3)</f>
        <v xml:space="preserve"> </v>
      </c>
      <c r="M193" s="492" t="str">
        <f t="shared" si="35"/>
        <v/>
      </c>
      <c r="N193" s="348"/>
      <c r="O193" s="491" t="str">
        <f t="shared" si="34"/>
        <v/>
      </c>
      <c r="P193" s="491" t="str">
        <f>IF(N193="","",ROUNDDOWN(M193*選択!$A$4/選択!$A$5,0))</f>
        <v/>
      </c>
    </row>
    <row r="194" spans="1:24" ht="50.1" customHeight="1" thickBot="1">
      <c r="A194" s="210"/>
      <c r="B194" s="443"/>
      <c r="C194" s="260"/>
      <c r="D194" s="213" t="s">
        <v>50</v>
      </c>
      <c r="E194" s="537"/>
      <c r="F194" s="544"/>
      <c r="G194" s="544"/>
      <c r="H194" s="544"/>
      <c r="I194" s="544"/>
      <c r="J194" s="544"/>
      <c r="K194" s="544"/>
      <c r="L194" s="544"/>
      <c r="M194" s="544"/>
      <c r="N194" s="544"/>
      <c r="O194" s="544"/>
      <c r="P194" s="545"/>
      <c r="Q194" s="210"/>
      <c r="R194" s="210"/>
      <c r="S194" s="210"/>
    </row>
    <row r="195" spans="1:24" ht="20.100000000000001" customHeight="1" thickTop="1" thickBot="1">
      <c r="A195" s="210"/>
      <c r="B195" s="443"/>
      <c r="C195" s="262" t="s">
        <v>1022</v>
      </c>
      <c r="D195" s="263"/>
      <c r="E195" s="263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5"/>
    </row>
    <row r="196" spans="1:24" ht="24" customHeight="1" thickTop="1">
      <c r="A196" s="210"/>
      <c r="B196" s="240"/>
      <c r="C196" s="261"/>
      <c r="D196" s="430"/>
      <c r="E196" s="657" t="s">
        <v>161</v>
      </c>
      <c r="F196" s="657"/>
      <c r="G196" s="431" t="s">
        <v>163</v>
      </c>
      <c r="H196" s="431" t="s">
        <v>164</v>
      </c>
      <c r="I196" s="431" t="s">
        <v>162</v>
      </c>
      <c r="J196" s="431" t="s">
        <v>166</v>
      </c>
      <c r="K196" s="432" t="s">
        <v>167</v>
      </c>
      <c r="L196" s="431" t="s">
        <v>165</v>
      </c>
      <c r="M196" s="433" t="s">
        <v>979</v>
      </c>
      <c r="N196" s="434" t="s">
        <v>893</v>
      </c>
      <c r="O196" s="433" t="s">
        <v>169</v>
      </c>
      <c r="P196" s="433" t="s">
        <v>980</v>
      </c>
      <c r="X196" s="210"/>
    </row>
    <row r="197" spans="1:24" ht="20.100000000000001" customHeight="1">
      <c r="A197" s="210"/>
      <c r="B197" s="240"/>
      <c r="C197" s="259"/>
      <c r="D197" s="252" t="s">
        <v>468</v>
      </c>
      <c r="E197" s="658"/>
      <c r="F197" s="659"/>
      <c r="G197" s="293"/>
      <c r="H197" s="293"/>
      <c r="I197" s="337"/>
      <c r="J197" s="328"/>
      <c r="K197" s="469"/>
      <c r="L197" s="297" t="str">
        <f>IF(J197="","",TEXT(G197*H197,"###,###"))&amp;" "&amp;LEFT(J197,3)</f>
        <v xml:space="preserve"> </v>
      </c>
      <c r="M197" s="491" t="str">
        <f>IF(K197="","",ROUNDDOWN(G197*H197*K197,0))</f>
        <v/>
      </c>
      <c r="N197" s="429"/>
      <c r="O197" s="491" t="str">
        <f t="shared" ref="O197:O200" si="36">IF(N197="","",M197*(100+N197)/100)</f>
        <v/>
      </c>
      <c r="P197" s="491" t="str">
        <f>IF(N197="","",ROUNDDOWN(M197*選択!$A$4/選択!$A$5,0))</f>
        <v/>
      </c>
    </row>
    <row r="198" spans="1:24" ht="20.100000000000001" customHeight="1">
      <c r="A198" s="210"/>
      <c r="B198" s="240"/>
      <c r="C198" s="259"/>
      <c r="D198" s="213" t="s">
        <v>469</v>
      </c>
      <c r="E198" s="658"/>
      <c r="F198" s="659"/>
      <c r="G198" s="294"/>
      <c r="H198" s="294"/>
      <c r="I198" s="338"/>
      <c r="J198" s="329"/>
      <c r="K198" s="470"/>
      <c r="L198" s="298" t="str">
        <f>IF(J198="","",TEXT(G198*H198,"###,###"))&amp;" "&amp;LEFT(J198,3)</f>
        <v xml:space="preserve"> </v>
      </c>
      <c r="M198" s="492" t="str">
        <f t="shared" ref="M198:M200" si="37">IF(K198="","",ROUNDDOWN(G198*H198*K198,0))</f>
        <v/>
      </c>
      <c r="N198" s="348"/>
      <c r="O198" s="491" t="str">
        <f t="shared" si="36"/>
        <v/>
      </c>
      <c r="P198" s="491" t="str">
        <f>IF(N198="","",ROUNDDOWN(M198*選択!$A$4/選択!$A$5,0))</f>
        <v/>
      </c>
    </row>
    <row r="199" spans="1:24" ht="20.100000000000001" customHeight="1">
      <c r="A199" s="210"/>
      <c r="B199" s="240"/>
      <c r="C199" s="259"/>
      <c r="D199" s="213" t="s">
        <v>470</v>
      </c>
      <c r="E199" s="658"/>
      <c r="F199" s="659"/>
      <c r="G199" s="294"/>
      <c r="H199" s="294"/>
      <c r="I199" s="338"/>
      <c r="J199" s="329"/>
      <c r="K199" s="470"/>
      <c r="L199" s="298" t="str">
        <f>IF(J199="","",TEXT(G199*H199,"###,###"))&amp;" "&amp;LEFT(J199,3)</f>
        <v xml:space="preserve"> </v>
      </c>
      <c r="M199" s="492" t="str">
        <f t="shared" si="37"/>
        <v/>
      </c>
      <c r="N199" s="348"/>
      <c r="O199" s="491" t="str">
        <f t="shared" si="36"/>
        <v/>
      </c>
      <c r="P199" s="491" t="str">
        <f>IF(N199="","",ROUNDDOWN(M199*選択!$A$4/選択!$A$5,0))</f>
        <v/>
      </c>
    </row>
    <row r="200" spans="1:24" ht="20.100000000000001" customHeight="1">
      <c r="A200" s="210"/>
      <c r="B200" s="240"/>
      <c r="C200" s="259"/>
      <c r="D200" s="213" t="s">
        <v>471</v>
      </c>
      <c r="E200" s="658"/>
      <c r="F200" s="659"/>
      <c r="G200" s="294"/>
      <c r="H200" s="294"/>
      <c r="I200" s="338"/>
      <c r="J200" s="329"/>
      <c r="K200" s="470"/>
      <c r="L200" s="298" t="str">
        <f>IF(J200="","",TEXT(G200*H200,"###,###"))&amp;" "&amp;LEFT(J200,3)</f>
        <v xml:space="preserve"> </v>
      </c>
      <c r="M200" s="492" t="str">
        <f t="shared" si="37"/>
        <v/>
      </c>
      <c r="N200" s="348"/>
      <c r="O200" s="491" t="str">
        <f t="shared" si="36"/>
        <v/>
      </c>
      <c r="P200" s="491" t="str">
        <f>IF(N200="","",ROUNDDOWN(M200*選択!$A$4/選択!$A$5,0))</f>
        <v/>
      </c>
    </row>
    <row r="201" spans="1:24" ht="50.1" customHeight="1">
      <c r="A201" s="210"/>
      <c r="B201" s="241"/>
      <c r="C201" s="260"/>
      <c r="D201" s="213" t="s">
        <v>50</v>
      </c>
      <c r="E201" s="537"/>
      <c r="F201" s="544"/>
      <c r="G201" s="544"/>
      <c r="H201" s="544"/>
      <c r="I201" s="544"/>
      <c r="J201" s="544"/>
      <c r="K201" s="544"/>
      <c r="L201" s="544"/>
      <c r="M201" s="544"/>
      <c r="N201" s="544"/>
      <c r="O201" s="544"/>
      <c r="P201" s="545"/>
      <c r="Q201" s="210"/>
      <c r="R201" s="210"/>
      <c r="S201" s="210"/>
    </row>
    <row r="202" spans="1:24" ht="15.95" customHeight="1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N202" s="210"/>
      <c r="O202" s="211" t="s">
        <v>180</v>
      </c>
      <c r="P202" s="493">
        <f>SUM(O169:O172)+SUM(O176:O179)+SUM(O183:O186)+SUM(O190:O193)</f>
        <v>0</v>
      </c>
      <c r="Q202" s="210"/>
      <c r="R202" s="210"/>
      <c r="S202" s="210"/>
    </row>
    <row r="203" spans="1:24" ht="20.100000000000001" customHeight="1">
      <c r="A203" s="210"/>
      <c r="B203" s="267" t="s">
        <v>380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2"/>
      <c r="N203" s="210"/>
      <c r="O203" s="211" t="s">
        <v>181</v>
      </c>
      <c r="P203" s="494">
        <f>SUM(P169:P172)+SUM(P176:P179)+SUM(P183:P186)+SUM(P190:P193)</f>
        <v>0</v>
      </c>
      <c r="Q203" s="210"/>
      <c r="R203" s="210"/>
      <c r="S203" s="210"/>
      <c r="T203" s="210"/>
      <c r="U203" s="210"/>
      <c r="V203" s="210"/>
      <c r="W203" s="210"/>
      <c r="X203" s="210"/>
    </row>
    <row r="204" spans="1:24" ht="20.100000000000001" customHeight="1">
      <c r="A204" s="210"/>
      <c r="B204" s="233"/>
      <c r="C204" s="220" t="s">
        <v>372</v>
      </c>
      <c r="D204" s="223"/>
      <c r="E204" s="223"/>
      <c r="F204" s="223"/>
      <c r="G204" s="650"/>
      <c r="H204" s="651"/>
      <c r="I204" s="223"/>
      <c r="J204" s="223"/>
      <c r="K204" s="223"/>
      <c r="L204" s="223"/>
      <c r="M204" s="224"/>
      <c r="N204" s="210"/>
      <c r="O204" s="211" t="s">
        <v>973</v>
      </c>
      <c r="P204" s="494">
        <f>IF(G205="",ROUNDDOWN(P203,-3),MIN(G205,ROUNDDOWN(P203,-3)))</f>
        <v>0</v>
      </c>
      <c r="Q204" s="210"/>
      <c r="R204" s="210"/>
      <c r="S204" s="210"/>
      <c r="T204" s="210"/>
      <c r="U204" s="210"/>
      <c r="V204" s="210"/>
      <c r="W204" s="210"/>
      <c r="X204" s="210"/>
    </row>
    <row r="205" spans="1:24" ht="20.100000000000001" customHeight="1">
      <c r="A205" s="210"/>
      <c r="B205" s="172"/>
      <c r="C205" s="216" t="s">
        <v>373</v>
      </c>
      <c r="D205" s="229"/>
      <c r="E205" s="229"/>
      <c r="F205" s="229"/>
      <c r="G205" s="648"/>
      <c r="H205" s="649"/>
      <c r="I205" s="229" t="s">
        <v>147</v>
      </c>
      <c r="J205" s="229"/>
      <c r="K205" s="229"/>
      <c r="L205" s="229"/>
      <c r="M205" s="215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</row>
    <row r="206" spans="1:24" ht="15.95" customHeight="1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</row>
    <row r="207" spans="1:24" ht="15.95" customHeight="1"/>
  </sheetData>
  <sheetProtection sheet="1" formatColumns="0" formatRows="0"/>
  <mergeCells count="282">
    <mergeCell ref="E185:F185"/>
    <mergeCell ref="E186:F186"/>
    <mergeCell ref="E190:F190"/>
    <mergeCell ref="E191:F191"/>
    <mergeCell ref="E192:F192"/>
    <mergeCell ref="E193:F193"/>
    <mergeCell ref="C149:E149"/>
    <mergeCell ref="G155:M155"/>
    <mergeCell ref="G156:M156"/>
    <mergeCell ref="G159:M159"/>
    <mergeCell ref="G160:M160"/>
    <mergeCell ref="G157:M157"/>
    <mergeCell ref="G158:M158"/>
    <mergeCell ref="E168:F168"/>
    <mergeCell ref="F164:M164"/>
    <mergeCell ref="G151:M151"/>
    <mergeCell ref="G152:M152"/>
    <mergeCell ref="G153:M153"/>
    <mergeCell ref="G154:M154"/>
    <mergeCell ref="E183:F183"/>
    <mergeCell ref="E184:F184"/>
    <mergeCell ref="F129:M129"/>
    <mergeCell ref="F148:M148"/>
    <mergeCell ref="I140:J140"/>
    <mergeCell ref="I142:J142"/>
    <mergeCell ref="L142:M142"/>
    <mergeCell ref="L140:M140"/>
    <mergeCell ref="D141:E141"/>
    <mergeCell ref="D139:E139"/>
    <mergeCell ref="F123:G123"/>
    <mergeCell ref="I123:K123"/>
    <mergeCell ref="F128:M128"/>
    <mergeCell ref="C128:E128"/>
    <mergeCell ref="D144:E144"/>
    <mergeCell ref="D146:E146"/>
    <mergeCell ref="D147:E147"/>
    <mergeCell ref="D135:E135"/>
    <mergeCell ref="D137:E137"/>
    <mergeCell ref="F137:M137"/>
    <mergeCell ref="I138:J138"/>
    <mergeCell ref="D148:E148"/>
    <mergeCell ref="I126:J126"/>
    <mergeCell ref="L126:M126"/>
    <mergeCell ref="F124:G124"/>
    <mergeCell ref="I124:J124"/>
    <mergeCell ref="L124:M124"/>
    <mergeCell ref="F125:M125"/>
    <mergeCell ref="G205:H205"/>
    <mergeCell ref="G204:H204"/>
    <mergeCell ref="E173:P173"/>
    <mergeCell ref="E169:F169"/>
    <mergeCell ref="E170:F170"/>
    <mergeCell ref="E171:F171"/>
    <mergeCell ref="E172:F172"/>
    <mergeCell ref="E180:P180"/>
    <mergeCell ref="E187:P187"/>
    <mergeCell ref="E177:F177"/>
    <mergeCell ref="E178:F178"/>
    <mergeCell ref="E196:F196"/>
    <mergeCell ref="E197:F197"/>
    <mergeCell ref="E198:F198"/>
    <mergeCell ref="E199:F199"/>
    <mergeCell ref="E200:F200"/>
    <mergeCell ref="E201:P201"/>
    <mergeCell ref="E175:F175"/>
    <mergeCell ref="E182:F182"/>
    <mergeCell ref="E179:F179"/>
    <mergeCell ref="E189:F189"/>
    <mergeCell ref="E194:P194"/>
    <mergeCell ref="C1:M1"/>
    <mergeCell ref="C161:D161"/>
    <mergeCell ref="F138:G138"/>
    <mergeCell ref="F140:G140"/>
    <mergeCell ref="F139:M139"/>
    <mergeCell ref="F141:M141"/>
    <mergeCell ref="D133:E133"/>
    <mergeCell ref="F142:G142"/>
    <mergeCell ref="F133:M133"/>
    <mergeCell ref="F136:G136"/>
    <mergeCell ref="F132:G132"/>
    <mergeCell ref="F134:G134"/>
    <mergeCell ref="F122:M122"/>
    <mergeCell ref="D127:E127"/>
    <mergeCell ref="C4:D4"/>
    <mergeCell ref="F4:M4"/>
    <mergeCell ref="F5:M5"/>
    <mergeCell ref="D125:E125"/>
    <mergeCell ref="L134:M134"/>
    <mergeCell ref="L132:M132"/>
    <mergeCell ref="F144:M144"/>
    <mergeCell ref="F145:M145"/>
    <mergeCell ref="D143:E143"/>
    <mergeCell ref="F161:I161"/>
    <mergeCell ref="C6:D6"/>
    <mergeCell ref="F6:M6"/>
    <mergeCell ref="C129:E129"/>
    <mergeCell ref="F7:M7"/>
    <mergeCell ref="C8:D8"/>
    <mergeCell ref="F8:G8"/>
    <mergeCell ref="F9:M9"/>
    <mergeCell ref="F10:M10"/>
    <mergeCell ref="C11:E11"/>
    <mergeCell ref="F11:G11"/>
    <mergeCell ref="C12:D12"/>
    <mergeCell ref="F12:G12"/>
    <mergeCell ref="C13:D13"/>
    <mergeCell ref="F13:G13"/>
    <mergeCell ref="F14:G14"/>
    <mergeCell ref="H14:I14"/>
    <mergeCell ref="C15:D15"/>
    <mergeCell ref="F15:M15"/>
    <mergeCell ref="F16:M16"/>
    <mergeCell ref="F17:G17"/>
    <mergeCell ref="H17:I17"/>
    <mergeCell ref="C18:D18"/>
    <mergeCell ref="F18:G18"/>
    <mergeCell ref="C19:E19"/>
    <mergeCell ref="F19:M19"/>
    <mergeCell ref="C20:E20"/>
    <mergeCell ref="F20:M20"/>
    <mergeCell ref="C23:E23"/>
    <mergeCell ref="F23:H23"/>
    <mergeCell ref="I23:M23"/>
    <mergeCell ref="C24:E24"/>
    <mergeCell ref="F24:M24"/>
    <mergeCell ref="F26:H26"/>
    <mergeCell ref="I26:M26"/>
    <mergeCell ref="F27:H27"/>
    <mergeCell ref="I27:M27"/>
    <mergeCell ref="F28:M28"/>
    <mergeCell ref="F29:H29"/>
    <mergeCell ref="I29:M29"/>
    <mergeCell ref="F30:H30"/>
    <mergeCell ref="I30:M30"/>
    <mergeCell ref="F31:M31"/>
    <mergeCell ref="F32:H32"/>
    <mergeCell ref="I32:M32"/>
    <mergeCell ref="F33:H33"/>
    <mergeCell ref="I33:M33"/>
    <mergeCell ref="F34:M34"/>
    <mergeCell ref="F35:H35"/>
    <mergeCell ref="I35:M35"/>
    <mergeCell ref="F36:H36"/>
    <mergeCell ref="I36:M36"/>
    <mergeCell ref="F37:M37"/>
    <mergeCell ref="F38:H38"/>
    <mergeCell ref="I38:M38"/>
    <mergeCell ref="F39:H39"/>
    <mergeCell ref="I39:M39"/>
    <mergeCell ref="F40:M40"/>
    <mergeCell ref="F41:G41"/>
    <mergeCell ref="F42:G42"/>
    <mergeCell ref="F43:G43"/>
    <mergeCell ref="F44:G44"/>
    <mergeCell ref="F45:G45"/>
    <mergeCell ref="F46:G46"/>
    <mergeCell ref="F47:G47"/>
    <mergeCell ref="F48:G48"/>
    <mergeCell ref="D50:E50"/>
    <mergeCell ref="F50:G50"/>
    <mergeCell ref="H50:J50"/>
    <mergeCell ref="D51:E51"/>
    <mergeCell ref="F51:G51"/>
    <mergeCell ref="D52:E52"/>
    <mergeCell ref="F52:G52"/>
    <mergeCell ref="H52:J52"/>
    <mergeCell ref="D53:E53"/>
    <mergeCell ref="F53:G53"/>
    <mergeCell ref="D54:E54"/>
    <mergeCell ref="F54:G54"/>
    <mergeCell ref="H54:J54"/>
    <mergeCell ref="D55:E55"/>
    <mergeCell ref="F55:G55"/>
    <mergeCell ref="D57:E59"/>
    <mergeCell ref="F57:M57"/>
    <mergeCell ref="F58:M58"/>
    <mergeCell ref="F59:M59"/>
    <mergeCell ref="D60:E62"/>
    <mergeCell ref="F60:M60"/>
    <mergeCell ref="F61:M61"/>
    <mergeCell ref="F62:M62"/>
    <mergeCell ref="D63:E65"/>
    <mergeCell ref="F63:M63"/>
    <mergeCell ref="F64:M64"/>
    <mergeCell ref="F65:M65"/>
    <mergeCell ref="C67:D69"/>
    <mergeCell ref="F67:J67"/>
    <mergeCell ref="F68:J68"/>
    <mergeCell ref="F69:J69"/>
    <mergeCell ref="F70:M70"/>
    <mergeCell ref="F73:G73"/>
    <mergeCell ref="D75:E75"/>
    <mergeCell ref="F75:H75"/>
    <mergeCell ref="I75:M75"/>
    <mergeCell ref="D76:E76"/>
    <mergeCell ref="F76:H76"/>
    <mergeCell ref="I76:M76"/>
    <mergeCell ref="C77:E77"/>
    <mergeCell ref="F77:H77"/>
    <mergeCell ref="J77:M77"/>
    <mergeCell ref="D78:E78"/>
    <mergeCell ref="F78:M78"/>
    <mergeCell ref="D79:E79"/>
    <mergeCell ref="F79:M79"/>
    <mergeCell ref="C86:E86"/>
    <mergeCell ref="F86:H86"/>
    <mergeCell ref="F87:H87"/>
    <mergeCell ref="F88:H88"/>
    <mergeCell ref="F89:H89"/>
    <mergeCell ref="D90:E90"/>
    <mergeCell ref="F90:M90"/>
    <mergeCell ref="F91:H91"/>
    <mergeCell ref="F92:H92"/>
    <mergeCell ref="F93:H93"/>
    <mergeCell ref="D94:E94"/>
    <mergeCell ref="F94:M94"/>
    <mergeCell ref="D96:E96"/>
    <mergeCell ref="K96:M96"/>
    <mergeCell ref="D97:E97"/>
    <mergeCell ref="F97:M97"/>
    <mergeCell ref="D98:E98"/>
    <mergeCell ref="K98:M98"/>
    <mergeCell ref="D99:E99"/>
    <mergeCell ref="F99:M99"/>
    <mergeCell ref="D100:E100"/>
    <mergeCell ref="K100:M100"/>
    <mergeCell ref="D101:E101"/>
    <mergeCell ref="F101:M101"/>
    <mergeCell ref="D102:E102"/>
    <mergeCell ref="K102:M102"/>
    <mergeCell ref="D103:E103"/>
    <mergeCell ref="F103:M103"/>
    <mergeCell ref="D104:E104"/>
    <mergeCell ref="K104:M104"/>
    <mergeCell ref="D105:E105"/>
    <mergeCell ref="F105:M105"/>
    <mergeCell ref="D106:E106"/>
    <mergeCell ref="K106:M106"/>
    <mergeCell ref="D107:E107"/>
    <mergeCell ref="F107:M107"/>
    <mergeCell ref="D108:E108"/>
    <mergeCell ref="K108:M108"/>
    <mergeCell ref="D109:E109"/>
    <mergeCell ref="F109:M109"/>
    <mergeCell ref="D110:E110"/>
    <mergeCell ref="K110:M110"/>
    <mergeCell ref="D111:E111"/>
    <mergeCell ref="F111:M111"/>
    <mergeCell ref="D112:E112"/>
    <mergeCell ref="K112:M112"/>
    <mergeCell ref="D113:E113"/>
    <mergeCell ref="F113:M113"/>
    <mergeCell ref="D114:E114"/>
    <mergeCell ref="K114:M114"/>
    <mergeCell ref="D115:E115"/>
    <mergeCell ref="F115:M115"/>
    <mergeCell ref="D116:E116"/>
    <mergeCell ref="K116:M116"/>
    <mergeCell ref="D117:E117"/>
    <mergeCell ref="F117:M117"/>
    <mergeCell ref="D118:E118"/>
    <mergeCell ref="K118:M118"/>
    <mergeCell ref="D119:E119"/>
    <mergeCell ref="F119:M119"/>
    <mergeCell ref="F143:M143"/>
    <mergeCell ref="F146:M146"/>
    <mergeCell ref="E176:F176"/>
    <mergeCell ref="D145:E145"/>
    <mergeCell ref="F130:G130"/>
    <mergeCell ref="I130:J130"/>
    <mergeCell ref="F147:M147"/>
    <mergeCell ref="I132:J132"/>
    <mergeCell ref="I134:J134"/>
    <mergeCell ref="I136:J136"/>
    <mergeCell ref="F149:M149"/>
    <mergeCell ref="F135:M135"/>
    <mergeCell ref="L138:M138"/>
    <mergeCell ref="L136:M136"/>
    <mergeCell ref="F162:I162"/>
    <mergeCell ref="F163:I163"/>
    <mergeCell ref="F126:G126"/>
    <mergeCell ref="F127:M127"/>
  </mergeCells>
  <phoneticPr fontId="7"/>
  <conditionalFormatting sqref="G197:K200 G190:K193 G183:K186 G176:K179 G169:K172">
    <cfRule type="expression" dxfId="175" priority="292">
      <formula>AND($E169&lt;&gt;"",G169="")</formula>
    </cfRule>
  </conditionalFormatting>
  <conditionalFormatting sqref="G169:G172 G176:G179 G183:G186">
    <cfRule type="expression" dxfId="174" priority="112">
      <formula>MOD(G169,1)=0</formula>
    </cfRule>
  </conditionalFormatting>
  <conditionalFormatting sqref="D173 D180 D187 D194 D201">
    <cfRule type="expression" dxfId="173" priority="387">
      <formula>AND(E173&lt;&gt;"",D173="")</formula>
    </cfRule>
  </conditionalFormatting>
  <conditionalFormatting sqref="G205:H205">
    <cfRule type="expression" dxfId="172" priority="190">
      <formula>AND(F204&lt;&gt;"",F205="")</formula>
    </cfRule>
  </conditionalFormatting>
  <conditionalFormatting sqref="F124:G124">
    <cfRule type="expression" dxfId="171" priority="161">
      <formula>AND(F122&lt;&gt;"",F124="")</formula>
    </cfRule>
  </conditionalFormatting>
  <conditionalFormatting sqref="I124:J124">
    <cfRule type="expression" dxfId="170" priority="160">
      <formula>AND(F124&lt;&gt;"",I124="")</formula>
    </cfRule>
  </conditionalFormatting>
  <conditionalFormatting sqref="L124:M124">
    <cfRule type="expression" dxfId="169" priority="159">
      <formula>AND(I124&lt;&gt;"",L124="")</formula>
    </cfRule>
  </conditionalFormatting>
  <conditionalFormatting sqref="F125:M125 F127:M127 F133:M133 F135:M135 F137:M137 F139:M139 F141:M141 F143:M143">
    <cfRule type="expression" dxfId="168" priority="158">
      <formula>AND(L124&lt;&gt;"",F125="")</formula>
    </cfRule>
  </conditionalFormatting>
  <conditionalFormatting sqref="I126:J126">
    <cfRule type="expression" dxfId="167" priority="156">
      <formula>AND(F126&lt;&gt;"",I126="")</formula>
    </cfRule>
  </conditionalFormatting>
  <conditionalFormatting sqref="L126:M126">
    <cfRule type="expression" dxfId="166" priority="155">
      <formula>AND(I126&lt;&gt;"",L126="")</formula>
    </cfRule>
  </conditionalFormatting>
  <conditionalFormatting sqref="F123:G123">
    <cfRule type="expression" dxfId="165" priority="153">
      <formula>AND(F122&lt;&gt;"",F123="")</formula>
    </cfRule>
  </conditionalFormatting>
  <conditionalFormatting sqref="I132:J132">
    <cfRule type="expression" dxfId="164" priority="148">
      <formula>AND(F132&lt;&gt;"",I132="")</formula>
    </cfRule>
  </conditionalFormatting>
  <conditionalFormatting sqref="I134:J134">
    <cfRule type="expression" dxfId="163" priority="147">
      <formula>AND(F134&lt;&gt;"",I134="")</formula>
    </cfRule>
  </conditionalFormatting>
  <conditionalFormatting sqref="I136:J136">
    <cfRule type="expression" dxfId="162" priority="146">
      <formula>AND(F136&lt;&gt;"",I136="")</formula>
    </cfRule>
  </conditionalFormatting>
  <conditionalFormatting sqref="I138:J138">
    <cfRule type="expression" dxfId="161" priority="145">
      <formula>AND(F138&lt;&gt;"",I138="")</formula>
    </cfRule>
  </conditionalFormatting>
  <conditionalFormatting sqref="I140:J140">
    <cfRule type="expression" dxfId="160" priority="144">
      <formula>AND(F140&lt;&gt;"",I140="")</formula>
    </cfRule>
  </conditionalFormatting>
  <conditionalFormatting sqref="I142:J142">
    <cfRule type="expression" dxfId="159" priority="143">
      <formula>AND(F142&lt;&gt;"",I142="")</formula>
    </cfRule>
  </conditionalFormatting>
  <conditionalFormatting sqref="L132:M132">
    <cfRule type="expression" dxfId="158" priority="141">
      <formula>AND(I132&lt;&gt;"",L132="")</formula>
    </cfRule>
  </conditionalFormatting>
  <conditionalFormatting sqref="L134:M134">
    <cfRule type="expression" dxfId="157" priority="140">
      <formula>AND(I134&lt;&gt;"",L134="")</formula>
    </cfRule>
  </conditionalFormatting>
  <conditionalFormatting sqref="L136:M136">
    <cfRule type="expression" dxfId="156" priority="139">
      <formula>AND(I136&lt;&gt;"",L136="")</formula>
    </cfRule>
  </conditionalFormatting>
  <conditionalFormatting sqref="L138:M138">
    <cfRule type="expression" dxfId="155" priority="138">
      <formula>AND(I138&lt;&gt;"",L138="")</formula>
    </cfRule>
  </conditionalFormatting>
  <conditionalFormatting sqref="L140:M140">
    <cfRule type="expression" dxfId="154" priority="137">
      <formula>AND(I140&lt;&gt;"",L140="")</formula>
    </cfRule>
  </conditionalFormatting>
  <conditionalFormatting sqref="L142:M142">
    <cfRule type="expression" dxfId="153" priority="136">
      <formula>AND(I142&lt;&gt;"",L142="")</formula>
    </cfRule>
  </conditionalFormatting>
  <conditionalFormatting sqref="F144:M144">
    <cfRule type="expression" dxfId="152" priority="126">
      <formula>AND(F132&lt;&gt;"",F144="")</formula>
    </cfRule>
  </conditionalFormatting>
  <conditionalFormatting sqref="F161:I161">
    <cfRule type="expression" dxfId="151" priority="120">
      <formula>AND(F151&lt;&gt;"",F161="")</formula>
    </cfRule>
  </conditionalFormatting>
  <conditionalFormatting sqref="F162:I162">
    <cfRule type="expression" dxfId="150" priority="119">
      <formula>AND(F161&lt;&gt;"",F162="")</formula>
    </cfRule>
  </conditionalFormatting>
  <conditionalFormatting sqref="F163:I163">
    <cfRule type="expression" dxfId="149" priority="118">
      <formula>AND(F162&lt;&gt;"",F163="")</formula>
    </cfRule>
  </conditionalFormatting>
  <conditionalFormatting sqref="F164:M164">
    <cfRule type="expression" dxfId="148" priority="117">
      <formula>AND(F163&lt;&gt;"",F164="")</formula>
    </cfRule>
  </conditionalFormatting>
  <conditionalFormatting sqref="N197:N200 N190:N193 N183:N186 N176:N179 N169:N172">
    <cfRule type="expression" dxfId="147" priority="73">
      <formula>AND($K169&lt;&gt;"",$N169="")</formula>
    </cfRule>
  </conditionalFormatting>
  <conditionalFormatting sqref="F6:M6">
    <cfRule type="expression" dxfId="146" priority="53">
      <formula>AND(F5&lt;&gt;"",F6="")</formula>
    </cfRule>
  </conditionalFormatting>
  <conditionalFormatting sqref="F7:M7">
    <cfRule type="expression" dxfId="145" priority="52">
      <formula>AND(F6&lt;&gt;"",F7="")</formula>
    </cfRule>
  </conditionalFormatting>
  <conditionalFormatting sqref="F8">
    <cfRule type="expression" dxfId="144" priority="51">
      <formula>AND(F7&lt;&gt;"",F8="")</formula>
    </cfRule>
  </conditionalFormatting>
  <conditionalFormatting sqref="F9:M9">
    <cfRule type="expression" dxfId="143" priority="50">
      <formula>AND(F8&lt;&gt;"",F9="")</formula>
    </cfRule>
  </conditionalFormatting>
  <conditionalFormatting sqref="F10:M10">
    <cfRule type="expression" dxfId="142" priority="49">
      <formula>AND(F9&lt;&gt;"",F10="")</formula>
    </cfRule>
  </conditionalFormatting>
  <conditionalFormatting sqref="F11">
    <cfRule type="expression" dxfId="141" priority="48">
      <formula>AND(F10&lt;&gt;"",F11="")</formula>
    </cfRule>
  </conditionalFormatting>
  <conditionalFormatting sqref="F12:G12">
    <cfRule type="expression" dxfId="140" priority="47">
      <formula>AND(F11&lt;&gt;"",F12="")</formula>
    </cfRule>
  </conditionalFormatting>
  <conditionalFormatting sqref="F13">
    <cfRule type="expression" dxfId="139" priority="46">
      <formula>AND(F12&lt;&gt;"",F13="")</formula>
    </cfRule>
  </conditionalFormatting>
  <conditionalFormatting sqref="F14">
    <cfRule type="expression" dxfId="138" priority="45">
      <formula>AND(F13&lt;&gt;"",F14="")</formula>
    </cfRule>
  </conditionalFormatting>
  <conditionalFormatting sqref="H14">
    <cfRule type="expression" dxfId="137" priority="44">
      <formula>AND(F14&lt;&gt;"",H14="")</formula>
    </cfRule>
  </conditionalFormatting>
  <conditionalFormatting sqref="F24 F76">
    <cfRule type="expression" dxfId="136" priority="43">
      <formula>AND(I23&lt;&gt;"",F24="")</formula>
    </cfRule>
  </conditionalFormatting>
  <conditionalFormatting sqref="F16:M16">
    <cfRule type="expression" dxfId="135" priority="42">
      <formula>AND(F15&lt;&gt;"",F16="")</formula>
    </cfRule>
  </conditionalFormatting>
  <conditionalFormatting sqref="F17:G17">
    <cfRule type="expression" dxfId="134" priority="41">
      <formula>AND(F16&lt;&gt;"",F17="")</formula>
    </cfRule>
  </conditionalFormatting>
  <conditionalFormatting sqref="H17">
    <cfRule type="expression" dxfId="133" priority="40">
      <formula>AND(F17&lt;&gt;"",H17="")</formula>
    </cfRule>
  </conditionalFormatting>
  <conditionalFormatting sqref="F19:M19">
    <cfRule type="expression" dxfId="132" priority="39">
      <formula>AND(F18&lt;&gt;"",F19="")</formula>
    </cfRule>
  </conditionalFormatting>
  <conditionalFormatting sqref="F20:M20">
    <cfRule type="expression" dxfId="131" priority="38">
      <formula>AND(F19&lt;&gt;"",F20="")</formula>
    </cfRule>
  </conditionalFormatting>
  <conditionalFormatting sqref="F51:G51">
    <cfRule type="expression" dxfId="130" priority="37">
      <formula>OR(AND(F50&lt;&gt;"",F50&lt;&gt;"その他",F51=""),AND(F50="その他",H50&lt;&gt;"",F51=""))</formula>
    </cfRule>
  </conditionalFormatting>
  <conditionalFormatting sqref="F53:G53">
    <cfRule type="expression" dxfId="129" priority="36">
      <formula>OR(AND(F52&lt;&gt;"",F52&lt;&gt;"その他",F53=""),AND(F52="その他",H52&lt;&gt;"",F53=""))</formula>
    </cfRule>
  </conditionalFormatting>
  <conditionalFormatting sqref="F55:G55">
    <cfRule type="expression" dxfId="128" priority="35">
      <formula>OR(AND(F54&lt;&gt;"",F54&lt;&gt;"その他",F55=""),AND(F54="その他",H54&lt;&gt;"",F55=""))</formula>
    </cfRule>
  </conditionalFormatting>
  <conditionalFormatting sqref="F57">
    <cfRule type="expression" dxfId="127" priority="34">
      <formula>AND(F51&lt;&gt;"",F57="")</formula>
    </cfRule>
  </conditionalFormatting>
  <conditionalFormatting sqref="F60">
    <cfRule type="expression" dxfId="126" priority="33">
      <formula>AND(F53&lt;&gt;"",F60="")</formula>
    </cfRule>
  </conditionalFormatting>
  <conditionalFormatting sqref="F63">
    <cfRule type="expression" dxfId="125" priority="32">
      <formula>AND(F55&lt;&gt;"",F63="")</formula>
    </cfRule>
  </conditionalFormatting>
  <conditionalFormatting sqref="F68:F69">
    <cfRule type="expression" dxfId="124" priority="31">
      <formula>AND(F67&lt;&gt;"",F68="")</formula>
    </cfRule>
  </conditionalFormatting>
  <conditionalFormatting sqref="I75">
    <cfRule type="expression" dxfId="123" priority="30">
      <formula>AND(F75&lt;&gt;"",I75="")</formula>
    </cfRule>
  </conditionalFormatting>
  <conditionalFormatting sqref="F15:M15">
    <cfRule type="expression" dxfId="122" priority="29">
      <formula>AND(H14&lt;&gt;"",F15="")</formula>
    </cfRule>
  </conditionalFormatting>
  <conditionalFormatting sqref="I76">
    <cfRule type="expression" dxfId="121" priority="28">
      <formula>AND(F76&lt;&gt;"",I76="")</formula>
    </cfRule>
  </conditionalFormatting>
  <conditionalFormatting sqref="F77">
    <cfRule type="expression" dxfId="120" priority="27">
      <formula>AND(I76&lt;&gt;"",F77="")</formula>
    </cfRule>
  </conditionalFormatting>
  <conditionalFormatting sqref="F79">
    <cfRule type="expression" dxfId="119" priority="26">
      <formula>AND(F78&lt;&gt;"",F79="")</formula>
    </cfRule>
  </conditionalFormatting>
  <conditionalFormatting sqref="F28:M28 F31:M31 F34:M34 F37:M37 F40:M40">
    <cfRule type="expression" dxfId="118" priority="22">
      <formula>AND(OR(AND(OR(RIGHT($F26,1)=".",RIGHT($F27,1)="."),$I27&lt;&gt;""),AND($F27&lt;&gt;"",RIGHT($F27,1)&lt;&gt;".")),$F28="")</formula>
    </cfRule>
  </conditionalFormatting>
  <conditionalFormatting sqref="F27 F30:G30 F33:G33 F36:G36 F39:G39">
    <cfRule type="expression" dxfId="117" priority="19">
      <formula>RIGHT($F26,1)="."</formula>
    </cfRule>
    <cfRule type="expression" dxfId="116" priority="23">
      <formula>AND(OR(AND(RIGHT($F26,1)="物",$I26&lt;&gt;""),AND(RIGHT($F26,1)&lt;&gt;"物",RIGHT($F26,1)&lt;&gt;".",RIGHT($F26,1)&lt;&gt;"")),$F27="")</formula>
    </cfRule>
  </conditionalFormatting>
  <conditionalFormatting sqref="I26 I29 I32 I35 I38">
    <cfRule type="expression" dxfId="115" priority="20">
      <formula>AND(RIGHT($F26,1)&lt;&gt;"物",$F26&lt;&gt;"")</formula>
    </cfRule>
    <cfRule type="expression" dxfId="114" priority="24">
      <formula>AND(RIGHT($F26,1)="物",$I26="")</formula>
    </cfRule>
  </conditionalFormatting>
  <conditionalFormatting sqref="I27:M27 I30:M30 I33:M33 I36:M36 I39:M39">
    <cfRule type="expression" dxfId="113" priority="21">
      <formula>OR(AND(RIGHT($F26,1)&lt;&gt;".",RIGHT($F27,1)&lt;&gt;".",$F26&lt;&gt;"",$F27&lt;&gt;""),AND(RIGHT($F27,1)&lt;&gt;".",$F27&lt;&gt;""))</formula>
    </cfRule>
    <cfRule type="expression" dxfId="112" priority="25">
      <formula>AND(OR(RIGHT($F26,1)=".",AND($F26&lt;&gt;"",RIGHT($F27,1)=".")),$I27="")</formula>
    </cfRule>
  </conditionalFormatting>
  <conditionalFormatting sqref="F15 F18">
    <cfRule type="expression" dxfId="111" priority="54">
      <formula>AND(H14&lt;&gt;"",F15="")</formula>
    </cfRule>
  </conditionalFormatting>
  <conditionalFormatting sqref="I23">
    <cfRule type="expression" dxfId="110" priority="18">
      <formula>AND(F23&lt;&gt;"",I23="")</formula>
    </cfRule>
  </conditionalFormatting>
  <conditionalFormatting sqref="F5">
    <cfRule type="expression" dxfId="109" priority="17">
      <formula>AND($F4&lt;&gt;"",F5="")</formula>
    </cfRule>
  </conditionalFormatting>
  <conditionalFormatting sqref="F42:F48">
    <cfRule type="expression" dxfId="108" priority="55">
      <formula>AND(F41&lt;&gt;"",F42="")</formula>
    </cfRule>
  </conditionalFormatting>
  <conditionalFormatting sqref="H50:J50">
    <cfRule type="expression" dxfId="107" priority="56">
      <formula>$F50="その他"</formula>
    </cfRule>
  </conditionalFormatting>
  <conditionalFormatting sqref="F58:M59 F61:M62 F64:M65">
    <cfRule type="expression" dxfId="106" priority="57">
      <formula>AND(F57&lt;&gt;"",F58="")</formula>
    </cfRule>
  </conditionalFormatting>
  <conditionalFormatting sqref="H50:J50 H52:J52 H54:J54">
    <cfRule type="expression" dxfId="105" priority="58">
      <formula>AND($F50="その他",$H50="")</formula>
    </cfRule>
    <cfRule type="expression" dxfId="104" priority="59">
      <formula>$F50="その他"</formula>
    </cfRule>
  </conditionalFormatting>
  <conditionalFormatting sqref="H52:J52">
    <cfRule type="expression" dxfId="103" priority="60">
      <formula>$F52="その他"</formula>
    </cfRule>
  </conditionalFormatting>
  <conditionalFormatting sqref="H54:J54">
    <cfRule type="expression" dxfId="102" priority="61">
      <formula>$F54="その他"</formula>
    </cfRule>
  </conditionalFormatting>
  <conditionalFormatting sqref="F67">
    <cfRule type="expression" dxfId="101" priority="62">
      <formula>AND(F57&lt;&gt;"",F67="")</formula>
    </cfRule>
  </conditionalFormatting>
  <conditionalFormatting sqref="F70">
    <cfRule type="expression" dxfId="100" priority="63">
      <formula>AND(F69&lt;&gt;"",F70="")</formula>
    </cfRule>
  </conditionalFormatting>
  <conditionalFormatting sqref="J77">
    <cfRule type="expression" dxfId="99" priority="64">
      <formula>AND(I77&lt;&gt;"",J77="")</formula>
    </cfRule>
  </conditionalFormatting>
  <conditionalFormatting sqref="I77">
    <cfRule type="expression" dxfId="98" priority="65">
      <formula>AND(F77&lt;&gt;"",I77="")</formula>
    </cfRule>
  </conditionalFormatting>
  <conditionalFormatting sqref="G80:M83">
    <cfRule type="expression" dxfId="97" priority="16">
      <formula>AND($F$79&lt;&gt;"",COUNTIF($F$80:$F$82,TRUE)&lt;&gt;3)</formula>
    </cfRule>
  </conditionalFormatting>
  <conditionalFormatting sqref="F97 F99 F101 F103 F105 F107 F109 F111 F113 F115 F117 F119">
    <cfRule type="expression" dxfId="96" priority="66">
      <formula>AND(COUNTIF(F96:K96,TRUE)&gt;0,F97="")</formula>
    </cfRule>
  </conditionalFormatting>
  <conditionalFormatting sqref="F87:F94">
    <cfRule type="expression" dxfId="95" priority="67">
      <formula>AND(F86&lt;&gt;"",F87="")</formula>
    </cfRule>
  </conditionalFormatting>
  <conditionalFormatting sqref="F78:M78">
    <cfRule type="expression" dxfId="94" priority="15">
      <formula>AND(J77&lt;&gt;"",F78="")</formula>
    </cfRule>
  </conditionalFormatting>
  <conditionalFormatting sqref="F128:M129">
    <cfRule type="expression" dxfId="93" priority="14">
      <formula>AND(F127&lt;&gt;"",F128="")</formula>
    </cfRule>
  </conditionalFormatting>
  <conditionalFormatting sqref="G151:M160">
    <cfRule type="expression" dxfId="92" priority="13">
      <formula>AND($F151&lt;&gt;"",G151="")</formula>
    </cfRule>
  </conditionalFormatting>
  <conditionalFormatting sqref="F151">
    <cfRule type="expression" dxfId="91" priority="12">
      <formula>AND($F144&lt;&gt;"",F151="")</formula>
    </cfRule>
  </conditionalFormatting>
  <conditionalFormatting sqref="G190:G193">
    <cfRule type="expression" dxfId="90" priority="10">
      <formula>MOD(G190,1)=0</formula>
    </cfRule>
  </conditionalFormatting>
  <conditionalFormatting sqref="H123">
    <cfRule type="expression" dxfId="89" priority="477">
      <formula>AND(F123="中国",H123="")</formula>
    </cfRule>
    <cfRule type="expression" dxfId="88" priority="478">
      <formula>F123="中国"</formula>
    </cfRule>
  </conditionalFormatting>
  <conditionalFormatting sqref="I123:K123">
    <cfRule type="expression" dxfId="87" priority="479">
      <formula>AND(F123="その他",I123="")</formula>
    </cfRule>
    <cfRule type="expression" dxfId="86" priority="480">
      <formula>F123="その他"</formula>
    </cfRule>
  </conditionalFormatting>
  <conditionalFormatting sqref="F126:G126">
    <cfRule type="expression" dxfId="85" priority="486">
      <formula>AND(F128&lt;&gt;"",F126="")</formula>
    </cfRule>
  </conditionalFormatting>
  <conditionalFormatting sqref="F149:M149">
    <cfRule type="expression" dxfId="84" priority="6">
      <formula>AND(F144&lt;&gt;"",F149="")</formula>
    </cfRule>
  </conditionalFormatting>
  <conditionalFormatting sqref="G197:G200">
    <cfRule type="expression" dxfId="83" priority="4">
      <formula>MOD(G197,1)=0</formula>
    </cfRule>
  </conditionalFormatting>
  <conditionalFormatting sqref="B3:M119">
    <cfRule type="expression" dxfId="82" priority="1">
      <formula>_xlfn.ISFORMULA($R$4)=FALSE</formula>
    </cfRule>
  </conditionalFormatting>
  <dataValidations count="54">
    <dataValidation type="list" allowBlank="1" showInputMessage="1" showErrorMessage="1" sqref="F123:G123 F52:G52 F50:G50 F54:G54">
      <formula1>INDIRECT("国名")</formula1>
    </dataValidation>
    <dataValidation type="list" allowBlank="1" showInputMessage="1" showErrorMessage="1" prompt="代表番号か部署直通か選択してください" sqref="H17">
      <formula1>"（代表）,（直通）,（担当携帯）"</formula1>
    </dataValidation>
    <dataValidation type="list" allowBlank="1" showInputMessage="1" showErrorMessage="1" prompt="重要度の高い順に、３つ選択してください" sqref="F67:J69">
      <formula1>INDIRECT("海外展開ビジョンと方策")</formula1>
    </dataValidation>
    <dataValidation type="custom" imeMode="disabled" allowBlank="1" showInputMessage="1" showErrorMessage="1" error="半角で入力してください。" prompt="半角で入力してください。_x000a_900-0001など" sqref="F8:G8">
      <formula1>LEN(F8)=LENB(F8)</formula1>
    </dataValidation>
    <dataValidation imeMode="disabled" allowBlank="1" showInputMessage="1" showErrorMessage="1" sqref="I132:J132 L142:M142 I134:J134 L132:M132 I136:J136 L134:M134 I138:J138 L136:M136 I140:J140 L138:M138 I142:J142 L140:M140 G204:H205 F151:F160"/>
    <dataValidation type="custom" imeMode="disabled" allowBlank="1" showInputMessage="1" showErrorMessage="1" sqref="F55:G55 F51:G51 F53:G53 F42:G48 G176:H179 G183:H186 G190:H193 G169:H172 G197:H200">
      <formula1>ISNUMBER(F42)</formula1>
    </dataValidation>
    <dataValidation type="custom" imeMode="disabled" allowBlank="1" showInputMessage="1" showErrorMessage="1" prompt="今年度の輸出目標額を記入してください。入力単位は（円）。_x000a_半角数字で入力してください。" sqref="F86:H86">
      <formula1>ISNUMBER(F86)</formula1>
    </dataValidation>
    <dataValidation type="list" allowBlank="1" showInputMessage="1" showErrorMessage="1" sqref="F140:G140 F134:G134 F142:G142 F132:G132 F136:G136 F138:G138">
      <formula1>実施項目</formula1>
    </dataValidation>
    <dataValidation type="whole" imeMode="disabled" operator="greaterThanOrEqual" allowBlank="1" showInputMessage="1" showErrorMessage="1" sqref="F182 F175 F189 F168 F196">
      <formula1>0</formula1>
    </dataValidation>
    <dataValidation type="custom" imeMode="fullKatakana" allowBlank="1" showInputMessage="1" showErrorMessage="1" error="全角カナで入力してください" prompt="全角カナで入力してください" sqref="F5:M5 F10:M10">
      <formula1>PHONETIC(F5)=F5</formula1>
    </dataValidation>
    <dataValidation type="whole" imeMode="disabled" allowBlank="1" showInputMessage="1" showErrorMessage="1" error="半角数字で入力してください。" prompt="半角数字で入力してください。" sqref="F41:G41">
      <formula1>2000</formula1>
      <formula2>2030</formula2>
    </dataValidation>
    <dataValidation allowBlank="1" showInputMessage="1" showErrorMessage="1" prompt="「〇〇銀行」、「△△信用金庫」のように入力してください。" sqref="H74 F75:H75"/>
    <dataValidation allowBlank="1" showInputMessage="1" showErrorMessage="1" prompt="本店の場合は「本店」、支店の場合は「△△支店」と入力してください。_x000a_ゆうちょ銀行の場合は、振込用の店名を入力ください。" sqref="F76"/>
    <dataValidation type="list" allowBlank="1" showInputMessage="1" showErrorMessage="1" sqref="L124:M124 I124:J124 F124:G124">
      <formula1>主要ターゲット層</formula1>
    </dataValidation>
    <dataValidation type="list" allowBlank="1" showInputMessage="1" showErrorMessage="1" sqref="I126:J126 F126:G126 L126:M126">
      <formula1>活動の目的・概要</formula1>
    </dataValidation>
    <dataValidation type="custom" imeMode="disabled" allowBlank="1" showInputMessage="1" showErrorMessage="1" error="半角で入力してください。" prompt="半角で入力してください。" sqref="G21 F19:M19">
      <formula1>LEN(F19)=LENB(F19)</formula1>
    </dataValidation>
    <dataValidation type="custom" imeMode="disabled" operator="greaterThanOrEqual" allowBlank="1" showInputMessage="1" showErrorMessage="1" prompt="選択した通貨の、対円レートを入力してください。_x000a_日本円の場合は、「1」と入力。_x000a_１香港ドル＝17.37円の場合は、「17.37」と入力。" sqref="K190:K193 K169:K172 K176:K179 K183:K186 K197:K200">
      <formula1>ISNUMBER(K169)</formula1>
    </dataValidation>
    <dataValidation type="whole" imeMode="disabled" operator="greaterThanOrEqual" allowBlank="1" showInputMessage="1" showErrorMessage="1" error="半角数字で入力してください。" prompt="代表者を含めた総数を、半角数字で入力してください。" sqref="F14:G14">
      <formula1>0</formula1>
    </dataValidation>
    <dataValidation type="custom" imeMode="disabled" allowBlank="1" showInputMessage="1" showErrorMessage="1" error="半角で入力してください。" prompt="半角で入力してください。_x000a_自社ウェブサイトがない場合は、「None」と入力。" sqref="F20:M20">
      <formula1>LEN(F20)=LENB(F20)</formula1>
    </dataValidation>
    <dataValidation type="list" allowBlank="1" showInputMessage="1" showErrorMessage="1" prompt="税務署に届け出ている本業の業種を、リストから選択してください" sqref="I23:M23">
      <formula1>INDIRECT("業種")</formula1>
    </dataValidation>
    <dataValidation type="custom" imeMode="disabled" allowBlank="1" showInputMessage="1" showErrorMessage="1" error="半角で入力してください。" prompt="ハイフン（-）を入れ、半角数字で入力してください。_x000a_例.098-123-4567" sqref="F18:G18">
      <formula1>LEN(F18)=LENB(F18)</formula1>
    </dataValidation>
    <dataValidation imeMode="disabled" allowBlank="1" showInputMessage="1" showErrorMessage="1" prompt="履歴事項全部証明書（登記簿）に記載のある「会社成立の年月日」と一致すること。" sqref="F11:G11"/>
    <dataValidation allowBlank="1" showInputMessage="1" showErrorMessage="1" prompt="口座名義人は、通帳表面に記載のある表記に合わせて記入すること" sqref="F78:M78"/>
    <dataValidation allowBlank="1" showInputMessage="1" showErrorMessage="1" prompt="確認事項の内容をそれぞれ確認し、チェック欄を「✔」すること。_x000a_メールマガジンについては、任意です。" sqref="F80:G83"/>
    <dataValidation allowBlank="1" showInputMessage="1" showErrorMessage="1" prompt="参加予定のイベント・商談会、渡航・招聘等を具体的に記入してください。" sqref="F97:M97 F99:M99 F101:M101 F103:M103 F105:M105 F107:M107 F109:M109 F111:M111 F113:M113 F115:M115 F117:M117 F119:M119"/>
    <dataValidation type="custom" imeMode="disabled" allowBlank="1" showInputMessage="1" showErrorMessage="1" error="半角で入力してください。" prompt="ハイフン（-）を入れ、半角数字で入力してください。_x000a_例.098-123-4567、090-1234-5678" sqref="F17:G17">
      <formula1>LEN(F17)=LENB(F17)</formula1>
    </dataValidation>
    <dataValidation type="whole" imeMode="disabled" allowBlank="1" showInputMessage="1" showErrorMessage="1" error="０～１００までの半角数字で入力してください" prompt="０～１００までの税率を半角数字で入力してください" sqref="N183:N186 N169:N172 N176:N179 N190:N193 N197:N200">
      <formula1>0</formula1>
      <formula2>100</formula2>
    </dataValidation>
    <dataValidation type="list" allowBlank="1" showInputMessage="1" showErrorMessage="1" prompt="昨年度の課題について、重要度の２番目に高いものを選択してください。" sqref="F88:H88">
      <formula1>INDIRECT("課題")</formula1>
    </dataValidation>
    <dataValidation type="list" allowBlank="1" showInputMessage="1" showErrorMessage="1" prompt="今年度の戦略、展開方法について、重要度の３番目に高いものを選択してください。" sqref="F93:H93">
      <formula1>INDIRECT("海外展開ビジョンと方策")</formula1>
    </dataValidation>
    <dataValidation type="list" allowBlank="1" showInputMessage="1" showErrorMessage="1" prompt="今年度の戦略、展開方法について、重要度の２番目に高いものを選択してください。" sqref="F92:H92">
      <formula1>INDIRECT("海外展開ビジョンと方策")</formula1>
    </dataValidation>
    <dataValidation type="list" allowBlank="1" showInputMessage="1" showErrorMessage="1" prompt="今年度の戦略、展開方法について、重要度の１番高いものを選択してください。" sqref="F91:H91">
      <formula1>INDIRECT("海外展開ビジョンと方策")</formula1>
    </dataValidation>
    <dataValidation type="list" allowBlank="1" showInputMessage="1" showErrorMessage="1" prompt="過去に沖縄県に対して入札参加資格をもっているか。_x000a_どちらかを選択してください" sqref="F73">
      <formula1>"有,無"</formula1>
    </dataValidation>
    <dataValidation type="custom" imeMode="fullKatakana" allowBlank="1" showInputMessage="1" showErrorMessage="1" error="全角カナで入力してください" prompt="口座名義を全角カナで入力してください" sqref="F79:M79">
      <formula1>PHONETIC(F79)=F79</formula1>
    </dataValidation>
    <dataValidation type="list" allowBlank="1" showInputMessage="1" showErrorMessage="1" prompt="預金種目を選択してください。" sqref="I77">
      <formula1>"普通預金,当座預金"</formula1>
    </dataValidation>
    <dataValidation type="custom" imeMode="fullKatakana" allowBlank="1" showInputMessage="1" showErrorMessage="1" error="全角カナで入力してください" prompt="支店名を全角カナで入力してください" sqref="I76:M76">
      <formula1>PHONETIC(I76)=I76</formula1>
    </dataValidation>
    <dataValidation type="custom" imeMode="fullKatakana" allowBlank="1" showInputMessage="1" showErrorMessage="1" error="全角カナで入力してください" prompt="銀行名を全角カナで入力してください" sqref="I75:M75">
      <formula1>PHONETIC(I75)=I75</formula1>
    </dataValidation>
    <dataValidation allowBlank="1" showInputMessage="1" showErrorMessage="1" prompt="その他の国名を入力してください。" sqref="H50:J50 H52:J52 H54:J54"/>
    <dataValidation allowBlank="1" showInputMessage="1" showErrorMessage="1" prompt="事業の詳細を入力してください。" sqref="F24:M24"/>
    <dataValidation type="list" allowBlank="1" showInputMessage="1" showErrorMessage="1" prompt="補助対象事業者の種別を選択してください。" sqref="F23:H23">
      <formula1>INDIRECT("補助対象事業者")</formula1>
    </dataValidation>
    <dataValidation type="list" allowBlank="1" showInputMessage="1" showErrorMessage="1" prompt="品目をリストから選択してください" sqref="F39:H39 F30:H30">
      <formula1>INDIRECT(IF(RIGHT(F29,1)="物",I29,F29))</formula1>
    </dataValidation>
    <dataValidation type="list" showInputMessage="1" showErrorMessage="1" error="その他を選択した時のみ入力可能です。" prompt="品目をリストから選択してください" sqref="F27:H27 F33:H33 F36:H36">
      <formula1>INDIRECT(IF(RIGHT(F26,1)="物",I26,F26))</formula1>
    </dataValidation>
    <dataValidation type="list" allowBlank="1" showInputMessage="1" showErrorMessage="1" prompt="中分類をリストから選択してください" sqref="I26:M26 I32:M32 I35:M35 I38:M38 I29:M29">
      <formula1>INDIRECT(IF(RIGHT(F26,1)="物",F26,""))</formula1>
    </dataValidation>
    <dataValidation type="list" allowBlank="1" showInputMessage="1" showErrorMessage="1" prompt="大分類をリストから選択してください" sqref="F26:H26 F38:H38 F32:H32 F35:H35 F29:H29">
      <formula1>大分類</formula1>
    </dataValidation>
    <dataValidation type="custom" imeMode="disabled" allowBlank="1" showInputMessage="1" showErrorMessage="1" prompt="口座番号を入力してください。_x000a_６桁の場合は頭に「０」を追加し、７桁の半角数字で入力してください。_x000a_ゆうちょ銀行をご使用の場合、振込用の口座番号を入力ください。" sqref="J77:M77">
      <formula1>AND(LEN(J77)=7,ISNUMBER(VALUE(J77)))</formula1>
    </dataValidation>
    <dataValidation type="custom" imeMode="disabled" allowBlank="1" showInputMessage="1" showErrorMessage="1" error="3桁の半角数字で入力してください。" prompt="店番を３桁の半角数字で入力してください。" sqref="F77">
      <formula1>AND(LEN(F77)=3,ISNUMBER(VALUE(F77)))</formula1>
    </dataValidation>
    <dataValidation type="list" allowBlank="1" showInputMessage="1" showErrorMessage="1" prompt="昨年度の課題について、重要度の３番目に高いものを選択してください。" sqref="F89:H89">
      <formula1>INDIRECT("課題")</formula1>
    </dataValidation>
    <dataValidation type="custom" showInputMessage="1" showErrorMessage="1" error="大分類・品目で「その他」を選択した時のみ入力できます。" prompt="大分類・品目で「その他」を選択した際は、品目名を手入力してください。" sqref="I33:M33 I27:M27 I39:M39 I30:M30 I36:M36">
      <formula1>OR(RIGHT(F26,1)=".",RIGHT(F27,1)=".")</formula1>
    </dataValidation>
    <dataValidation type="custom" imeMode="disabled" allowBlank="1" showInputMessage="1" showErrorMessage="1" error="13桁の半角数字になっているか確認してください。" prompt="ハイフン（‐）は入れずに、12桁か13桁の法人番号を半角数字で入力してください。_x000a_※海外企業は不要です。" sqref="F12:G12">
      <formula1>OR(LEN(F12)=12,LEN(F12)=13)</formula1>
    </dataValidation>
    <dataValidation type="whole" imeMode="disabled" operator="greaterThanOrEqual" allowBlank="1" showInputMessage="1" showErrorMessage="1" error="半角数字で入力してください。" prompt="うち、非正規社員の人数を半角数字で入力してください。" sqref="H14">
      <formula1>0</formula1>
    </dataValidation>
    <dataValidation type="list" imeMode="disabled" allowBlank="1" showInputMessage="1" showErrorMessage="1" error="1～12のいずれかを入力" prompt="1～12のいずれかの月を選択" sqref="F13:G13">
      <formula1>"1,2,3,4,5,6,7,8,9,10,11,12"</formula1>
    </dataValidation>
    <dataValidation type="list" allowBlank="1" showInputMessage="1" showErrorMessage="1" prompt="昨年度の課題について、重要度の１番高いものを選択してください。" sqref="F87:H87">
      <formula1>課題</formula1>
    </dataValidation>
    <dataValidation allowBlank="1" showInputMessage="1" showErrorMessage="1" prompt="①自社→②〇〇社→③△△社や、①〇〇社→②自社→③△△社のようになるよう入力してください。" sqref="F144:M144"/>
    <dataValidation type="list" allowBlank="1" showInputMessage="1" showErrorMessage="1" sqref="H123">
      <formula1>INDIRECT(F123)</formula1>
    </dataValidation>
    <dataValidation type="list" allowBlank="1" showInputMessage="1" showErrorMessage="1" prompt="重要度の高い順に、３つ選択してください" sqref="F161:I163">
      <formula1>海外展開ビジョンと方策</formula1>
    </dataValidation>
  </dataValidations>
  <pageMargins left="0.7" right="0.7" top="0.75" bottom="0.75" header="0.3" footer="0.3"/>
  <pageSetup paperSize="9" scale="54" orientation="portrait" r:id="rId1"/>
  <rowBreaks count="1" manualBreakCount="1">
    <brk id="16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566" r:id="rId4" name="Check Box 342">
              <controlPr locked="0" defaultSize="0" autoFill="0" autoLine="0" autoPict="0">
                <anchor moveWithCells="1">
                  <from>
                    <xdr:col>5</xdr:col>
                    <xdr:colOff>371475</xdr:colOff>
                    <xdr:row>79</xdr:row>
                    <xdr:rowOff>0</xdr:rowOff>
                  </from>
                  <to>
                    <xdr:col>12</xdr:col>
                    <xdr:colOff>152400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7" r:id="rId5" name="Check Box 343">
              <controlPr locked="0" defaultSize="0" autoFill="0" autoLine="0" autoPict="0">
                <anchor moveWithCells="1">
                  <from>
                    <xdr:col>5</xdr:col>
                    <xdr:colOff>371475</xdr:colOff>
                    <xdr:row>80</xdr:row>
                    <xdr:rowOff>0</xdr:rowOff>
                  </from>
                  <to>
                    <xdr:col>12</xdr:col>
                    <xdr:colOff>228600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8" r:id="rId6" name="Check Box 344">
              <controlPr locked="0" defaultSize="0" autoFill="0" autoLine="0" autoPict="0">
                <anchor moveWithCells="1">
                  <from>
                    <xdr:col>5</xdr:col>
                    <xdr:colOff>371475</xdr:colOff>
                    <xdr:row>81</xdr:row>
                    <xdr:rowOff>9525</xdr:rowOff>
                  </from>
                  <to>
                    <xdr:col>12</xdr:col>
                    <xdr:colOff>190500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9" r:id="rId7" name="Check Box 345">
              <controlPr locked="0" defaultSize="0" autoFill="0" autoLine="0" autoPict="0">
                <anchor moveWithCells="1">
                  <from>
                    <xdr:col>5</xdr:col>
                    <xdr:colOff>371475</xdr:colOff>
                    <xdr:row>82</xdr:row>
                    <xdr:rowOff>9525</xdr:rowOff>
                  </from>
                  <to>
                    <xdr:col>12</xdr:col>
                    <xdr:colOff>76200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0" r:id="rId8" name="Check Box 346">
              <controlPr defaultSize="0" autoFill="0" autoLine="0" autoPict="0" altText="">
                <anchor moveWithCells="1">
                  <from>
                    <xdr:col>5</xdr:col>
                    <xdr:colOff>66675</xdr:colOff>
                    <xdr:row>95</xdr:row>
                    <xdr:rowOff>0</xdr:rowOff>
                  </from>
                  <to>
                    <xdr:col>5</xdr:col>
                    <xdr:colOff>866775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1" r:id="rId9" name="Check Box 347">
              <controlPr defaultSize="0" autoFill="0" autoLine="0" autoPict="0">
                <anchor moveWithCells="1">
                  <from>
                    <xdr:col>6</xdr:col>
                    <xdr:colOff>76200</xdr:colOff>
                    <xdr:row>95</xdr:row>
                    <xdr:rowOff>0</xdr:rowOff>
                  </from>
                  <to>
                    <xdr:col>7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2" r:id="rId10" name="Check Box 348">
              <controlPr defaultSize="0" autoFill="0" autoLine="0" autoPict="0">
                <anchor moveWithCells="1">
                  <from>
                    <xdr:col>7</xdr:col>
                    <xdr:colOff>76200</xdr:colOff>
                    <xdr:row>95</xdr:row>
                    <xdr:rowOff>0</xdr:rowOff>
                  </from>
                  <to>
                    <xdr:col>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3" r:id="rId11" name="Check Box 349">
              <controlPr defaultSize="0" autoFill="0" autoLine="0" autoPict="0">
                <anchor moveWithCells="1">
                  <from>
                    <xdr:col>8</xdr:col>
                    <xdr:colOff>76200</xdr:colOff>
                    <xdr:row>95</xdr:row>
                    <xdr:rowOff>0</xdr:rowOff>
                  </from>
                  <to>
                    <xdr:col>9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4" r:id="rId12" name="Check Box 350">
              <controlPr defaultSize="0" autoFill="0" autoLine="0" autoPict="0">
                <anchor moveWithCells="1">
                  <from>
                    <xdr:col>9</xdr:col>
                    <xdr:colOff>85725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5" r:id="rId13" name="Check Box 351">
              <controlPr defaultSize="0" autoFill="0" autoLine="0" autoPict="0">
                <anchor moveWithCells="1">
                  <from>
                    <xdr:col>10</xdr:col>
                    <xdr:colOff>85725</xdr:colOff>
                    <xdr:row>95</xdr:row>
                    <xdr:rowOff>0</xdr:rowOff>
                  </from>
                  <to>
                    <xdr:col>10</xdr:col>
                    <xdr:colOff>857250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6" r:id="rId14" name="Check Box 352">
              <controlPr defaultSize="0" autoFill="0" autoLine="0" autoPict="0">
                <anchor moveWithCells="1">
                  <from>
                    <xdr:col>5</xdr:col>
                    <xdr:colOff>66675</xdr:colOff>
                    <xdr:row>97</xdr:row>
                    <xdr:rowOff>0</xdr:rowOff>
                  </from>
                  <to>
                    <xdr:col>5</xdr:col>
                    <xdr:colOff>866775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7" r:id="rId15" name="Check Box 353">
              <controlPr defaultSize="0" autoFill="0" autoLine="0" autoPict="0">
                <anchor moveWithCells="1">
                  <from>
                    <xdr:col>6</xdr:col>
                    <xdr:colOff>76200</xdr:colOff>
                    <xdr:row>97</xdr:row>
                    <xdr:rowOff>0</xdr:rowOff>
                  </from>
                  <to>
                    <xdr:col>6</xdr:col>
                    <xdr:colOff>876300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8" r:id="rId16" name="Check Box 354">
              <controlPr defaultSize="0" autoFill="0" autoLine="0" autoPict="0">
                <anchor moveWithCells="1">
                  <from>
                    <xdr:col>7</xdr:col>
                    <xdr:colOff>76200</xdr:colOff>
                    <xdr:row>97</xdr:row>
                    <xdr:rowOff>0</xdr:rowOff>
                  </from>
                  <to>
                    <xdr:col>7</xdr:col>
                    <xdr:colOff>876300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9" r:id="rId17" name="Check Box 355">
              <controlPr defaultSize="0" autoFill="0" autoLine="0" autoPict="0">
                <anchor moveWithCells="1">
                  <from>
                    <xdr:col>8</xdr:col>
                    <xdr:colOff>76200</xdr:colOff>
                    <xdr:row>97</xdr:row>
                    <xdr:rowOff>0</xdr:rowOff>
                  </from>
                  <to>
                    <xdr:col>8</xdr:col>
                    <xdr:colOff>876300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0" r:id="rId18" name="Check Box 356">
              <controlPr defaultSize="0" autoFill="0" autoLine="0" autoPict="0">
                <anchor moveWithCells="1">
                  <from>
                    <xdr:col>9</xdr:col>
                    <xdr:colOff>85725</xdr:colOff>
                    <xdr:row>97</xdr:row>
                    <xdr:rowOff>0</xdr:rowOff>
                  </from>
                  <to>
                    <xdr:col>9</xdr:col>
                    <xdr:colOff>876300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1" r:id="rId19" name="Check Box 357">
              <controlPr defaultSize="0" autoFill="0" autoLine="0" autoPict="0">
                <anchor moveWithCells="1">
                  <from>
                    <xdr:col>10</xdr:col>
                    <xdr:colOff>85725</xdr:colOff>
                    <xdr:row>97</xdr:row>
                    <xdr:rowOff>0</xdr:rowOff>
                  </from>
                  <to>
                    <xdr:col>10</xdr:col>
                    <xdr:colOff>866775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2" r:id="rId20" name="Check Box 358">
              <controlPr defaultSize="0" autoFill="0" autoLine="0" autoPict="0">
                <anchor moveWithCells="1">
                  <from>
                    <xdr:col>5</xdr:col>
                    <xdr:colOff>66675</xdr:colOff>
                    <xdr:row>99</xdr:row>
                    <xdr:rowOff>0</xdr:rowOff>
                  </from>
                  <to>
                    <xdr:col>5</xdr:col>
                    <xdr:colOff>866775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3" r:id="rId21" name="Check Box 359">
              <controlPr defaultSize="0" autoFill="0" autoLine="0" autoPict="0">
                <anchor moveWithCells="1">
                  <from>
                    <xdr:col>6</xdr:col>
                    <xdr:colOff>76200</xdr:colOff>
                    <xdr:row>99</xdr:row>
                    <xdr:rowOff>0</xdr:rowOff>
                  </from>
                  <to>
                    <xdr:col>7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4" r:id="rId22" name="Check Box 360">
              <controlPr defaultSize="0" autoFill="0" autoLine="0" autoPict="0">
                <anchor moveWithCells="1">
                  <from>
                    <xdr:col>7</xdr:col>
                    <xdr:colOff>76200</xdr:colOff>
                    <xdr:row>99</xdr:row>
                    <xdr:rowOff>0</xdr:rowOff>
                  </from>
                  <to>
                    <xdr:col>8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5" r:id="rId23" name="Check Box 361">
              <controlPr defaultSize="0" autoFill="0" autoLine="0" autoPict="0">
                <anchor moveWithCells="1">
                  <from>
                    <xdr:col>8</xdr:col>
                    <xdr:colOff>76200</xdr:colOff>
                    <xdr:row>99</xdr:row>
                    <xdr:rowOff>0</xdr:rowOff>
                  </from>
                  <to>
                    <xdr:col>9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6" r:id="rId24" name="Check Box 362">
              <controlPr defaultSize="0" autoFill="0" autoLine="0" autoPict="0">
                <anchor moveWithCells="1">
                  <from>
                    <xdr:col>9</xdr:col>
                    <xdr:colOff>85725</xdr:colOff>
                    <xdr:row>99</xdr:row>
                    <xdr:rowOff>0</xdr:rowOff>
                  </from>
                  <to>
                    <xdr:col>10</xdr:col>
                    <xdr:colOff>9525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7" r:id="rId25" name="Check Box 363">
              <controlPr defaultSize="0" autoFill="0" autoLine="0" autoPict="0">
                <anchor moveWithCells="1">
                  <from>
                    <xdr:col>10</xdr:col>
                    <xdr:colOff>85725</xdr:colOff>
                    <xdr:row>99</xdr:row>
                    <xdr:rowOff>0</xdr:rowOff>
                  </from>
                  <to>
                    <xdr:col>10</xdr:col>
                    <xdr:colOff>857250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8" r:id="rId26" name="Check Box 364">
              <controlPr defaultSize="0" autoFill="0" autoLine="0" autoPict="0">
                <anchor moveWithCells="1">
                  <from>
                    <xdr:col>5</xdr:col>
                    <xdr:colOff>66675</xdr:colOff>
                    <xdr:row>101</xdr:row>
                    <xdr:rowOff>0</xdr:rowOff>
                  </from>
                  <to>
                    <xdr:col>5</xdr:col>
                    <xdr:colOff>866775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9" r:id="rId27" name="Check Box 365">
              <controlPr defaultSize="0" autoFill="0" autoLine="0" autoPict="0">
                <anchor moveWithCells="1">
                  <from>
                    <xdr:col>6</xdr:col>
                    <xdr:colOff>76200</xdr:colOff>
                    <xdr:row>101</xdr:row>
                    <xdr:rowOff>0</xdr:rowOff>
                  </from>
                  <to>
                    <xdr:col>6</xdr:col>
                    <xdr:colOff>847725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0" r:id="rId28" name="Check Box 366">
              <controlPr defaultSize="0" autoFill="0" autoLine="0" autoPict="0">
                <anchor moveWithCells="1">
                  <from>
                    <xdr:col>7</xdr:col>
                    <xdr:colOff>76200</xdr:colOff>
                    <xdr:row>101</xdr:row>
                    <xdr:rowOff>0</xdr:rowOff>
                  </from>
                  <to>
                    <xdr:col>7</xdr:col>
                    <xdr:colOff>847725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1" r:id="rId29" name="Check Box 367">
              <controlPr defaultSize="0" autoFill="0" autoLine="0" autoPict="0">
                <anchor moveWithCells="1">
                  <from>
                    <xdr:col>8</xdr:col>
                    <xdr:colOff>76200</xdr:colOff>
                    <xdr:row>101</xdr:row>
                    <xdr:rowOff>0</xdr:rowOff>
                  </from>
                  <to>
                    <xdr:col>8</xdr:col>
                    <xdr:colOff>847725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2" r:id="rId30" name="Check Box 368">
              <controlPr defaultSize="0" autoFill="0" autoLine="0" autoPict="0">
                <anchor moveWithCells="1">
                  <from>
                    <xdr:col>9</xdr:col>
                    <xdr:colOff>85725</xdr:colOff>
                    <xdr:row>101</xdr:row>
                    <xdr:rowOff>0</xdr:rowOff>
                  </from>
                  <to>
                    <xdr:col>10</xdr:col>
                    <xdr:colOff>9525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3" r:id="rId31" name="Check Box 369">
              <controlPr defaultSize="0" autoFill="0" autoLine="0" autoPict="0">
                <anchor moveWithCells="1">
                  <from>
                    <xdr:col>10</xdr:col>
                    <xdr:colOff>85725</xdr:colOff>
                    <xdr:row>101</xdr:row>
                    <xdr:rowOff>0</xdr:rowOff>
                  </from>
                  <to>
                    <xdr:col>10</xdr:col>
                    <xdr:colOff>857250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4" r:id="rId32" name="Check Box 370">
              <controlPr defaultSize="0" autoFill="0" autoLine="0" autoPict="0">
                <anchor moveWithCells="1">
                  <from>
                    <xdr:col>5</xdr:col>
                    <xdr:colOff>66675</xdr:colOff>
                    <xdr:row>103</xdr:row>
                    <xdr:rowOff>0</xdr:rowOff>
                  </from>
                  <to>
                    <xdr:col>5</xdr:col>
                    <xdr:colOff>866775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5" r:id="rId33" name="Check Box 371">
              <controlPr defaultSize="0" autoFill="0" autoLine="0" autoPict="0">
                <anchor moveWithCells="1">
                  <from>
                    <xdr:col>6</xdr:col>
                    <xdr:colOff>76200</xdr:colOff>
                    <xdr:row>103</xdr:row>
                    <xdr:rowOff>0</xdr:rowOff>
                  </from>
                  <to>
                    <xdr:col>7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6" r:id="rId34" name="Check Box 372">
              <controlPr defaultSize="0" autoFill="0" autoLine="0" autoPict="0">
                <anchor moveWithCells="1">
                  <from>
                    <xdr:col>7</xdr:col>
                    <xdr:colOff>76200</xdr:colOff>
                    <xdr:row>103</xdr:row>
                    <xdr:rowOff>0</xdr:rowOff>
                  </from>
                  <to>
                    <xdr:col>8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7" r:id="rId35" name="Check Box 373">
              <controlPr defaultSize="0" autoFill="0" autoLine="0" autoPict="0">
                <anchor moveWithCells="1">
                  <from>
                    <xdr:col>8</xdr:col>
                    <xdr:colOff>76200</xdr:colOff>
                    <xdr:row>103</xdr:row>
                    <xdr:rowOff>0</xdr:rowOff>
                  </from>
                  <to>
                    <xdr:col>9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8" r:id="rId36" name="Check Box 374">
              <controlPr defaultSize="0" autoFill="0" autoLine="0" autoPict="0">
                <anchor moveWithCells="1">
                  <from>
                    <xdr:col>9</xdr:col>
                    <xdr:colOff>85725</xdr:colOff>
                    <xdr:row>103</xdr:row>
                    <xdr:rowOff>0</xdr:rowOff>
                  </from>
                  <to>
                    <xdr:col>10</xdr:col>
                    <xdr:colOff>9525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9" r:id="rId37" name="Check Box 375">
              <controlPr defaultSize="0" autoFill="0" autoLine="0" autoPict="0">
                <anchor moveWithCells="1">
                  <from>
                    <xdr:col>10</xdr:col>
                    <xdr:colOff>85725</xdr:colOff>
                    <xdr:row>103</xdr:row>
                    <xdr:rowOff>0</xdr:rowOff>
                  </from>
                  <to>
                    <xdr:col>10</xdr:col>
                    <xdr:colOff>857250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0" r:id="rId38" name="Check Box 376">
              <controlPr defaultSize="0" autoFill="0" autoLine="0" autoPict="0">
                <anchor moveWithCells="1">
                  <from>
                    <xdr:col>5</xdr:col>
                    <xdr:colOff>66675</xdr:colOff>
                    <xdr:row>105</xdr:row>
                    <xdr:rowOff>0</xdr:rowOff>
                  </from>
                  <to>
                    <xdr:col>5</xdr:col>
                    <xdr:colOff>866775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1" r:id="rId39" name="Check Box 377">
              <controlPr defaultSize="0" autoFill="0" autoLine="0" autoPict="0">
                <anchor moveWithCells="1">
                  <from>
                    <xdr:col>6</xdr:col>
                    <xdr:colOff>76200</xdr:colOff>
                    <xdr:row>105</xdr:row>
                    <xdr:rowOff>0</xdr:rowOff>
                  </from>
                  <to>
                    <xdr:col>7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2" r:id="rId40" name="Check Box 378">
              <controlPr defaultSize="0" autoFill="0" autoLine="0" autoPict="0">
                <anchor moveWithCells="1">
                  <from>
                    <xdr:col>7</xdr:col>
                    <xdr:colOff>76200</xdr:colOff>
                    <xdr:row>105</xdr:row>
                    <xdr:rowOff>0</xdr:rowOff>
                  </from>
                  <to>
                    <xdr:col>7</xdr:col>
                    <xdr:colOff>847725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3" r:id="rId41" name="Check Box 379">
              <controlPr defaultSize="0" autoFill="0" autoLine="0" autoPict="0">
                <anchor moveWithCells="1">
                  <from>
                    <xdr:col>8</xdr:col>
                    <xdr:colOff>76200</xdr:colOff>
                    <xdr:row>105</xdr:row>
                    <xdr:rowOff>0</xdr:rowOff>
                  </from>
                  <to>
                    <xdr:col>8</xdr:col>
                    <xdr:colOff>847725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4" r:id="rId42" name="Check Box 380">
              <controlPr defaultSize="0" autoFill="0" autoLine="0" autoPict="0">
                <anchor moveWithCells="1">
                  <from>
                    <xdr:col>9</xdr:col>
                    <xdr:colOff>85725</xdr:colOff>
                    <xdr:row>105</xdr:row>
                    <xdr:rowOff>0</xdr:rowOff>
                  </from>
                  <to>
                    <xdr:col>9</xdr:col>
                    <xdr:colOff>847725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5" r:id="rId43" name="Check Box 381">
              <controlPr defaultSize="0" autoFill="0" autoLine="0" autoPict="0">
                <anchor moveWithCells="1">
                  <from>
                    <xdr:col>10</xdr:col>
                    <xdr:colOff>85725</xdr:colOff>
                    <xdr:row>105</xdr:row>
                    <xdr:rowOff>0</xdr:rowOff>
                  </from>
                  <to>
                    <xdr:col>10</xdr:col>
                    <xdr:colOff>857250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6" r:id="rId44" name="Check Box 382">
              <controlPr defaultSize="0" autoFill="0" autoLine="0" autoPict="0">
                <anchor moveWithCells="1">
                  <from>
                    <xdr:col>5</xdr:col>
                    <xdr:colOff>66675</xdr:colOff>
                    <xdr:row>107</xdr:row>
                    <xdr:rowOff>0</xdr:rowOff>
                  </from>
                  <to>
                    <xdr:col>5</xdr:col>
                    <xdr:colOff>866775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7" r:id="rId45" name="Check Box 383">
              <controlPr defaultSize="0" autoFill="0" autoLine="0" autoPict="0">
                <anchor moveWithCells="1">
                  <from>
                    <xdr:col>6</xdr:col>
                    <xdr:colOff>76200</xdr:colOff>
                    <xdr:row>107</xdr:row>
                    <xdr:rowOff>0</xdr:rowOff>
                  </from>
                  <to>
                    <xdr:col>6</xdr:col>
                    <xdr:colOff>876300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8" r:id="rId46" name="Check Box 384">
              <controlPr defaultSize="0" autoFill="0" autoLine="0" autoPict="0">
                <anchor moveWithCells="1">
                  <from>
                    <xdr:col>7</xdr:col>
                    <xdr:colOff>76200</xdr:colOff>
                    <xdr:row>107</xdr:row>
                    <xdr:rowOff>0</xdr:rowOff>
                  </from>
                  <to>
                    <xdr:col>7</xdr:col>
                    <xdr:colOff>847725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9" r:id="rId47" name="Check Box 385">
              <controlPr defaultSize="0" autoFill="0" autoLine="0" autoPict="0">
                <anchor moveWithCells="1">
                  <from>
                    <xdr:col>8</xdr:col>
                    <xdr:colOff>76200</xdr:colOff>
                    <xdr:row>107</xdr:row>
                    <xdr:rowOff>0</xdr:rowOff>
                  </from>
                  <to>
                    <xdr:col>8</xdr:col>
                    <xdr:colOff>847725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0" r:id="rId48" name="Check Box 386">
              <controlPr defaultSize="0" autoFill="0" autoLine="0" autoPict="0">
                <anchor moveWithCells="1">
                  <from>
                    <xdr:col>9</xdr:col>
                    <xdr:colOff>85725</xdr:colOff>
                    <xdr:row>107</xdr:row>
                    <xdr:rowOff>0</xdr:rowOff>
                  </from>
                  <to>
                    <xdr:col>9</xdr:col>
                    <xdr:colOff>857250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1" r:id="rId49" name="Check Box 387">
              <controlPr defaultSize="0" autoFill="0" autoLine="0" autoPict="0">
                <anchor moveWithCells="1">
                  <from>
                    <xdr:col>10</xdr:col>
                    <xdr:colOff>85725</xdr:colOff>
                    <xdr:row>107</xdr:row>
                    <xdr:rowOff>0</xdr:rowOff>
                  </from>
                  <to>
                    <xdr:col>10</xdr:col>
                    <xdr:colOff>857250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2" r:id="rId50" name="Check Box 388">
              <controlPr defaultSize="0" autoFill="0" autoLine="0" autoPict="0">
                <anchor moveWithCells="1">
                  <from>
                    <xdr:col>5</xdr:col>
                    <xdr:colOff>66675</xdr:colOff>
                    <xdr:row>109</xdr:row>
                    <xdr:rowOff>0</xdr:rowOff>
                  </from>
                  <to>
                    <xdr:col>5</xdr:col>
                    <xdr:colOff>866775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3" r:id="rId51" name="Check Box 389">
              <controlPr defaultSize="0" autoFill="0" autoLine="0" autoPict="0">
                <anchor moveWithCells="1">
                  <from>
                    <xdr:col>6</xdr:col>
                    <xdr:colOff>76200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4" r:id="rId52" name="Check Box 390">
              <controlPr defaultSize="0" autoFill="0" autoLine="0" autoPict="0">
                <anchor moveWithCells="1">
                  <from>
                    <xdr:col>7</xdr:col>
                    <xdr:colOff>76200</xdr:colOff>
                    <xdr:row>109</xdr:row>
                    <xdr:rowOff>0</xdr:rowOff>
                  </from>
                  <to>
                    <xdr:col>7</xdr:col>
                    <xdr:colOff>857250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5" r:id="rId53" name="Check Box 391">
              <controlPr defaultSize="0" autoFill="0" autoLine="0" autoPict="0">
                <anchor moveWithCells="1">
                  <from>
                    <xdr:col>8</xdr:col>
                    <xdr:colOff>76200</xdr:colOff>
                    <xdr:row>109</xdr:row>
                    <xdr:rowOff>0</xdr:rowOff>
                  </from>
                  <to>
                    <xdr:col>8</xdr:col>
                    <xdr:colOff>857250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6" r:id="rId54" name="Check Box 392">
              <controlPr defaultSize="0" autoFill="0" autoLine="0" autoPict="0">
                <anchor moveWithCells="1">
                  <from>
                    <xdr:col>9</xdr:col>
                    <xdr:colOff>85725</xdr:colOff>
                    <xdr:row>109</xdr:row>
                    <xdr:rowOff>0</xdr:rowOff>
                  </from>
                  <to>
                    <xdr:col>10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7" r:id="rId55" name="Check Box 393">
              <controlPr defaultSize="0" autoFill="0" autoLine="0" autoPict="0">
                <anchor moveWithCells="1">
                  <from>
                    <xdr:col>10</xdr:col>
                    <xdr:colOff>85725</xdr:colOff>
                    <xdr:row>109</xdr:row>
                    <xdr:rowOff>0</xdr:rowOff>
                  </from>
                  <to>
                    <xdr:col>10</xdr:col>
                    <xdr:colOff>857250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8" r:id="rId56" name="Check Box 394">
              <controlPr defaultSize="0" autoFill="0" autoLine="0" autoPict="0">
                <anchor moveWithCells="1">
                  <from>
                    <xdr:col>5</xdr:col>
                    <xdr:colOff>66675</xdr:colOff>
                    <xdr:row>111</xdr:row>
                    <xdr:rowOff>9525</xdr:rowOff>
                  </from>
                  <to>
                    <xdr:col>5</xdr:col>
                    <xdr:colOff>866775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9" r:id="rId57" name="Check Box 395">
              <controlPr defaultSize="0" autoFill="0" autoLine="0" autoPict="0">
                <anchor moveWithCells="1">
                  <from>
                    <xdr:col>6</xdr:col>
                    <xdr:colOff>76200</xdr:colOff>
                    <xdr:row>111</xdr:row>
                    <xdr:rowOff>9525</xdr:rowOff>
                  </from>
                  <to>
                    <xdr:col>6</xdr:col>
                    <xdr:colOff>857250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0" r:id="rId58" name="Check Box 396">
              <controlPr defaultSize="0" autoFill="0" autoLine="0" autoPict="0">
                <anchor moveWithCells="1">
                  <from>
                    <xdr:col>7</xdr:col>
                    <xdr:colOff>76200</xdr:colOff>
                    <xdr:row>111</xdr:row>
                    <xdr:rowOff>9525</xdr:rowOff>
                  </from>
                  <to>
                    <xdr:col>7</xdr:col>
                    <xdr:colOff>857250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1" r:id="rId59" name="Check Box 397">
              <controlPr defaultSize="0" autoFill="0" autoLine="0" autoPict="0">
                <anchor moveWithCells="1">
                  <from>
                    <xdr:col>8</xdr:col>
                    <xdr:colOff>76200</xdr:colOff>
                    <xdr:row>111</xdr:row>
                    <xdr:rowOff>9525</xdr:rowOff>
                  </from>
                  <to>
                    <xdr:col>8</xdr:col>
                    <xdr:colOff>857250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2" r:id="rId60" name="Check Box 398">
              <controlPr defaultSize="0" autoFill="0" autoLine="0" autoPict="0">
                <anchor moveWithCells="1">
                  <from>
                    <xdr:col>9</xdr:col>
                    <xdr:colOff>85725</xdr:colOff>
                    <xdr:row>111</xdr:row>
                    <xdr:rowOff>9525</xdr:rowOff>
                  </from>
                  <to>
                    <xdr:col>9</xdr:col>
                    <xdr:colOff>857250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3" r:id="rId61" name="Check Box 399">
              <controlPr defaultSize="0" autoFill="0" autoLine="0" autoPict="0">
                <anchor moveWithCells="1">
                  <from>
                    <xdr:col>10</xdr:col>
                    <xdr:colOff>85725</xdr:colOff>
                    <xdr:row>111</xdr:row>
                    <xdr:rowOff>9525</xdr:rowOff>
                  </from>
                  <to>
                    <xdr:col>10</xdr:col>
                    <xdr:colOff>857250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4" r:id="rId62" name="Check Box 400">
              <controlPr defaultSize="0" autoFill="0" autoLine="0" autoPict="0">
                <anchor moveWithCells="1">
                  <from>
                    <xdr:col>5</xdr:col>
                    <xdr:colOff>66675</xdr:colOff>
                    <xdr:row>113</xdr:row>
                    <xdr:rowOff>9525</xdr:rowOff>
                  </from>
                  <to>
                    <xdr:col>5</xdr:col>
                    <xdr:colOff>866775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5" r:id="rId63" name="Check Box 401">
              <controlPr defaultSize="0" autoFill="0" autoLine="0" autoPict="0">
                <anchor moveWithCells="1">
                  <from>
                    <xdr:col>6</xdr:col>
                    <xdr:colOff>76200</xdr:colOff>
                    <xdr:row>113</xdr:row>
                    <xdr:rowOff>9525</xdr:rowOff>
                  </from>
                  <to>
                    <xdr:col>6</xdr:col>
                    <xdr:colOff>857250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6" r:id="rId64" name="Check Box 402">
              <controlPr defaultSize="0" autoFill="0" autoLine="0" autoPict="0">
                <anchor moveWithCells="1">
                  <from>
                    <xdr:col>7</xdr:col>
                    <xdr:colOff>76200</xdr:colOff>
                    <xdr:row>113</xdr:row>
                    <xdr:rowOff>9525</xdr:rowOff>
                  </from>
                  <to>
                    <xdr:col>7</xdr:col>
                    <xdr:colOff>857250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7" r:id="rId65" name="Check Box 403">
              <controlPr defaultSize="0" autoFill="0" autoLine="0" autoPict="0">
                <anchor moveWithCells="1">
                  <from>
                    <xdr:col>8</xdr:col>
                    <xdr:colOff>76200</xdr:colOff>
                    <xdr:row>113</xdr:row>
                    <xdr:rowOff>9525</xdr:rowOff>
                  </from>
                  <to>
                    <xdr:col>8</xdr:col>
                    <xdr:colOff>857250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8" r:id="rId66" name="Check Box 404">
              <controlPr defaultSize="0" autoFill="0" autoLine="0" autoPict="0">
                <anchor moveWithCells="1">
                  <from>
                    <xdr:col>9</xdr:col>
                    <xdr:colOff>85725</xdr:colOff>
                    <xdr:row>113</xdr:row>
                    <xdr:rowOff>9525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9" r:id="rId67" name="Check Box 405">
              <controlPr defaultSize="0" autoFill="0" autoLine="0" autoPict="0">
                <anchor moveWithCells="1">
                  <from>
                    <xdr:col>10</xdr:col>
                    <xdr:colOff>85725</xdr:colOff>
                    <xdr:row>113</xdr:row>
                    <xdr:rowOff>9525</xdr:rowOff>
                  </from>
                  <to>
                    <xdr:col>10</xdr:col>
                    <xdr:colOff>857250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0" r:id="rId68" name="Check Box 406">
              <controlPr defaultSize="0" autoFill="0" autoLine="0" autoPict="0">
                <anchor moveWithCells="1">
                  <from>
                    <xdr:col>5</xdr:col>
                    <xdr:colOff>66675</xdr:colOff>
                    <xdr:row>115</xdr:row>
                    <xdr:rowOff>0</xdr:rowOff>
                  </from>
                  <to>
                    <xdr:col>5</xdr:col>
                    <xdr:colOff>847725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1" r:id="rId69" name="Check Box 407">
              <controlPr defaultSize="0" autoFill="0" autoLine="0" autoPict="0">
                <anchor moveWithCells="1">
                  <from>
                    <xdr:col>6</xdr:col>
                    <xdr:colOff>76200</xdr:colOff>
                    <xdr:row>115</xdr:row>
                    <xdr:rowOff>0</xdr:rowOff>
                  </from>
                  <to>
                    <xdr:col>6</xdr:col>
                    <xdr:colOff>857250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2" r:id="rId70" name="Check Box 408">
              <controlPr defaultSize="0" autoFill="0" autoLine="0" autoPict="0">
                <anchor moveWithCells="1">
                  <from>
                    <xdr:col>7</xdr:col>
                    <xdr:colOff>76200</xdr:colOff>
                    <xdr:row>115</xdr:row>
                    <xdr:rowOff>0</xdr:rowOff>
                  </from>
                  <to>
                    <xdr:col>7</xdr:col>
                    <xdr:colOff>876300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3" r:id="rId71" name="Check Box 409">
              <controlPr defaultSize="0" autoFill="0" autoLine="0" autoPict="0">
                <anchor moveWithCells="1">
                  <from>
                    <xdr:col>8</xdr:col>
                    <xdr:colOff>76200</xdr:colOff>
                    <xdr:row>115</xdr:row>
                    <xdr:rowOff>0</xdr:rowOff>
                  </from>
                  <to>
                    <xdr:col>9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4" r:id="rId72" name="Check Box 410">
              <controlPr defaultSize="0" autoFill="0" autoLine="0" autoPict="0">
                <anchor moveWithCells="1">
                  <from>
                    <xdr:col>9</xdr:col>
                    <xdr:colOff>85725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5" r:id="rId73" name="Check Box 411">
              <controlPr defaultSize="0" autoFill="0" autoLine="0" autoPict="0">
                <anchor moveWithCells="1">
                  <from>
                    <xdr:col>10</xdr:col>
                    <xdr:colOff>85725</xdr:colOff>
                    <xdr:row>115</xdr:row>
                    <xdr:rowOff>0</xdr:rowOff>
                  </from>
                  <to>
                    <xdr:col>11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6" r:id="rId74" name="Check Box 412">
              <controlPr defaultSize="0" autoFill="0" autoLine="0" autoPict="0">
                <anchor moveWithCells="1">
                  <from>
                    <xdr:col>5</xdr:col>
                    <xdr:colOff>66675</xdr:colOff>
                    <xdr:row>117</xdr:row>
                    <xdr:rowOff>0</xdr:rowOff>
                  </from>
                  <to>
                    <xdr:col>5</xdr:col>
                    <xdr:colOff>866775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7" r:id="rId75" name="Check Box 413">
              <controlPr defaultSize="0" autoFill="0" autoLine="0" autoPict="0">
                <anchor moveWithCells="1">
                  <from>
                    <xdr:col>6</xdr:col>
                    <xdr:colOff>76200</xdr:colOff>
                    <xdr:row>117</xdr:row>
                    <xdr:rowOff>0</xdr:rowOff>
                  </from>
                  <to>
                    <xdr:col>7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8" r:id="rId76" name="Check Box 414">
              <controlPr defaultSize="0" autoFill="0" autoLine="0" autoPict="0">
                <anchor moveWithCells="1">
                  <from>
                    <xdr:col>7</xdr:col>
                    <xdr:colOff>76200</xdr:colOff>
                    <xdr:row>117</xdr:row>
                    <xdr:rowOff>0</xdr:rowOff>
                  </from>
                  <to>
                    <xdr:col>7</xdr:col>
                    <xdr:colOff>847725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9" r:id="rId77" name="Check Box 415">
              <controlPr defaultSize="0" autoFill="0" autoLine="0" autoPict="0">
                <anchor moveWithCells="1">
                  <from>
                    <xdr:col>8</xdr:col>
                    <xdr:colOff>76200</xdr:colOff>
                    <xdr:row>117</xdr:row>
                    <xdr:rowOff>0</xdr:rowOff>
                  </from>
                  <to>
                    <xdr:col>8</xdr:col>
                    <xdr:colOff>847725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0" r:id="rId78" name="Check Box 416">
              <controlPr defaultSize="0" autoFill="0" autoLine="0" autoPict="0">
                <anchor moveWithCells="1">
                  <from>
                    <xdr:col>9</xdr:col>
                    <xdr:colOff>85725</xdr:colOff>
                    <xdr:row>117</xdr:row>
                    <xdr:rowOff>0</xdr:rowOff>
                  </from>
                  <to>
                    <xdr:col>10</xdr:col>
                    <xdr:colOff>9525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1" r:id="rId79" name="Check Box 417">
              <controlPr defaultSize="0" autoFill="0" autoLine="0" autoPict="0">
                <anchor moveWithCells="1">
                  <from>
                    <xdr:col>10</xdr:col>
                    <xdr:colOff>85725</xdr:colOff>
                    <xdr:row>117</xdr:row>
                    <xdr:rowOff>0</xdr:rowOff>
                  </from>
                  <to>
                    <xdr:col>10</xdr:col>
                    <xdr:colOff>857250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2" r:id="rId80" name="Group Box 178">
              <controlPr defaultSize="0" autoFill="0" autoPict="0">
                <anchor moveWithCells="1">
                  <from>
                    <xdr:col>4</xdr:col>
                    <xdr:colOff>466725</xdr:colOff>
                    <xdr:row>120</xdr:row>
                    <xdr:rowOff>0</xdr:rowOff>
                  </from>
                  <to>
                    <xdr:col>7</xdr:col>
                    <xdr:colOff>47625</xdr:colOff>
                    <xdr:row>121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5" r:id="rId81" name="Group Box 181">
              <controlPr defaultSize="0" autoFill="0" autoPict="0">
                <anchor moveWithCells="1">
                  <from>
                    <xdr:col>4</xdr:col>
                    <xdr:colOff>447675</xdr:colOff>
                    <xdr:row>120</xdr:row>
                    <xdr:rowOff>0</xdr:rowOff>
                  </from>
                  <to>
                    <xdr:col>7</xdr:col>
                    <xdr:colOff>66675</xdr:colOff>
                    <xdr:row>121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BA3C60F-FEAC-4B05-A3F4-89F69B3F4FF0}">
            <xm:f>VALUE($P$204)&gt;選択!$A$9*10000</xm:f>
            <x14:dxf>
              <fill>
                <patternFill>
                  <bgColor rgb="FFFF0000"/>
                </patternFill>
              </fill>
            </x14:dxf>
          </x14:cfRule>
          <xm:sqref>P204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選択!$C$3:$C$22</xm:f>
          </x14:formula1>
          <xm:sqref>I183:I186 I197:I200 I190:I193 I176:I179 I169:I172</xm:sqref>
        </x14:dataValidation>
        <x14:dataValidation type="list" imeMode="disabled" operator="greaterThanOrEqual" allowBlank="1" showInputMessage="1" showErrorMessage="1">
          <x14:formula1>
            <xm:f>選択!$N$3:$N$35</xm:f>
          </x14:formula1>
          <xm:sqref>J176:J179 J197:J200 J190:J193 J183:J186 J169:J172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142"/>
  <sheetViews>
    <sheetView view="pageBreakPreview" zoomScaleNormal="100" zoomScaleSheetLayoutView="100" workbookViewId="0">
      <selection activeCell="F114" sqref="F114:G114"/>
    </sheetView>
  </sheetViews>
  <sheetFormatPr defaultColWidth="8.75" defaultRowHeight="15" customHeight="1"/>
  <cols>
    <col min="1" max="1" width="3" style="210" customWidth="1"/>
    <col min="2" max="3" width="4.625" style="210" customWidth="1"/>
    <col min="4" max="5" width="7.625" style="210" customWidth="1"/>
    <col min="6" max="13" width="12.625" style="210" customWidth="1"/>
    <col min="14" max="14" width="8.625" style="210" customWidth="1"/>
    <col min="15" max="17" width="12.625" style="210" customWidth="1"/>
    <col min="18" max="16384" width="8.75" style="161"/>
  </cols>
  <sheetData>
    <row r="1" spans="2:13" ht="27.95" customHeight="1">
      <c r="C1" s="734" t="s">
        <v>764</v>
      </c>
      <c r="D1" s="734"/>
      <c r="E1" s="734"/>
      <c r="F1" s="734"/>
      <c r="G1" s="734"/>
      <c r="H1" s="734"/>
      <c r="I1" s="734"/>
      <c r="J1" s="734"/>
      <c r="K1" s="734"/>
      <c r="L1" s="734"/>
      <c r="M1" s="734"/>
    </row>
    <row r="2" spans="2:13" ht="15.95" customHeight="1"/>
    <row r="3" spans="2:13" ht="20.100000000000001" customHeight="1">
      <c r="B3" s="277" t="s">
        <v>411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</row>
    <row r="4" spans="2:13" ht="20.100000000000001" customHeight="1">
      <c r="B4" s="345"/>
      <c r="C4" s="220" t="s">
        <v>129</v>
      </c>
      <c r="D4" s="223"/>
      <c r="E4" s="224"/>
      <c r="F4" s="600" t="str">
        <f>IF(申請用入力!F122="","",申請用入力!F122)</f>
        <v/>
      </c>
      <c r="G4" s="631"/>
      <c r="H4" s="631"/>
      <c r="I4" s="631"/>
      <c r="J4" s="631"/>
      <c r="K4" s="631"/>
      <c r="L4" s="631"/>
      <c r="M4" s="680"/>
    </row>
    <row r="5" spans="2:13" ht="20.100000000000001" customHeight="1">
      <c r="B5" s="345"/>
      <c r="C5" s="243" t="s">
        <v>806</v>
      </c>
      <c r="E5" s="210" t="s">
        <v>892</v>
      </c>
      <c r="F5" s="735" t="str">
        <f>IF(申請用入力!F130="","",TEXT(申請用入力!F130,"yyyy/m/d")&amp;"　～　"&amp;TEXT(申請用入力!I130,"yyyy/m/d"))</f>
        <v/>
      </c>
      <c r="G5" s="736"/>
      <c r="H5" s="235"/>
      <c r="I5" s="236"/>
      <c r="J5" s="236"/>
      <c r="K5" s="236"/>
      <c r="L5" s="236"/>
      <c r="M5" s="343"/>
    </row>
    <row r="6" spans="2:13" ht="20.100000000000001" customHeight="1">
      <c r="B6" s="280"/>
      <c r="C6" s="243"/>
      <c r="E6" s="211" t="s">
        <v>805</v>
      </c>
      <c r="F6" s="694"/>
      <c r="G6" s="695"/>
      <c r="H6" s="344" t="s">
        <v>804</v>
      </c>
      <c r="I6" s="688"/>
      <c r="J6" s="688"/>
      <c r="K6" s="286" t="s">
        <v>402</v>
      </c>
      <c r="L6" s="688"/>
      <c r="M6" s="693"/>
    </row>
    <row r="7" spans="2:13" ht="50.25" customHeight="1">
      <c r="B7" s="280"/>
      <c r="C7" s="225" t="s">
        <v>1025</v>
      </c>
      <c r="F7" s="674"/>
      <c r="G7" s="675"/>
      <c r="H7" s="675"/>
      <c r="I7" s="675"/>
      <c r="J7" s="675"/>
      <c r="K7" s="675"/>
      <c r="L7" s="675"/>
      <c r="M7" s="676"/>
    </row>
    <row r="8" spans="2:13" ht="20.100000000000001" customHeight="1">
      <c r="B8" s="280"/>
      <c r="C8" s="225" t="s">
        <v>983</v>
      </c>
      <c r="E8" s="211" t="s">
        <v>171</v>
      </c>
      <c r="F8" s="737"/>
      <c r="G8" s="738"/>
      <c r="H8" s="211" t="s">
        <v>172</v>
      </c>
      <c r="I8" s="737"/>
      <c r="J8" s="738"/>
      <c r="K8" s="211" t="s">
        <v>290</v>
      </c>
      <c r="L8" s="737"/>
      <c r="M8" s="739"/>
    </row>
    <row r="9" spans="2:13" ht="50.25" customHeight="1">
      <c r="B9" s="280"/>
      <c r="C9" s="672" t="s">
        <v>984</v>
      </c>
      <c r="D9" s="673"/>
      <c r="E9" s="211" t="s">
        <v>313</v>
      </c>
      <c r="F9" s="681"/>
      <c r="G9" s="682"/>
      <c r="H9" s="682"/>
      <c r="I9" s="682"/>
      <c r="J9" s="682"/>
      <c r="K9" s="682"/>
      <c r="L9" s="682"/>
      <c r="M9" s="689"/>
    </row>
    <row r="10" spans="2:13" ht="50.25" customHeight="1">
      <c r="B10" s="280"/>
      <c r="C10" s="225" t="s">
        <v>1029</v>
      </c>
      <c r="F10" s="674"/>
      <c r="G10" s="675"/>
      <c r="H10" s="675"/>
      <c r="I10" s="675"/>
      <c r="J10" s="675"/>
      <c r="K10" s="675"/>
      <c r="L10" s="675"/>
      <c r="M10" s="676"/>
    </row>
    <row r="11" spans="2:13" ht="50.25" customHeight="1">
      <c r="B11" s="280"/>
      <c r="C11" s="225" t="s">
        <v>1030</v>
      </c>
      <c r="F11" s="674"/>
      <c r="G11" s="675"/>
      <c r="H11" s="675"/>
      <c r="I11" s="675"/>
      <c r="J11" s="675"/>
      <c r="K11" s="675"/>
      <c r="L11" s="675"/>
      <c r="M11" s="676"/>
    </row>
    <row r="12" spans="2:13" ht="20.100000000000001" customHeight="1">
      <c r="B12" s="280"/>
      <c r="C12" s="225" t="s">
        <v>185</v>
      </c>
      <c r="M12" s="228"/>
    </row>
    <row r="13" spans="2:13" ht="20.100000000000001" customHeight="1">
      <c r="B13" s="280"/>
      <c r="C13" s="253"/>
      <c r="D13" s="220" t="s">
        <v>799</v>
      </c>
      <c r="E13" s="222" t="s">
        <v>808</v>
      </c>
      <c r="F13" s="686" t="str">
        <f>IF(申請用入力!F132="","",申請用入力!F132)</f>
        <v/>
      </c>
      <c r="G13" s="687"/>
      <c r="H13" s="222" t="s">
        <v>807</v>
      </c>
      <c r="I13" s="284" t="str">
        <f>IF(申請用入力!I132="","",TEXT(申請用入力!I132,"yyyy/m/d")&amp;"　～　"&amp;TEXT(申請用入力!L132,"yyyy/m/d"))</f>
        <v/>
      </c>
      <c r="J13" s="217"/>
      <c r="K13" s="250"/>
      <c r="L13" s="270"/>
      <c r="M13" s="224"/>
    </row>
    <row r="14" spans="2:13" ht="20.100000000000001" customHeight="1">
      <c r="B14" s="280"/>
      <c r="C14" s="253"/>
      <c r="D14" s="225"/>
      <c r="E14" s="211" t="s">
        <v>412</v>
      </c>
      <c r="F14" s="690"/>
      <c r="G14" s="691"/>
      <c r="H14" s="300" t="s">
        <v>804</v>
      </c>
      <c r="I14" s="684"/>
      <c r="J14" s="684"/>
      <c r="K14" s="301" t="s">
        <v>402</v>
      </c>
      <c r="L14" s="684"/>
      <c r="M14" s="685"/>
    </row>
    <row r="15" spans="2:13" ht="50.1" customHeight="1">
      <c r="B15" s="280"/>
      <c r="C15" s="253"/>
      <c r="D15" s="678" t="s">
        <v>985</v>
      </c>
      <c r="E15" s="679"/>
      <c r="F15" s="681"/>
      <c r="G15" s="682"/>
      <c r="H15" s="682"/>
      <c r="I15" s="682"/>
      <c r="J15" s="682"/>
      <c r="K15" s="682"/>
      <c r="L15" s="682"/>
      <c r="M15" s="683"/>
    </row>
    <row r="16" spans="2:13" ht="26.1" customHeight="1">
      <c r="B16" s="280"/>
      <c r="C16" s="253"/>
      <c r="D16" s="216"/>
      <c r="E16" s="227" t="s">
        <v>187</v>
      </c>
      <c r="F16" s="681"/>
      <c r="G16" s="682"/>
      <c r="H16" s="682"/>
      <c r="I16" s="682"/>
      <c r="J16" s="682"/>
      <c r="K16" s="682"/>
      <c r="L16" s="682"/>
      <c r="M16" s="683"/>
    </row>
    <row r="17" spans="2:13" ht="20.100000000000001" customHeight="1">
      <c r="B17" s="280"/>
      <c r="C17" s="253"/>
      <c r="D17" s="220" t="s">
        <v>450</v>
      </c>
      <c r="E17" s="222" t="s">
        <v>808</v>
      </c>
      <c r="F17" s="686" t="str">
        <f>IF(申請用入力!F134="","",申請用入力!F134)</f>
        <v/>
      </c>
      <c r="G17" s="687"/>
      <c r="H17" s="222" t="s">
        <v>807</v>
      </c>
      <c r="I17" s="284" t="str">
        <f>IF(申請用入力!I134="","",TEXT(申請用入力!I134,"yyyy/m/d")&amp;"　～　"&amp;TEXT(申請用入力!L134,"yyyy/m/d"))</f>
        <v/>
      </c>
      <c r="J17" s="217"/>
      <c r="K17" s="250"/>
      <c r="L17" s="270"/>
      <c r="M17" s="224"/>
    </row>
    <row r="18" spans="2:13" ht="20.100000000000001" customHeight="1">
      <c r="B18" s="280"/>
      <c r="C18" s="253"/>
      <c r="D18" s="225"/>
      <c r="E18" s="211" t="s">
        <v>412</v>
      </c>
      <c r="F18" s="690"/>
      <c r="G18" s="691"/>
      <c r="H18" s="300" t="s">
        <v>804</v>
      </c>
      <c r="I18" s="692"/>
      <c r="J18" s="692"/>
      <c r="K18" s="301" t="s">
        <v>402</v>
      </c>
      <c r="L18" s="684"/>
      <c r="M18" s="685"/>
    </row>
    <row r="19" spans="2:13" ht="50.1" customHeight="1">
      <c r="B19" s="280"/>
      <c r="C19" s="253"/>
      <c r="D19" s="678" t="s">
        <v>985</v>
      </c>
      <c r="E19" s="679"/>
      <c r="F19" s="681"/>
      <c r="G19" s="682"/>
      <c r="H19" s="682"/>
      <c r="I19" s="682"/>
      <c r="J19" s="682"/>
      <c r="K19" s="682"/>
      <c r="L19" s="682"/>
      <c r="M19" s="683"/>
    </row>
    <row r="20" spans="2:13" ht="26.1" customHeight="1">
      <c r="B20" s="280"/>
      <c r="C20" s="253"/>
      <c r="D20" s="216"/>
      <c r="E20" s="227" t="s">
        <v>187</v>
      </c>
      <c r="F20" s="681"/>
      <c r="G20" s="682"/>
      <c r="H20" s="682"/>
      <c r="I20" s="682"/>
      <c r="J20" s="682"/>
      <c r="K20" s="682"/>
      <c r="L20" s="682"/>
      <c r="M20" s="683"/>
    </row>
    <row r="21" spans="2:13" ht="20.100000000000001" customHeight="1">
      <c r="B21" s="280"/>
      <c r="C21" s="253"/>
      <c r="D21" s="220" t="s">
        <v>451</v>
      </c>
      <c r="E21" s="222" t="s">
        <v>808</v>
      </c>
      <c r="F21" s="686" t="str">
        <f>IF(申請用入力!F136="","",申請用入力!F136)</f>
        <v/>
      </c>
      <c r="G21" s="687"/>
      <c r="H21" s="222" t="s">
        <v>807</v>
      </c>
      <c r="I21" s="284" t="str">
        <f>IF(申請用入力!I136="","",TEXT(申請用入力!I136,"yyyy/m/d")&amp;"　～　"&amp;TEXT(申請用入力!L136,"yyyy/m/d"))</f>
        <v/>
      </c>
      <c r="J21" s="217"/>
      <c r="K21" s="250"/>
      <c r="L21" s="270"/>
      <c r="M21" s="224"/>
    </row>
    <row r="22" spans="2:13" ht="20.100000000000001" customHeight="1">
      <c r="B22" s="280"/>
      <c r="C22" s="253"/>
      <c r="D22" s="225"/>
      <c r="E22" s="211" t="s">
        <v>412</v>
      </c>
      <c r="F22" s="690"/>
      <c r="G22" s="691"/>
      <c r="H22" s="300" t="s">
        <v>804</v>
      </c>
      <c r="I22" s="692"/>
      <c r="J22" s="692"/>
      <c r="K22" s="301" t="s">
        <v>402</v>
      </c>
      <c r="L22" s="684"/>
      <c r="M22" s="685"/>
    </row>
    <row r="23" spans="2:13" ht="50.1" customHeight="1">
      <c r="B23" s="280"/>
      <c r="C23" s="253"/>
      <c r="D23" s="678" t="s">
        <v>985</v>
      </c>
      <c r="E23" s="679"/>
      <c r="F23" s="681"/>
      <c r="G23" s="682"/>
      <c r="H23" s="682"/>
      <c r="I23" s="682"/>
      <c r="J23" s="682"/>
      <c r="K23" s="682"/>
      <c r="L23" s="682"/>
      <c r="M23" s="683"/>
    </row>
    <row r="24" spans="2:13" ht="26.1" customHeight="1">
      <c r="B24" s="280"/>
      <c r="C24" s="253"/>
      <c r="D24" s="216"/>
      <c r="E24" s="227" t="s">
        <v>187</v>
      </c>
      <c r="F24" s="681"/>
      <c r="G24" s="682"/>
      <c r="H24" s="682"/>
      <c r="I24" s="682"/>
      <c r="J24" s="682"/>
      <c r="K24" s="682"/>
      <c r="L24" s="682"/>
      <c r="M24" s="683"/>
    </row>
    <row r="25" spans="2:13" ht="20.100000000000001" customHeight="1">
      <c r="B25" s="280"/>
      <c r="C25" s="253"/>
      <c r="D25" s="220" t="s">
        <v>452</v>
      </c>
      <c r="E25" s="222" t="s">
        <v>808</v>
      </c>
      <c r="F25" s="686" t="str">
        <f>IF(申請用入力!F138="","",申請用入力!F138)</f>
        <v/>
      </c>
      <c r="G25" s="687"/>
      <c r="H25" s="222" t="s">
        <v>807</v>
      </c>
      <c r="I25" s="284" t="str">
        <f>IF(申請用入力!I138="","",TEXT(申請用入力!I138,"yyyy/m/d")&amp;"　～　"&amp;TEXT(申請用入力!L138,"yyyy/m/d"))</f>
        <v/>
      </c>
      <c r="J25" s="217"/>
      <c r="K25" s="223"/>
      <c r="L25" s="270"/>
      <c r="M25" s="224"/>
    </row>
    <row r="26" spans="2:13" ht="20.100000000000001" customHeight="1">
      <c r="B26" s="280"/>
      <c r="C26" s="253"/>
      <c r="D26" s="225"/>
      <c r="E26" s="211" t="s">
        <v>412</v>
      </c>
      <c r="F26" s="690"/>
      <c r="G26" s="691"/>
      <c r="H26" s="300" t="s">
        <v>804</v>
      </c>
      <c r="I26" s="692"/>
      <c r="J26" s="692"/>
      <c r="K26" s="301" t="s">
        <v>402</v>
      </c>
      <c r="L26" s="684"/>
      <c r="M26" s="685"/>
    </row>
    <row r="27" spans="2:13" ht="50.1" customHeight="1">
      <c r="B27" s="280"/>
      <c r="C27" s="253"/>
      <c r="D27" s="678" t="s">
        <v>985</v>
      </c>
      <c r="E27" s="679"/>
      <c r="F27" s="681"/>
      <c r="G27" s="682"/>
      <c r="H27" s="682"/>
      <c r="I27" s="682"/>
      <c r="J27" s="682"/>
      <c r="K27" s="682"/>
      <c r="L27" s="682"/>
      <c r="M27" s="683"/>
    </row>
    <row r="28" spans="2:13" ht="26.1" customHeight="1">
      <c r="B28" s="280"/>
      <c r="C28" s="253"/>
      <c r="D28" s="216"/>
      <c r="E28" s="227" t="s">
        <v>187</v>
      </c>
      <c r="F28" s="681"/>
      <c r="G28" s="682"/>
      <c r="H28" s="682"/>
      <c r="I28" s="682"/>
      <c r="J28" s="682"/>
      <c r="K28" s="682"/>
      <c r="L28" s="682"/>
      <c r="M28" s="683"/>
    </row>
    <row r="29" spans="2:13" ht="20.100000000000001" customHeight="1">
      <c r="B29" s="280"/>
      <c r="C29" s="253"/>
      <c r="D29" s="220" t="s">
        <v>453</v>
      </c>
      <c r="E29" s="222" t="s">
        <v>808</v>
      </c>
      <c r="F29" s="686" t="str">
        <f>IF(申請用入力!F140="","",申請用入力!F140)</f>
        <v/>
      </c>
      <c r="G29" s="687"/>
      <c r="H29" s="222" t="s">
        <v>807</v>
      </c>
      <c r="I29" s="284" t="str">
        <f>IF(申請用入力!I140="","",TEXT(申請用入力!I140,"yyyy/m/d")&amp;"　～　"&amp;TEXT(申請用入力!L140,"yyyy/m/d"))</f>
        <v/>
      </c>
      <c r="J29" s="217"/>
      <c r="K29" s="223"/>
      <c r="L29" s="270"/>
      <c r="M29" s="224"/>
    </row>
    <row r="30" spans="2:13" ht="20.100000000000001" customHeight="1">
      <c r="B30" s="280"/>
      <c r="C30" s="253"/>
      <c r="D30" s="225"/>
      <c r="E30" s="211" t="s">
        <v>412</v>
      </c>
      <c r="F30" s="690"/>
      <c r="G30" s="691"/>
      <c r="H30" s="300" t="s">
        <v>804</v>
      </c>
      <c r="I30" s="692"/>
      <c r="J30" s="692"/>
      <c r="K30" s="301" t="s">
        <v>402</v>
      </c>
      <c r="L30" s="684"/>
      <c r="M30" s="685"/>
    </row>
    <row r="31" spans="2:13" ht="50.1" customHeight="1">
      <c r="B31" s="280"/>
      <c r="C31" s="253"/>
      <c r="D31" s="678" t="s">
        <v>985</v>
      </c>
      <c r="E31" s="679"/>
      <c r="F31" s="681"/>
      <c r="G31" s="682"/>
      <c r="H31" s="682"/>
      <c r="I31" s="682"/>
      <c r="J31" s="682"/>
      <c r="K31" s="682"/>
      <c r="L31" s="682"/>
      <c r="M31" s="689"/>
    </row>
    <row r="32" spans="2:13" ht="26.1" customHeight="1">
      <c r="B32" s="280"/>
      <c r="C32" s="253"/>
      <c r="D32" s="216"/>
      <c r="E32" s="227" t="s">
        <v>187</v>
      </c>
      <c r="F32" s="681"/>
      <c r="G32" s="682"/>
      <c r="H32" s="682"/>
      <c r="I32" s="682"/>
      <c r="J32" s="682"/>
      <c r="K32" s="682"/>
      <c r="L32" s="682"/>
      <c r="M32" s="683"/>
    </row>
    <row r="33" spans="2:13" ht="20.100000000000001" customHeight="1">
      <c r="B33" s="280"/>
      <c r="C33" s="253"/>
      <c r="D33" s="220" t="s">
        <v>803</v>
      </c>
      <c r="E33" s="222" t="s">
        <v>808</v>
      </c>
      <c r="F33" s="686" t="str">
        <f>IF(申請用入力!F142="","",申請用入力!F142)</f>
        <v/>
      </c>
      <c r="G33" s="687"/>
      <c r="H33" s="222" t="s">
        <v>807</v>
      </c>
      <c r="I33" s="284" t="str">
        <f>IF(申請用入力!I142="","",TEXT(申請用入力!I142,"yyyy/m/d")&amp;"　～　"&amp;TEXT(申請用入力!L142,"yyyy/m/d"))</f>
        <v/>
      </c>
      <c r="J33" s="217"/>
      <c r="K33" s="250"/>
      <c r="L33" s="270"/>
      <c r="M33" s="224"/>
    </row>
    <row r="34" spans="2:13" ht="20.100000000000001" customHeight="1">
      <c r="B34" s="280"/>
      <c r="C34" s="253"/>
      <c r="D34" s="225"/>
      <c r="E34" s="211" t="s">
        <v>412</v>
      </c>
      <c r="F34" s="690"/>
      <c r="G34" s="691"/>
      <c r="H34" s="300" t="s">
        <v>804</v>
      </c>
      <c r="I34" s="692"/>
      <c r="J34" s="692"/>
      <c r="K34" s="301" t="s">
        <v>402</v>
      </c>
      <c r="L34" s="684"/>
      <c r="M34" s="685"/>
    </row>
    <row r="35" spans="2:13" ht="50.1" customHeight="1">
      <c r="B35" s="280"/>
      <c r="C35" s="253"/>
      <c r="D35" s="678" t="s">
        <v>985</v>
      </c>
      <c r="E35" s="679"/>
      <c r="F35" s="681"/>
      <c r="G35" s="682"/>
      <c r="H35" s="682"/>
      <c r="I35" s="682"/>
      <c r="J35" s="682"/>
      <c r="K35" s="682"/>
      <c r="L35" s="682"/>
      <c r="M35" s="683"/>
    </row>
    <row r="36" spans="2:13" ht="26.1" customHeight="1">
      <c r="B36" s="280"/>
      <c r="C36" s="253"/>
      <c r="D36" s="216"/>
      <c r="E36" s="227" t="s">
        <v>187</v>
      </c>
      <c r="F36" s="681"/>
      <c r="G36" s="682"/>
      <c r="H36" s="682"/>
      <c r="I36" s="682"/>
      <c r="J36" s="682"/>
      <c r="K36" s="682"/>
      <c r="L36" s="682"/>
      <c r="M36" s="683"/>
    </row>
    <row r="37" spans="2:13" ht="20.100000000000001" customHeight="1">
      <c r="B37" s="280"/>
      <c r="C37" s="225" t="s">
        <v>809</v>
      </c>
      <c r="E37" s="228"/>
      <c r="F37" s="703" t="s">
        <v>1031</v>
      </c>
      <c r="G37" s="704"/>
      <c r="H37" s="704"/>
      <c r="I37" s="705"/>
      <c r="J37" s="712"/>
      <c r="K37" s="713"/>
      <c r="L37" s="713"/>
      <c r="M37" s="747"/>
    </row>
    <row r="38" spans="2:13" ht="20.100000000000001" customHeight="1">
      <c r="B38" s="280"/>
      <c r="C38" s="282"/>
      <c r="D38" s="600" t="s">
        <v>415</v>
      </c>
      <c r="E38" s="680"/>
      <c r="F38" s="706"/>
      <c r="G38" s="707"/>
      <c r="H38" s="707"/>
      <c r="I38" s="708"/>
      <c r="J38" s="350"/>
      <c r="K38" s="458"/>
      <c r="L38" s="458"/>
      <c r="M38" s="351"/>
    </row>
    <row r="39" spans="2:13" ht="20.100000000000001" customHeight="1">
      <c r="B39" s="280"/>
      <c r="C39" s="282"/>
      <c r="D39" s="600" t="s">
        <v>188</v>
      </c>
      <c r="E39" s="680"/>
      <c r="F39" s="706"/>
      <c r="G39" s="707"/>
      <c r="H39" s="707"/>
      <c r="I39" s="708"/>
      <c r="J39" s="740"/>
      <c r="K39" s="741"/>
      <c r="L39" s="741"/>
      <c r="M39" s="748"/>
    </row>
    <row r="40" spans="2:13" ht="20.100000000000001" customHeight="1">
      <c r="B40" s="280"/>
      <c r="C40" s="282"/>
      <c r="D40" s="214" t="s">
        <v>416</v>
      </c>
      <c r="E40" s="214"/>
      <c r="F40" s="709" t="str">
        <f>IF(F39="","",F39-F38)</f>
        <v/>
      </c>
      <c r="G40" s="710"/>
      <c r="H40" s="710"/>
      <c r="I40" s="711"/>
      <c r="J40" s="352"/>
      <c r="K40" s="459"/>
      <c r="L40" s="459"/>
      <c r="M40" s="353"/>
    </row>
    <row r="41" spans="2:13" ht="50.1" customHeight="1">
      <c r="B41" s="280"/>
      <c r="C41" s="225"/>
      <c r="D41" s="677" t="s">
        <v>190</v>
      </c>
      <c r="E41" s="677"/>
      <c r="F41" s="716"/>
      <c r="G41" s="716"/>
      <c r="H41" s="716"/>
      <c r="I41" s="716"/>
      <c r="J41" s="716"/>
      <c r="K41" s="716"/>
      <c r="L41" s="716"/>
      <c r="M41" s="716"/>
    </row>
    <row r="42" spans="2:13" ht="60" customHeight="1">
      <c r="B42" s="280"/>
      <c r="C42" s="623" t="s">
        <v>1032</v>
      </c>
      <c r="D42" s="624"/>
      <c r="E42" s="625"/>
      <c r="F42" s="674"/>
      <c r="G42" s="675"/>
      <c r="H42" s="675"/>
      <c r="I42" s="675"/>
      <c r="J42" s="675"/>
      <c r="K42" s="675"/>
      <c r="L42" s="675"/>
      <c r="M42" s="676"/>
    </row>
    <row r="43" spans="2:13" ht="60" customHeight="1">
      <c r="B43" s="280"/>
      <c r="C43" s="623" t="s">
        <v>1033</v>
      </c>
      <c r="D43" s="624"/>
      <c r="E43" s="625"/>
      <c r="F43" s="674"/>
      <c r="G43" s="675"/>
      <c r="H43" s="675"/>
      <c r="I43" s="675"/>
      <c r="J43" s="675"/>
      <c r="K43" s="675"/>
      <c r="L43" s="675"/>
      <c r="M43" s="676"/>
    </row>
    <row r="44" spans="2:13" ht="20.100000000000001" customHeight="1">
      <c r="B44" s="280"/>
      <c r="C44" s="225" t="s">
        <v>191</v>
      </c>
      <c r="D44" s="249"/>
      <c r="F44" s="742" t="s">
        <v>426</v>
      </c>
      <c r="G44" s="742"/>
      <c r="H44" s="742" t="s">
        <v>427</v>
      </c>
      <c r="I44" s="742"/>
      <c r="J44" s="742" t="s">
        <v>428</v>
      </c>
      <c r="K44" s="742"/>
      <c r="M44" s="228"/>
    </row>
    <row r="45" spans="2:13" ht="20.100000000000001" customHeight="1">
      <c r="B45" s="280"/>
      <c r="C45" s="247"/>
      <c r="D45" s="249"/>
      <c r="E45" s="161"/>
      <c r="F45" s="696"/>
      <c r="G45" s="698"/>
      <c r="H45" s="696"/>
      <c r="I45" s="698"/>
      <c r="J45" s="696"/>
      <c r="K45" s="698"/>
      <c r="M45" s="228"/>
    </row>
    <row r="46" spans="2:13" ht="20.100000000000001" customHeight="1">
      <c r="B46" s="280"/>
      <c r="C46" s="643" t="s">
        <v>425</v>
      </c>
      <c r="D46" s="644"/>
      <c r="E46" s="211" t="s">
        <v>171</v>
      </c>
      <c r="F46" s="728"/>
      <c r="G46" s="729"/>
      <c r="H46" s="729"/>
      <c r="I46" s="729"/>
      <c r="J46" s="729"/>
      <c r="K46" s="743"/>
      <c r="M46" s="228"/>
    </row>
    <row r="47" spans="2:13" ht="20.100000000000001" customHeight="1">
      <c r="B47" s="280"/>
      <c r="C47" s="247"/>
      <c r="D47" s="249"/>
      <c r="E47" s="211" t="s">
        <v>172</v>
      </c>
      <c r="F47" s="728"/>
      <c r="G47" s="729"/>
      <c r="H47" s="729"/>
      <c r="I47" s="729"/>
      <c r="J47" s="730"/>
      <c r="K47" s="731"/>
      <c r="M47" s="228"/>
    </row>
    <row r="48" spans="2:13" ht="20.100000000000001" customHeight="1">
      <c r="B48" s="280"/>
      <c r="C48" s="247"/>
      <c r="D48" s="249"/>
      <c r="E48" s="211" t="s">
        <v>290</v>
      </c>
      <c r="F48" s="728"/>
      <c r="G48" s="729"/>
      <c r="H48" s="729"/>
      <c r="I48" s="729"/>
      <c r="J48" s="730"/>
      <c r="K48" s="731"/>
      <c r="M48" s="228"/>
    </row>
    <row r="49" spans="2:14" ht="50.1" customHeight="1">
      <c r="B49" s="280"/>
      <c r="C49" s="247"/>
      <c r="D49" s="249"/>
      <c r="E49" s="211" t="s">
        <v>313</v>
      </c>
      <c r="F49" s="681"/>
      <c r="G49" s="682"/>
      <c r="H49" s="682"/>
      <c r="I49" s="682"/>
      <c r="J49" s="682"/>
      <c r="K49" s="682"/>
      <c r="L49" s="682"/>
      <c r="M49" s="689"/>
    </row>
    <row r="50" spans="2:14" ht="20.100000000000001" customHeight="1">
      <c r="B50" s="280"/>
      <c r="C50" s="623" t="s">
        <v>812</v>
      </c>
      <c r="D50" s="624"/>
      <c r="E50" s="624"/>
      <c r="F50" s="704" t="s">
        <v>429</v>
      </c>
      <c r="G50" s="704"/>
      <c r="H50" s="599" t="s">
        <v>430</v>
      </c>
      <c r="I50" s="599"/>
      <c r="J50" s="599" t="s">
        <v>431</v>
      </c>
      <c r="K50" s="599"/>
      <c r="M50" s="228"/>
    </row>
    <row r="51" spans="2:14" ht="20.100000000000001" customHeight="1">
      <c r="B51" s="280"/>
      <c r="C51" s="225" t="s">
        <v>813</v>
      </c>
      <c r="D51" s="248"/>
      <c r="E51" s="248"/>
      <c r="F51" s="758"/>
      <c r="G51" s="759"/>
      <c r="H51" s="758"/>
      <c r="I51" s="759"/>
      <c r="J51" s="758"/>
      <c r="K51" s="759"/>
      <c r="M51" s="228"/>
    </row>
    <row r="52" spans="2:14" ht="50.1" customHeight="1" thickBot="1">
      <c r="B52" s="280"/>
      <c r="C52" s="225"/>
      <c r="D52" s="249"/>
      <c r="E52" s="211" t="s">
        <v>313</v>
      </c>
      <c r="F52" s="732"/>
      <c r="G52" s="733"/>
      <c r="H52" s="733"/>
      <c r="I52" s="682"/>
      <c r="J52" s="682"/>
      <c r="K52" s="682"/>
      <c r="L52" s="682"/>
      <c r="M52" s="689"/>
    </row>
    <row r="53" spans="2:14" ht="20.100000000000001" customHeight="1" thickBot="1">
      <c r="B53" s="366"/>
      <c r="C53" s="216" t="s">
        <v>986</v>
      </c>
      <c r="D53" s="229"/>
      <c r="E53" s="451"/>
      <c r="F53" s="725" t="s">
        <v>987</v>
      </c>
      <c r="G53" s="726"/>
      <c r="H53" s="727"/>
      <c r="I53" s="452"/>
      <c r="J53" s="229"/>
      <c r="K53" s="229"/>
      <c r="L53" s="229"/>
      <c r="M53" s="215"/>
      <c r="N53" s="225"/>
    </row>
    <row r="54" spans="2:14" ht="15.95" customHeight="1"/>
    <row r="55" spans="2:14" ht="20.100000000000001" customHeight="1">
      <c r="B55" s="272" t="s">
        <v>883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4"/>
    </row>
    <row r="56" spans="2:14" ht="20.100000000000001" customHeight="1">
      <c r="B56" s="275"/>
      <c r="C56" s="220" t="s">
        <v>884</v>
      </c>
      <c r="D56" s="223"/>
      <c r="E56" s="222"/>
      <c r="F56" s="717"/>
      <c r="G56" s="718"/>
      <c r="H56" s="223" t="s">
        <v>147</v>
      </c>
      <c r="I56" s="334"/>
      <c r="J56" s="223" t="s">
        <v>885</v>
      </c>
      <c r="K56" s="468"/>
      <c r="L56" s="223"/>
      <c r="M56" s="224"/>
    </row>
    <row r="57" spans="2:14" ht="20.100000000000001" customHeight="1">
      <c r="B57" s="275"/>
      <c r="C57" s="225" t="s">
        <v>1038</v>
      </c>
      <c r="D57" s="456"/>
      <c r="E57" s="211" t="s">
        <v>366</v>
      </c>
      <c r="F57" s="696"/>
      <c r="G57" s="697"/>
      <c r="H57" s="698"/>
      <c r="I57" s="211" t="s">
        <v>367</v>
      </c>
      <c r="J57" s="674"/>
      <c r="K57" s="675"/>
      <c r="L57" s="675"/>
      <c r="M57" s="676"/>
    </row>
    <row r="58" spans="2:14" ht="20.100000000000001" customHeight="1">
      <c r="B58" s="275"/>
      <c r="C58" s="225"/>
      <c r="D58" s="456"/>
      <c r="E58" s="211" t="s">
        <v>681</v>
      </c>
      <c r="F58" s="744"/>
      <c r="G58" s="745"/>
      <c r="H58" s="746"/>
      <c r="I58" s="211" t="s">
        <v>706</v>
      </c>
      <c r="J58" s="719"/>
      <c r="K58" s="720"/>
      <c r="L58" s="720"/>
      <c r="M58" s="721"/>
    </row>
    <row r="59" spans="2:14" ht="20.100000000000001" customHeight="1">
      <c r="B59" s="275"/>
      <c r="C59" s="225"/>
      <c r="D59" s="456"/>
      <c r="E59" s="211" t="s">
        <v>137</v>
      </c>
      <c r="F59" s="674"/>
      <c r="G59" s="675"/>
      <c r="H59" s="675"/>
      <c r="I59" s="675"/>
      <c r="J59" s="675"/>
      <c r="K59" s="675"/>
      <c r="L59" s="675"/>
      <c r="M59" s="676"/>
    </row>
    <row r="60" spans="2:14" ht="20.100000000000001" customHeight="1">
      <c r="B60" s="275"/>
      <c r="C60" s="225"/>
      <c r="D60" s="456"/>
      <c r="E60" s="211" t="s">
        <v>404</v>
      </c>
      <c r="F60" s="674"/>
      <c r="G60" s="675"/>
      <c r="H60" s="675"/>
      <c r="I60" s="675"/>
      <c r="J60" s="675"/>
      <c r="K60" s="675"/>
      <c r="L60" s="675"/>
      <c r="M60" s="676"/>
    </row>
    <row r="61" spans="2:14" ht="20.100000000000001" customHeight="1">
      <c r="B61" s="275"/>
      <c r="C61" s="225" t="s">
        <v>1037</v>
      </c>
      <c r="D61" s="456"/>
      <c r="E61" s="211" t="s">
        <v>1039</v>
      </c>
      <c r="F61" s="674"/>
      <c r="G61" s="675"/>
      <c r="H61" s="675"/>
      <c r="I61" s="675"/>
      <c r="J61" s="675"/>
      <c r="K61" s="675"/>
      <c r="L61" s="675"/>
      <c r="M61" s="676"/>
    </row>
    <row r="62" spans="2:14" ht="20.100000000000001" customHeight="1">
      <c r="B62" s="275"/>
      <c r="C62" s="225"/>
      <c r="D62" s="456"/>
      <c r="E62" s="377" t="s">
        <v>205</v>
      </c>
      <c r="F62" s="690"/>
      <c r="G62" s="722"/>
      <c r="H62" s="691"/>
      <c r="I62" s="211" t="s">
        <v>436</v>
      </c>
      <c r="J62" s="674"/>
      <c r="K62" s="675"/>
      <c r="L62" s="675"/>
      <c r="M62" s="676"/>
    </row>
    <row r="63" spans="2:14" ht="20.100000000000001" customHeight="1">
      <c r="B63" s="275"/>
      <c r="C63" s="225"/>
      <c r="D63" s="456"/>
      <c r="E63" s="377" t="s">
        <v>50</v>
      </c>
      <c r="F63" s="674"/>
      <c r="G63" s="675"/>
      <c r="H63" s="675"/>
      <c r="I63" s="675"/>
      <c r="J63" s="675"/>
      <c r="K63" s="675"/>
      <c r="L63" s="675"/>
      <c r="M63" s="676"/>
    </row>
    <row r="64" spans="2:14" ht="20.100000000000001" customHeight="1">
      <c r="B64" s="275"/>
      <c r="C64" s="225" t="s">
        <v>1043</v>
      </c>
      <c r="D64" s="456"/>
      <c r="E64" s="377" t="s">
        <v>1042</v>
      </c>
      <c r="F64" s="674"/>
      <c r="G64" s="675"/>
      <c r="H64" s="675"/>
      <c r="I64" s="675"/>
      <c r="J64" s="675"/>
      <c r="K64" s="675"/>
      <c r="L64" s="675"/>
      <c r="M64" s="676"/>
    </row>
    <row r="65" spans="2:17" ht="20.100000000000001" customHeight="1">
      <c r="B65" s="275"/>
      <c r="C65" s="225"/>
      <c r="D65" s="456"/>
      <c r="E65" s="377" t="s">
        <v>205</v>
      </c>
      <c r="F65" s="690"/>
      <c r="G65" s="722"/>
      <c r="H65" s="691"/>
      <c r="I65" s="211" t="s">
        <v>809</v>
      </c>
      <c r="J65" s="674"/>
      <c r="K65" s="675"/>
      <c r="L65" s="675"/>
      <c r="M65" s="676"/>
    </row>
    <row r="66" spans="2:17" ht="20.100000000000001" customHeight="1">
      <c r="B66" s="275"/>
      <c r="C66" s="225"/>
      <c r="D66" s="456"/>
      <c r="E66" s="377" t="s">
        <v>50</v>
      </c>
      <c r="F66" s="674"/>
      <c r="G66" s="675"/>
      <c r="H66" s="675"/>
      <c r="I66" s="675"/>
      <c r="J66" s="675"/>
      <c r="K66" s="675"/>
      <c r="L66" s="675"/>
      <c r="M66" s="676"/>
    </row>
    <row r="67" spans="2:17" ht="20.100000000000001" customHeight="1">
      <c r="B67" s="275"/>
      <c r="C67" s="225" t="s">
        <v>1040</v>
      </c>
      <c r="D67" s="456"/>
      <c r="E67" s="211" t="s">
        <v>1041</v>
      </c>
      <c r="F67" s="674"/>
      <c r="G67" s="675"/>
      <c r="H67" s="675"/>
      <c r="I67" s="675"/>
      <c r="J67" s="675"/>
      <c r="K67" s="675"/>
      <c r="L67" s="675"/>
      <c r="M67" s="676"/>
    </row>
    <row r="68" spans="2:17" ht="20.100000000000001" customHeight="1">
      <c r="B68" s="275"/>
      <c r="C68" s="225"/>
      <c r="D68" s="456"/>
      <c r="E68" s="377" t="s">
        <v>205</v>
      </c>
      <c r="F68" s="690"/>
      <c r="G68" s="722"/>
      <c r="H68" s="691"/>
      <c r="I68" s="211" t="s">
        <v>909</v>
      </c>
      <c r="J68" s="674"/>
      <c r="K68" s="675"/>
      <c r="L68" s="675"/>
      <c r="M68" s="676"/>
    </row>
    <row r="69" spans="2:17" ht="20.100000000000001" customHeight="1">
      <c r="B69" s="276"/>
      <c r="C69" s="216"/>
      <c r="D69" s="221"/>
      <c r="E69" s="376" t="s">
        <v>50</v>
      </c>
      <c r="F69" s="674"/>
      <c r="G69" s="675"/>
      <c r="H69" s="675"/>
      <c r="I69" s="675"/>
      <c r="J69" s="675"/>
      <c r="K69" s="675"/>
      <c r="L69" s="675"/>
      <c r="M69" s="676"/>
    </row>
    <row r="70" spans="2:17" ht="15.95" customHeight="1"/>
    <row r="71" spans="2:17" ht="20.100000000000001" customHeight="1" thickBot="1">
      <c r="B71" s="277" t="s">
        <v>472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9"/>
    </row>
    <row r="72" spans="2:17" ht="20.100000000000001" customHeight="1" thickTop="1" thickBot="1">
      <c r="B72" s="280"/>
      <c r="C72" s="262" t="s">
        <v>1014</v>
      </c>
      <c r="D72" s="263"/>
      <c r="E72" s="264"/>
      <c r="F72" s="264"/>
      <c r="G72" s="264"/>
      <c r="H72" s="264"/>
      <c r="I72" s="264"/>
      <c r="J72" s="264"/>
      <c r="K72" s="264"/>
      <c r="L72" s="264"/>
      <c r="M72" s="264"/>
      <c r="N72" s="347"/>
      <c r="O72" s="264"/>
      <c r="P72" s="264"/>
    </row>
    <row r="73" spans="2:17" ht="24" customHeight="1" thickTop="1">
      <c r="B73" s="280"/>
      <c r="C73" s="220"/>
      <c r="D73" s="430"/>
      <c r="E73" s="657" t="s">
        <v>161</v>
      </c>
      <c r="F73" s="657"/>
      <c r="G73" s="431" t="s">
        <v>163</v>
      </c>
      <c r="H73" s="431" t="s">
        <v>164</v>
      </c>
      <c r="I73" s="431" t="s">
        <v>162</v>
      </c>
      <c r="J73" s="431" t="s">
        <v>166</v>
      </c>
      <c r="K73" s="432" t="s">
        <v>167</v>
      </c>
      <c r="L73" s="431" t="s">
        <v>165</v>
      </c>
      <c r="M73" s="433" t="s">
        <v>979</v>
      </c>
      <c r="N73" s="434" t="s">
        <v>893</v>
      </c>
      <c r="O73" s="433" t="s">
        <v>169</v>
      </c>
      <c r="P73" s="433" t="s">
        <v>980</v>
      </c>
    </row>
    <row r="74" spans="2:17" ht="20.100000000000001" customHeight="1">
      <c r="B74" s="280"/>
      <c r="C74" s="259"/>
      <c r="D74" s="252" t="s">
        <v>468</v>
      </c>
      <c r="E74" s="701"/>
      <c r="F74" s="702"/>
      <c r="G74" s="439"/>
      <c r="H74" s="439"/>
      <c r="I74" s="437"/>
      <c r="J74" s="438"/>
      <c r="K74" s="471"/>
      <c r="L74" s="297" t="str">
        <f>IF(J74="","",TEXT(G74*H74,"###,###"))&amp;" "&amp;LEFT(J74,3)</f>
        <v xml:space="preserve"> </v>
      </c>
      <c r="M74" s="491" t="str">
        <f>IF(K74="","",ROUNDDOWN(G74*H74*K74,0))</f>
        <v/>
      </c>
      <c r="N74" s="440"/>
      <c r="O74" s="491" t="str">
        <f t="shared" ref="O74:O77" si="0">IF(N74="","",M74*(100+N74)/100)</f>
        <v/>
      </c>
      <c r="P74" s="491" t="str">
        <f>IF(N74="","",ROUNDDOWN(M74*選択!$A$4/選択!$A$5,0))</f>
        <v/>
      </c>
    </row>
    <row r="75" spans="2:17" ht="20.100000000000001" customHeight="1">
      <c r="B75" s="280"/>
      <c r="C75" s="259"/>
      <c r="D75" s="213" t="s">
        <v>469</v>
      </c>
      <c r="E75" s="699"/>
      <c r="F75" s="700"/>
      <c r="G75" s="295"/>
      <c r="H75" s="295"/>
      <c r="I75" s="340"/>
      <c r="J75" s="330"/>
      <c r="K75" s="472"/>
      <c r="L75" s="298" t="str">
        <f>IF(J75="","",TEXT(G75*H75,"###,###"))&amp;" "&amp;LEFT(J75,3)</f>
        <v xml:space="preserve"> </v>
      </c>
      <c r="M75" s="492" t="str">
        <f t="shared" ref="M75:M77" si="1">IF(K75="","",ROUNDDOWN(G75*H75*K75,0))</f>
        <v/>
      </c>
      <c r="N75" s="354"/>
      <c r="O75" s="492" t="str">
        <f t="shared" si="0"/>
        <v/>
      </c>
      <c r="P75" s="492" t="str">
        <f>IF(N75="","",ROUNDDOWN(M75*選択!$A$4/選択!$A$5,0))</f>
        <v/>
      </c>
    </row>
    <row r="76" spans="2:17" ht="20.100000000000001" customHeight="1">
      <c r="B76" s="280"/>
      <c r="C76" s="259"/>
      <c r="D76" s="213" t="s">
        <v>470</v>
      </c>
      <c r="E76" s="699"/>
      <c r="F76" s="700"/>
      <c r="G76" s="295"/>
      <c r="H76" s="295"/>
      <c r="I76" s="340"/>
      <c r="J76" s="330"/>
      <c r="K76" s="472"/>
      <c r="L76" s="298" t="str">
        <f>IF(J76="","",TEXT(G76*H76,"###,###"))&amp;" "&amp;LEFT(J76,3)</f>
        <v xml:space="preserve"> </v>
      </c>
      <c r="M76" s="492" t="str">
        <f t="shared" si="1"/>
        <v/>
      </c>
      <c r="N76" s="354"/>
      <c r="O76" s="492" t="str">
        <f t="shared" si="0"/>
        <v/>
      </c>
      <c r="P76" s="492" t="str">
        <f>IF(N76="","",ROUNDDOWN(M76*選択!$A$4/選択!$A$5,0))</f>
        <v/>
      </c>
    </row>
    <row r="77" spans="2:17" ht="20.100000000000001" customHeight="1">
      <c r="B77" s="280"/>
      <c r="C77" s="259"/>
      <c r="D77" s="213" t="s">
        <v>471</v>
      </c>
      <c r="E77" s="699"/>
      <c r="F77" s="700"/>
      <c r="G77" s="295"/>
      <c r="H77" s="295"/>
      <c r="I77" s="340"/>
      <c r="J77" s="330"/>
      <c r="K77" s="472"/>
      <c r="L77" s="298" t="str">
        <f>IF(J77="","",TEXT(G77*H77,"###,###"))&amp;" "&amp;LEFT(J77,3)</f>
        <v xml:space="preserve"> </v>
      </c>
      <c r="M77" s="492" t="str">
        <f t="shared" si="1"/>
        <v/>
      </c>
      <c r="N77" s="354"/>
      <c r="O77" s="492" t="str">
        <f t="shared" si="0"/>
        <v/>
      </c>
      <c r="P77" s="492" t="str">
        <f>IF(N77="","",ROUNDDOWN(M77*選択!$A$4/選択!$A$5,0))</f>
        <v/>
      </c>
    </row>
    <row r="78" spans="2:17" ht="50.1" customHeight="1" thickBot="1">
      <c r="B78" s="280"/>
      <c r="C78" s="259"/>
      <c r="D78" s="283" t="s">
        <v>50</v>
      </c>
      <c r="E78" s="753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219"/>
    </row>
    <row r="79" spans="2:17" ht="20.100000000000001" customHeight="1" thickTop="1" thickBot="1">
      <c r="B79" s="280"/>
      <c r="C79" s="262" t="s">
        <v>1016</v>
      </c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</row>
    <row r="80" spans="2:17" ht="24" customHeight="1" thickTop="1">
      <c r="B80" s="280"/>
      <c r="C80" s="220"/>
      <c r="D80" s="430"/>
      <c r="E80" s="657" t="s">
        <v>161</v>
      </c>
      <c r="F80" s="657"/>
      <c r="G80" s="431" t="s">
        <v>163</v>
      </c>
      <c r="H80" s="431" t="s">
        <v>164</v>
      </c>
      <c r="I80" s="431" t="s">
        <v>162</v>
      </c>
      <c r="J80" s="431" t="s">
        <v>166</v>
      </c>
      <c r="K80" s="432" t="s">
        <v>167</v>
      </c>
      <c r="L80" s="431" t="s">
        <v>165</v>
      </c>
      <c r="M80" s="433" t="s">
        <v>979</v>
      </c>
      <c r="N80" s="434" t="s">
        <v>893</v>
      </c>
      <c r="O80" s="433" t="s">
        <v>169</v>
      </c>
      <c r="P80" s="433" t="s">
        <v>980</v>
      </c>
    </row>
    <row r="81" spans="2:16" ht="20.100000000000001" customHeight="1">
      <c r="B81" s="280"/>
      <c r="C81" s="259"/>
      <c r="D81" s="252" t="s">
        <v>468</v>
      </c>
      <c r="E81" s="754"/>
      <c r="F81" s="754"/>
      <c r="G81" s="439"/>
      <c r="H81" s="439"/>
      <c r="I81" s="437"/>
      <c r="J81" s="438"/>
      <c r="K81" s="471"/>
      <c r="L81" s="297" t="str">
        <f>IF(J81="","",TEXT(G81*H81,"###,###"))&amp;" "&amp;LEFT(J81,3)</f>
        <v xml:space="preserve"> </v>
      </c>
      <c r="M81" s="491" t="str">
        <f t="shared" ref="M81:M84" si="2">IF(K81="","",ROUNDDOWN(G81*H81*K81,0))</f>
        <v/>
      </c>
      <c r="N81" s="440"/>
      <c r="O81" s="491" t="str">
        <f t="shared" ref="O81:O84" si="3">IF(N81="","",M81*(100+N81)/100)</f>
        <v/>
      </c>
      <c r="P81" s="491" t="str">
        <f>IF(N81="","",ROUNDDOWN(M81*選択!$A$4/選択!$A$5,0))</f>
        <v/>
      </c>
    </row>
    <row r="82" spans="2:16" ht="20.100000000000001" customHeight="1">
      <c r="B82" s="280"/>
      <c r="C82" s="259"/>
      <c r="D82" s="213" t="s">
        <v>469</v>
      </c>
      <c r="E82" s="755"/>
      <c r="F82" s="756"/>
      <c r="G82" s="295"/>
      <c r="H82" s="295"/>
      <c r="I82" s="341"/>
      <c r="J82" s="330"/>
      <c r="K82" s="472"/>
      <c r="L82" s="298" t="str">
        <f>IF(J82="","",TEXT(G82*H82,"###,###"))&amp;" "&amp;LEFT(J82,3)</f>
        <v xml:space="preserve"> </v>
      </c>
      <c r="M82" s="492" t="str">
        <f t="shared" si="2"/>
        <v/>
      </c>
      <c r="N82" s="354"/>
      <c r="O82" s="492" t="str">
        <f t="shared" si="3"/>
        <v/>
      </c>
      <c r="P82" s="491" t="str">
        <f>IF(N82="","",ROUNDDOWN(M82*選択!$A$4/選択!$A$5,0))</f>
        <v/>
      </c>
    </row>
    <row r="83" spans="2:16" ht="20.100000000000001" customHeight="1">
      <c r="B83" s="280"/>
      <c r="C83" s="259"/>
      <c r="D83" s="213" t="s">
        <v>470</v>
      </c>
      <c r="E83" s="755"/>
      <c r="F83" s="756"/>
      <c r="G83" s="295"/>
      <c r="H83" s="295"/>
      <c r="I83" s="341"/>
      <c r="J83" s="330"/>
      <c r="K83" s="472"/>
      <c r="L83" s="298" t="str">
        <f>IF(J83="","",TEXT(G83*H83,"###,###"))&amp;" "&amp;LEFT(J83,3)</f>
        <v xml:space="preserve"> </v>
      </c>
      <c r="M83" s="492" t="str">
        <f t="shared" si="2"/>
        <v/>
      </c>
      <c r="N83" s="354"/>
      <c r="O83" s="492" t="str">
        <f t="shared" si="3"/>
        <v/>
      </c>
      <c r="P83" s="491" t="str">
        <f>IF(N83="","",ROUNDDOWN(M83*選択!$A$4/選択!$A$5,0))</f>
        <v/>
      </c>
    </row>
    <row r="84" spans="2:16" ht="20.100000000000001" customHeight="1">
      <c r="B84" s="280"/>
      <c r="C84" s="259"/>
      <c r="D84" s="213" t="s">
        <v>471</v>
      </c>
      <c r="E84" s="755"/>
      <c r="F84" s="756"/>
      <c r="G84" s="295"/>
      <c r="H84" s="295"/>
      <c r="I84" s="341"/>
      <c r="J84" s="330"/>
      <c r="K84" s="472"/>
      <c r="L84" s="298" t="str">
        <f>IF(J84="","",TEXT(G84*H84,"###,###"))&amp;" "&amp;LEFT(J84,3)</f>
        <v xml:space="preserve"> </v>
      </c>
      <c r="M84" s="492" t="str">
        <f t="shared" si="2"/>
        <v/>
      </c>
      <c r="N84" s="354"/>
      <c r="O84" s="492" t="str">
        <f t="shared" si="3"/>
        <v/>
      </c>
      <c r="P84" s="491" t="str">
        <f>IF(N84="","",ROUNDDOWN(M84*選択!$A$4/選択!$A$5,0))</f>
        <v/>
      </c>
    </row>
    <row r="85" spans="2:16" ht="50.1" customHeight="1" thickBot="1">
      <c r="B85" s="280"/>
      <c r="C85" s="259"/>
      <c r="D85" s="283" t="s">
        <v>50</v>
      </c>
      <c r="E85" s="753"/>
      <c r="F85" s="753"/>
      <c r="G85" s="753"/>
      <c r="H85" s="753"/>
      <c r="I85" s="753"/>
      <c r="J85" s="753"/>
      <c r="K85" s="753"/>
      <c r="L85" s="753"/>
      <c r="M85" s="753"/>
      <c r="N85" s="753"/>
      <c r="O85" s="753"/>
      <c r="P85" s="753"/>
    </row>
    <row r="86" spans="2:16" ht="20.100000000000001" customHeight="1" thickTop="1" thickBot="1">
      <c r="B86" s="280"/>
      <c r="C86" s="262" t="s">
        <v>1018</v>
      </c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</row>
    <row r="87" spans="2:16" ht="24" customHeight="1" thickTop="1">
      <c r="B87" s="280"/>
      <c r="C87" s="220"/>
      <c r="D87" s="430"/>
      <c r="E87" s="657" t="s">
        <v>161</v>
      </c>
      <c r="F87" s="657"/>
      <c r="G87" s="431" t="s">
        <v>163</v>
      </c>
      <c r="H87" s="431" t="s">
        <v>164</v>
      </c>
      <c r="I87" s="431" t="s">
        <v>162</v>
      </c>
      <c r="J87" s="431" t="s">
        <v>166</v>
      </c>
      <c r="K87" s="432" t="s">
        <v>167</v>
      </c>
      <c r="L87" s="431" t="s">
        <v>165</v>
      </c>
      <c r="M87" s="433" t="s">
        <v>979</v>
      </c>
      <c r="N87" s="434" t="s">
        <v>893</v>
      </c>
      <c r="O87" s="433" t="s">
        <v>169</v>
      </c>
      <c r="P87" s="433" t="s">
        <v>980</v>
      </c>
    </row>
    <row r="88" spans="2:16" ht="20.100000000000001" customHeight="1">
      <c r="B88" s="280"/>
      <c r="C88" s="259"/>
      <c r="D88" s="252" t="s">
        <v>468</v>
      </c>
      <c r="E88" s="696"/>
      <c r="F88" s="698"/>
      <c r="G88" s="439"/>
      <c r="H88" s="439"/>
      <c r="I88" s="437"/>
      <c r="J88" s="438"/>
      <c r="K88" s="471"/>
      <c r="L88" s="297" t="str">
        <f>IF(J88="","",TEXT(G88*H88,"###,###"))&amp;" "&amp;LEFT(J88,3)</f>
        <v xml:space="preserve"> </v>
      </c>
      <c r="M88" s="491" t="str">
        <f t="shared" ref="M88:M91" si="4">IF(K88="","",ROUNDDOWN(G88*H88*K88,0))</f>
        <v/>
      </c>
      <c r="N88" s="440"/>
      <c r="O88" s="491" t="str">
        <f t="shared" ref="O88:O91" si="5">IF(N88="","",M88*(100+N88)/100)</f>
        <v/>
      </c>
      <c r="P88" s="491" t="str">
        <f>IF(N88="","",ROUNDDOWN(M88*選択!$A$4/選択!$A$5,0))</f>
        <v/>
      </c>
    </row>
    <row r="89" spans="2:16" ht="20.100000000000001" customHeight="1">
      <c r="B89" s="280"/>
      <c r="C89" s="259"/>
      <c r="D89" s="213" t="s">
        <v>469</v>
      </c>
      <c r="E89" s="696"/>
      <c r="F89" s="659"/>
      <c r="G89" s="295"/>
      <c r="H89" s="295"/>
      <c r="I89" s="340"/>
      <c r="J89" s="330"/>
      <c r="K89" s="472"/>
      <c r="L89" s="298" t="str">
        <f>IF(J89="","",TEXT(G89*H89,"###,###"))&amp;" "&amp;LEFT(J89,3)</f>
        <v xml:space="preserve"> </v>
      </c>
      <c r="M89" s="492" t="str">
        <f t="shared" si="4"/>
        <v/>
      </c>
      <c r="N89" s="354"/>
      <c r="O89" s="492" t="str">
        <f t="shared" si="5"/>
        <v/>
      </c>
      <c r="P89" s="491" t="str">
        <f>IF(N89="","",ROUNDDOWN(M89*選択!$A$4/選択!$A$5,0))</f>
        <v/>
      </c>
    </row>
    <row r="90" spans="2:16" ht="20.100000000000001" customHeight="1">
      <c r="B90" s="280"/>
      <c r="C90" s="259"/>
      <c r="D90" s="213" t="s">
        <v>470</v>
      </c>
      <c r="E90" s="696"/>
      <c r="F90" s="659"/>
      <c r="G90" s="295"/>
      <c r="H90" s="295"/>
      <c r="I90" s="340"/>
      <c r="J90" s="330"/>
      <c r="K90" s="472"/>
      <c r="L90" s="298" t="str">
        <f>IF(J90="","",TEXT(G90*H90,"###,###"))&amp;" "&amp;LEFT(J90,3)</f>
        <v xml:space="preserve"> </v>
      </c>
      <c r="M90" s="492" t="str">
        <f t="shared" si="4"/>
        <v/>
      </c>
      <c r="N90" s="354"/>
      <c r="O90" s="492" t="str">
        <f t="shared" si="5"/>
        <v/>
      </c>
      <c r="P90" s="491" t="str">
        <f>IF(N90="","",ROUNDDOWN(M90*選択!$A$4/選択!$A$5,0))</f>
        <v/>
      </c>
    </row>
    <row r="91" spans="2:16" ht="20.100000000000001" customHeight="1">
      <c r="B91" s="280"/>
      <c r="C91" s="259"/>
      <c r="D91" s="213" t="s">
        <v>471</v>
      </c>
      <c r="E91" s="696"/>
      <c r="F91" s="659"/>
      <c r="G91" s="295"/>
      <c r="H91" s="295"/>
      <c r="I91" s="340"/>
      <c r="J91" s="330"/>
      <c r="K91" s="472"/>
      <c r="L91" s="298" t="str">
        <f>IF(J91="","",TEXT(G91*H91,"###,###"))&amp;" "&amp;LEFT(J91,3)</f>
        <v xml:space="preserve"> </v>
      </c>
      <c r="M91" s="492" t="str">
        <f t="shared" si="4"/>
        <v/>
      </c>
      <c r="N91" s="354"/>
      <c r="O91" s="492" t="str">
        <f t="shared" si="5"/>
        <v/>
      </c>
      <c r="P91" s="491" t="str">
        <f>IF(N91="","",ROUNDDOWN(M91*選択!$A$4/選択!$A$5,0))</f>
        <v/>
      </c>
    </row>
    <row r="92" spans="2:16" ht="50.1" customHeight="1" thickBot="1">
      <c r="B92" s="365"/>
      <c r="C92" s="260"/>
      <c r="D92" s="213" t="s">
        <v>50</v>
      </c>
      <c r="E92" s="716"/>
      <c r="F92" s="716"/>
      <c r="G92" s="716"/>
      <c r="H92" s="716"/>
      <c r="I92" s="716"/>
      <c r="J92" s="716"/>
      <c r="K92" s="716"/>
      <c r="L92" s="716"/>
      <c r="M92" s="716"/>
      <c r="N92" s="716"/>
      <c r="O92" s="716"/>
      <c r="P92" s="716"/>
    </row>
    <row r="93" spans="2:16" ht="20.100000000000001" customHeight="1" thickTop="1" thickBot="1">
      <c r="B93" s="365"/>
      <c r="C93" s="262" t="s">
        <v>1020</v>
      </c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</row>
    <row r="94" spans="2:16" ht="24" customHeight="1" thickTop="1">
      <c r="B94" s="280"/>
      <c r="C94" s="220"/>
      <c r="D94" s="430"/>
      <c r="E94" s="657" t="s">
        <v>161</v>
      </c>
      <c r="F94" s="657"/>
      <c r="G94" s="431" t="s">
        <v>163</v>
      </c>
      <c r="H94" s="431" t="s">
        <v>164</v>
      </c>
      <c r="I94" s="431" t="s">
        <v>162</v>
      </c>
      <c r="J94" s="431" t="s">
        <v>166</v>
      </c>
      <c r="K94" s="432" t="s">
        <v>167</v>
      </c>
      <c r="L94" s="431" t="s">
        <v>165</v>
      </c>
      <c r="M94" s="433" t="s">
        <v>979</v>
      </c>
      <c r="N94" s="434" t="s">
        <v>893</v>
      </c>
      <c r="O94" s="433" t="s">
        <v>169</v>
      </c>
      <c r="P94" s="433" t="s">
        <v>980</v>
      </c>
    </row>
    <row r="95" spans="2:16" ht="20.100000000000001" customHeight="1">
      <c r="B95" s="280"/>
      <c r="C95" s="259"/>
      <c r="D95" s="252" t="s">
        <v>468</v>
      </c>
      <c r="E95" s="696"/>
      <c r="F95" s="659"/>
      <c r="G95" s="439"/>
      <c r="H95" s="439"/>
      <c r="I95" s="437"/>
      <c r="J95" s="438"/>
      <c r="K95" s="471"/>
      <c r="L95" s="297" t="str">
        <f>IF(J95="","",TEXT(G95*H95,"###,###"))&amp;" "&amp;LEFT(J95,3)</f>
        <v xml:space="preserve"> </v>
      </c>
      <c r="M95" s="491" t="str">
        <f t="shared" ref="M95:M98" si="6">IF(K95="","",ROUNDDOWN(G95*H95*K95,0))</f>
        <v/>
      </c>
      <c r="N95" s="440"/>
      <c r="O95" s="491" t="str">
        <f t="shared" ref="O95:O98" si="7">IF(N95="","",M95*(100+N95)/100)</f>
        <v/>
      </c>
      <c r="P95" s="491" t="str">
        <f>IF(N95="","",ROUNDDOWN(M95*選択!$A$4/選択!$A$5,0))</f>
        <v/>
      </c>
    </row>
    <row r="96" spans="2:16" ht="20.100000000000001" customHeight="1">
      <c r="B96" s="280"/>
      <c r="C96" s="259"/>
      <c r="D96" s="213" t="s">
        <v>469</v>
      </c>
      <c r="E96" s="696"/>
      <c r="F96" s="659"/>
      <c r="G96" s="295"/>
      <c r="H96" s="295"/>
      <c r="I96" s="340"/>
      <c r="J96" s="330"/>
      <c r="K96" s="472"/>
      <c r="L96" s="298" t="str">
        <f>IF(J96="","",TEXT(G96*H96,"###,###"))&amp;" "&amp;LEFT(J96,3)</f>
        <v xml:space="preserve"> </v>
      </c>
      <c r="M96" s="492" t="str">
        <f t="shared" si="6"/>
        <v/>
      </c>
      <c r="N96" s="354"/>
      <c r="O96" s="492" t="str">
        <f t="shared" si="7"/>
        <v/>
      </c>
      <c r="P96" s="491" t="str">
        <f>IF(N96="","",ROUNDDOWN(M96*選択!$A$4/選択!$A$5,0))</f>
        <v/>
      </c>
    </row>
    <row r="97" spans="2:16" ht="20.100000000000001" customHeight="1">
      <c r="B97" s="280"/>
      <c r="C97" s="259"/>
      <c r="D97" s="213" t="s">
        <v>470</v>
      </c>
      <c r="E97" s="696"/>
      <c r="F97" s="659"/>
      <c r="G97" s="295"/>
      <c r="H97" s="295"/>
      <c r="I97" s="340"/>
      <c r="J97" s="330"/>
      <c r="K97" s="472"/>
      <c r="L97" s="298" t="str">
        <f>IF(J97="","",TEXT(G97*H97,"###,###"))&amp;" "&amp;LEFT(J97,3)</f>
        <v xml:space="preserve"> </v>
      </c>
      <c r="M97" s="492" t="str">
        <f t="shared" si="6"/>
        <v/>
      </c>
      <c r="N97" s="354"/>
      <c r="O97" s="492" t="str">
        <f t="shared" si="7"/>
        <v/>
      </c>
      <c r="P97" s="491" t="str">
        <f>IF(N97="","",ROUNDDOWN(M97*選択!$A$4/選択!$A$5,0))</f>
        <v/>
      </c>
    </row>
    <row r="98" spans="2:16" ht="20.100000000000001" customHeight="1">
      <c r="B98" s="280"/>
      <c r="C98" s="259"/>
      <c r="D98" s="213" t="s">
        <v>471</v>
      </c>
      <c r="E98" s="696"/>
      <c r="F98" s="659"/>
      <c r="G98" s="295"/>
      <c r="H98" s="295"/>
      <c r="I98" s="340"/>
      <c r="J98" s="330"/>
      <c r="K98" s="472"/>
      <c r="L98" s="298" t="str">
        <f>IF(J98="","",TEXT(G98*H98,"###,###"))&amp;" "&amp;LEFT(J98,3)</f>
        <v xml:space="preserve"> </v>
      </c>
      <c r="M98" s="492" t="str">
        <f t="shared" si="6"/>
        <v/>
      </c>
      <c r="N98" s="354"/>
      <c r="O98" s="492" t="str">
        <f t="shared" si="7"/>
        <v/>
      </c>
      <c r="P98" s="491" t="str">
        <f>IF(N98="","",ROUNDDOWN(M98*選択!$A$4/選択!$A$5,0))</f>
        <v/>
      </c>
    </row>
    <row r="99" spans="2:16" ht="50.1" customHeight="1" thickBot="1">
      <c r="B99" s="365"/>
      <c r="C99" s="260"/>
      <c r="D99" s="213" t="s">
        <v>50</v>
      </c>
      <c r="E99" s="716"/>
      <c r="F99" s="716"/>
      <c r="G99" s="716"/>
      <c r="H99" s="716"/>
      <c r="I99" s="716"/>
      <c r="J99" s="716"/>
      <c r="K99" s="716"/>
      <c r="L99" s="716"/>
      <c r="M99" s="716"/>
      <c r="N99" s="716"/>
      <c r="O99" s="716"/>
      <c r="P99" s="716"/>
    </row>
    <row r="100" spans="2:16" ht="20.100000000000001" customHeight="1" thickTop="1" thickBot="1">
      <c r="B100" s="365"/>
      <c r="C100" s="262" t="s">
        <v>1022</v>
      </c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</row>
    <row r="101" spans="2:16" ht="24" customHeight="1" thickTop="1">
      <c r="B101" s="280"/>
      <c r="C101" s="220"/>
      <c r="D101" s="430"/>
      <c r="E101" s="657" t="s">
        <v>161</v>
      </c>
      <c r="F101" s="657"/>
      <c r="G101" s="431" t="s">
        <v>163</v>
      </c>
      <c r="H101" s="431" t="s">
        <v>164</v>
      </c>
      <c r="I101" s="431" t="s">
        <v>162</v>
      </c>
      <c r="J101" s="431" t="s">
        <v>166</v>
      </c>
      <c r="K101" s="432" t="s">
        <v>167</v>
      </c>
      <c r="L101" s="431" t="s">
        <v>165</v>
      </c>
      <c r="M101" s="433" t="s">
        <v>979</v>
      </c>
      <c r="N101" s="434" t="s">
        <v>893</v>
      </c>
      <c r="O101" s="433" t="s">
        <v>169</v>
      </c>
      <c r="P101" s="433" t="s">
        <v>980</v>
      </c>
    </row>
    <row r="102" spans="2:16" ht="20.100000000000001" customHeight="1">
      <c r="B102" s="280"/>
      <c r="C102" s="259"/>
      <c r="D102" s="252" t="s">
        <v>468</v>
      </c>
      <c r="E102" s="696"/>
      <c r="F102" s="659"/>
      <c r="G102" s="439"/>
      <c r="H102" s="439"/>
      <c r="I102" s="437"/>
      <c r="J102" s="438"/>
      <c r="K102" s="471"/>
      <c r="L102" s="297" t="str">
        <f>IF(J102="","",TEXT(G102*H102,"###,###"))&amp;" "&amp;LEFT(J102,3)</f>
        <v xml:space="preserve"> </v>
      </c>
      <c r="M102" s="491" t="str">
        <f t="shared" ref="M102:M105" si="8">IF(K102="","",ROUNDDOWN(G102*H102*K102,0))</f>
        <v/>
      </c>
      <c r="N102" s="440"/>
      <c r="O102" s="491" t="str">
        <f t="shared" ref="O102:O105" si="9">IF(N102="","",M102*(100+N102)/100)</f>
        <v/>
      </c>
      <c r="P102" s="491" t="str">
        <f>IF(N102="","",ROUNDDOWN(M102*選択!$A$4/選択!$A$5,0))</f>
        <v/>
      </c>
    </row>
    <row r="103" spans="2:16" ht="20.100000000000001" customHeight="1">
      <c r="B103" s="280"/>
      <c r="C103" s="259"/>
      <c r="D103" s="213" t="s">
        <v>469</v>
      </c>
      <c r="E103" s="696"/>
      <c r="F103" s="659"/>
      <c r="G103" s="295"/>
      <c r="H103" s="295"/>
      <c r="I103" s="340"/>
      <c r="J103" s="330"/>
      <c r="K103" s="472"/>
      <c r="L103" s="298" t="str">
        <f>IF(J103="","",TEXT(G103*H103,"###,###"))&amp;" "&amp;LEFT(J103,3)</f>
        <v xml:space="preserve"> </v>
      </c>
      <c r="M103" s="492" t="str">
        <f t="shared" si="8"/>
        <v/>
      </c>
      <c r="N103" s="354"/>
      <c r="O103" s="492" t="str">
        <f t="shared" si="9"/>
        <v/>
      </c>
      <c r="P103" s="491" t="str">
        <f>IF(N103="","",ROUNDDOWN(M103*選択!$A$4/選択!$A$5,0))</f>
        <v/>
      </c>
    </row>
    <row r="104" spans="2:16" ht="20.100000000000001" customHeight="1">
      <c r="B104" s="280"/>
      <c r="C104" s="259"/>
      <c r="D104" s="213" t="s">
        <v>470</v>
      </c>
      <c r="E104" s="696"/>
      <c r="F104" s="659"/>
      <c r="G104" s="295"/>
      <c r="H104" s="295"/>
      <c r="I104" s="340"/>
      <c r="J104" s="330"/>
      <c r="K104" s="472"/>
      <c r="L104" s="298" t="str">
        <f>IF(J104="","",TEXT(G104*H104,"###,###"))&amp;" "&amp;LEFT(J104,3)</f>
        <v xml:space="preserve"> </v>
      </c>
      <c r="M104" s="492" t="str">
        <f t="shared" si="8"/>
        <v/>
      </c>
      <c r="N104" s="354"/>
      <c r="O104" s="492" t="str">
        <f t="shared" si="9"/>
        <v/>
      </c>
      <c r="P104" s="491" t="str">
        <f>IF(N104="","",ROUNDDOWN(M104*選択!$A$4/選択!$A$5,0))</f>
        <v/>
      </c>
    </row>
    <row r="105" spans="2:16" ht="20.100000000000001" customHeight="1">
      <c r="B105" s="280"/>
      <c r="C105" s="259"/>
      <c r="D105" s="213" t="s">
        <v>471</v>
      </c>
      <c r="E105" s="696"/>
      <c r="F105" s="659"/>
      <c r="G105" s="295"/>
      <c r="H105" s="295"/>
      <c r="I105" s="340"/>
      <c r="J105" s="330"/>
      <c r="K105" s="472"/>
      <c r="L105" s="298" t="str">
        <f>IF(J105="","",TEXT(G105*H105,"###,###"))&amp;" "&amp;LEFT(J105,3)</f>
        <v xml:space="preserve"> </v>
      </c>
      <c r="M105" s="492" t="str">
        <f t="shared" si="8"/>
        <v/>
      </c>
      <c r="N105" s="354"/>
      <c r="O105" s="492" t="str">
        <f t="shared" si="9"/>
        <v/>
      </c>
      <c r="P105" s="491" t="str">
        <f>IF(N105="","",ROUNDDOWN(M105*選択!$A$4/選択!$A$5,0))</f>
        <v/>
      </c>
    </row>
    <row r="106" spans="2:16" ht="50.1" customHeight="1">
      <c r="B106" s="281"/>
      <c r="C106" s="260"/>
      <c r="D106" s="213" t="s">
        <v>50</v>
      </c>
      <c r="E106" s="716"/>
      <c r="F106" s="716"/>
      <c r="G106" s="716"/>
      <c r="H106" s="716"/>
      <c r="I106" s="716"/>
      <c r="J106" s="716"/>
      <c r="K106" s="716"/>
      <c r="L106" s="716"/>
      <c r="M106" s="716"/>
      <c r="N106" s="716"/>
      <c r="O106" s="716"/>
      <c r="P106" s="716"/>
    </row>
    <row r="107" spans="2:16" ht="15.95" customHeight="1">
      <c r="O107" s="211" t="s">
        <v>180</v>
      </c>
      <c r="P107" s="493">
        <f>SUM(O74:O77)+SUM(O81:O84)+SUM(O88:O91)+SUM(O95:O98)+SUM(O102:O105)</f>
        <v>0</v>
      </c>
    </row>
    <row r="108" spans="2:16" ht="20.100000000000001" customHeight="1">
      <c r="B108" s="272" t="s">
        <v>438</v>
      </c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4"/>
      <c r="O108" s="211" t="s">
        <v>974</v>
      </c>
      <c r="P108" s="494">
        <f>SUM(P74:P77)+SUM(P81:P84)+SUM(P88:P91)+SUM(P95:P98)+SUM(P102:P105)</f>
        <v>0</v>
      </c>
    </row>
    <row r="109" spans="2:16" ht="20.100000000000001" customHeight="1">
      <c r="B109" s="275"/>
      <c r="C109" s="220" t="s">
        <v>439</v>
      </c>
      <c r="D109" s="223"/>
      <c r="E109" s="223"/>
      <c r="F109" s="714"/>
      <c r="G109" s="715"/>
      <c r="H109" s="223"/>
      <c r="I109" s="223"/>
      <c r="J109" s="223"/>
      <c r="K109" s="223"/>
      <c r="L109" s="223"/>
      <c r="M109" s="224"/>
      <c r="O109" s="211" t="s">
        <v>975</v>
      </c>
      <c r="P109" s="494">
        <f>ROUNDDOWN(P108,-3)</f>
        <v>0</v>
      </c>
    </row>
    <row r="110" spans="2:16" ht="20.100000000000001" customHeight="1">
      <c r="B110" s="275"/>
      <c r="C110" s="225" t="s">
        <v>440</v>
      </c>
      <c r="F110" s="714"/>
      <c r="G110" s="715"/>
      <c r="J110" s="211" t="s">
        <v>810</v>
      </c>
      <c r="K110" s="296"/>
      <c r="L110" s="210" t="s">
        <v>441</v>
      </c>
      <c r="M110" s="228"/>
      <c r="O110" s="211"/>
      <c r="P110" s="428"/>
    </row>
    <row r="111" spans="2:16" ht="20.100000000000001" customHeight="1">
      <c r="B111" s="444"/>
      <c r="C111" s="210" t="s">
        <v>911</v>
      </c>
      <c r="F111" s="690"/>
      <c r="G111" s="691"/>
      <c r="H111" s="225" t="s">
        <v>916</v>
      </c>
      <c r="M111" s="228"/>
      <c r="O111" s="211"/>
      <c r="P111" s="428"/>
    </row>
    <row r="112" spans="2:16" ht="20.100000000000001" customHeight="1">
      <c r="B112" s="444"/>
      <c r="C112" s="723" t="str">
        <f>IF(F111="２回あり","１回目変更承認通知日","変更承認通知日")</f>
        <v>変更承認通知日</v>
      </c>
      <c r="D112" s="724"/>
      <c r="E112" s="724"/>
      <c r="F112" s="688"/>
      <c r="G112" s="688"/>
      <c r="H112" s="356"/>
      <c r="I112" s="255" t="s">
        <v>924</v>
      </c>
      <c r="J112" s="684"/>
      <c r="K112" s="684"/>
      <c r="L112" s="356"/>
      <c r="M112" s="228"/>
    </row>
    <row r="113" spans="2:13" ht="20.100000000000001" customHeight="1">
      <c r="B113" s="275"/>
      <c r="C113" s="225" t="s">
        <v>442</v>
      </c>
      <c r="E113" s="211"/>
      <c r="F113" s="553" t="str">
        <f>IF(F6="あり",I6,申請用入力!F130)</f>
        <v/>
      </c>
      <c r="G113" s="554"/>
      <c r="H113" s="210" t="s">
        <v>444</v>
      </c>
      <c r="I113" s="161"/>
      <c r="J113" s="553" t="str">
        <f>IF(F6="あり",L6,申請用入力!I130)</f>
        <v/>
      </c>
      <c r="K113" s="554"/>
      <c r="L113" s="210" t="s">
        <v>443</v>
      </c>
      <c r="M113" s="228"/>
    </row>
    <row r="114" spans="2:13" ht="20.100000000000001" customHeight="1">
      <c r="B114" s="276"/>
      <c r="C114" s="216" t="s">
        <v>214</v>
      </c>
      <c r="D114" s="229"/>
      <c r="E114" s="215"/>
      <c r="F114" s="749"/>
      <c r="G114" s="750"/>
      <c r="H114" s="271" t="s">
        <v>147</v>
      </c>
      <c r="I114" s="227" t="s">
        <v>215</v>
      </c>
      <c r="J114" s="751" t="str">
        <f>IF(P109=0,"",MIN(F114,P109))</f>
        <v/>
      </c>
      <c r="K114" s="752"/>
      <c r="L114" s="271" t="s">
        <v>147</v>
      </c>
      <c r="M114" s="215"/>
    </row>
    <row r="115" spans="2:13" ht="15.95" customHeight="1">
      <c r="M115" s="211"/>
    </row>
    <row r="116" spans="2:13" ht="20.100000000000001" customHeight="1">
      <c r="B116" s="277" t="s">
        <v>445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9"/>
    </row>
    <row r="117" spans="2:13" ht="20.100000000000001" customHeight="1">
      <c r="B117" s="280"/>
      <c r="C117" s="220" t="s">
        <v>446</v>
      </c>
      <c r="D117" s="223"/>
      <c r="E117" s="223"/>
      <c r="F117" s="714"/>
      <c r="G117" s="715"/>
      <c r="H117" s="223"/>
      <c r="I117" s="223"/>
      <c r="J117" s="223"/>
      <c r="K117" s="223"/>
      <c r="L117" s="223"/>
      <c r="M117" s="224"/>
    </row>
    <row r="118" spans="2:13" ht="20.100000000000001" customHeight="1">
      <c r="B118" s="280"/>
      <c r="C118" s="225" t="s">
        <v>447</v>
      </c>
      <c r="F118" s="714"/>
      <c r="G118" s="715"/>
      <c r="J118" s="211" t="s">
        <v>811</v>
      </c>
      <c r="K118" s="296"/>
      <c r="L118" s="210" t="s">
        <v>441</v>
      </c>
      <c r="M118" s="228"/>
    </row>
    <row r="119" spans="2:13" ht="20.100000000000001" customHeight="1">
      <c r="B119" s="281"/>
      <c r="C119" s="216" t="s">
        <v>258</v>
      </c>
      <c r="D119" s="229"/>
      <c r="E119" s="229"/>
      <c r="F119" s="749"/>
      <c r="G119" s="750"/>
      <c r="H119" s="271" t="s">
        <v>147</v>
      </c>
      <c r="I119" s="227" t="s">
        <v>259</v>
      </c>
      <c r="J119" s="749"/>
      <c r="K119" s="750"/>
      <c r="L119" s="271" t="s">
        <v>147</v>
      </c>
      <c r="M119" s="215"/>
    </row>
    <row r="120" spans="2:13" ht="15.95" customHeight="1"/>
    <row r="121" spans="2:13" ht="15.95" customHeight="1"/>
    <row r="122" spans="2:13" ht="15.95" customHeight="1"/>
    <row r="123" spans="2:13" ht="15.95" customHeight="1"/>
    <row r="124" spans="2:13" ht="15.95" customHeight="1"/>
    <row r="125" spans="2:13" ht="15.95" customHeight="1"/>
    <row r="126" spans="2:13" ht="15.95" customHeight="1"/>
    <row r="127" spans="2:13" ht="15.95" customHeight="1"/>
    <row r="128" spans="2:13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</sheetData>
  <sheetProtection sheet="1" formatColumns="0" formatRows="0"/>
  <mergeCells count="155">
    <mergeCell ref="J119:K119"/>
    <mergeCell ref="F119:G119"/>
    <mergeCell ref="F114:G114"/>
    <mergeCell ref="J114:K114"/>
    <mergeCell ref="F113:G113"/>
    <mergeCell ref="J113:K113"/>
    <mergeCell ref="F117:G117"/>
    <mergeCell ref="H50:I50"/>
    <mergeCell ref="J50:K50"/>
    <mergeCell ref="E99:P99"/>
    <mergeCell ref="E85:P85"/>
    <mergeCell ref="F50:G50"/>
    <mergeCell ref="C50:E50"/>
    <mergeCell ref="E81:F81"/>
    <mergeCell ref="E82:F82"/>
    <mergeCell ref="E83:F83"/>
    <mergeCell ref="E84:F84"/>
    <mergeCell ref="E78:P78"/>
    <mergeCell ref="F51:G51"/>
    <mergeCell ref="H51:I51"/>
    <mergeCell ref="J51:K51"/>
    <mergeCell ref="E96:F96"/>
    <mergeCell ref="F118:G118"/>
    <mergeCell ref="F112:G112"/>
    <mergeCell ref="F109:G109"/>
    <mergeCell ref="F24:M24"/>
    <mergeCell ref="J39:K39"/>
    <mergeCell ref="F44:G44"/>
    <mergeCell ref="H44:I44"/>
    <mergeCell ref="J44:K44"/>
    <mergeCell ref="F46:K46"/>
    <mergeCell ref="F47:K47"/>
    <mergeCell ref="E103:F103"/>
    <mergeCell ref="E105:F105"/>
    <mergeCell ref="E106:P106"/>
    <mergeCell ref="I26:J26"/>
    <mergeCell ref="I30:J30"/>
    <mergeCell ref="F68:H68"/>
    <mergeCell ref="J68:M68"/>
    <mergeCell ref="F69:M69"/>
    <mergeCell ref="F60:M60"/>
    <mergeCell ref="F58:H58"/>
    <mergeCell ref="L37:M37"/>
    <mergeCell ref="L39:M39"/>
    <mergeCell ref="F32:M32"/>
    <mergeCell ref="F45:G45"/>
    <mergeCell ref="H45:I45"/>
    <mergeCell ref="J45:K45"/>
    <mergeCell ref="C1:M1"/>
    <mergeCell ref="D23:E23"/>
    <mergeCell ref="D19:E19"/>
    <mergeCell ref="D15:E15"/>
    <mergeCell ref="F9:M9"/>
    <mergeCell ref="L14:M14"/>
    <mergeCell ref="L18:M18"/>
    <mergeCell ref="I18:J18"/>
    <mergeCell ref="F16:M16"/>
    <mergeCell ref="F19:M19"/>
    <mergeCell ref="F15:M15"/>
    <mergeCell ref="I14:J14"/>
    <mergeCell ref="F4:M4"/>
    <mergeCell ref="F5:G5"/>
    <mergeCell ref="F7:M7"/>
    <mergeCell ref="F8:G8"/>
    <mergeCell ref="I8:J8"/>
    <mergeCell ref="L8:M8"/>
    <mergeCell ref="F13:G13"/>
    <mergeCell ref="F14:G14"/>
    <mergeCell ref="F18:G18"/>
    <mergeCell ref="F23:M23"/>
    <mergeCell ref="I22:J22"/>
    <mergeCell ref="L22:M22"/>
    <mergeCell ref="C46:D46"/>
    <mergeCell ref="C112:E112"/>
    <mergeCell ref="E73:F73"/>
    <mergeCell ref="E80:F80"/>
    <mergeCell ref="E94:F94"/>
    <mergeCell ref="E87:F87"/>
    <mergeCell ref="E92:P92"/>
    <mergeCell ref="E88:F88"/>
    <mergeCell ref="E89:F89"/>
    <mergeCell ref="E90:F90"/>
    <mergeCell ref="E91:F91"/>
    <mergeCell ref="E95:F95"/>
    <mergeCell ref="E97:F97"/>
    <mergeCell ref="E98:F98"/>
    <mergeCell ref="F53:H53"/>
    <mergeCell ref="E75:F75"/>
    <mergeCell ref="E76:F76"/>
    <mergeCell ref="E104:F104"/>
    <mergeCell ref="E101:F101"/>
    <mergeCell ref="E102:F102"/>
    <mergeCell ref="J112:K112"/>
    <mergeCell ref="F48:K48"/>
    <mergeCell ref="F49:M49"/>
    <mergeCell ref="F52:M52"/>
    <mergeCell ref="F111:G111"/>
    <mergeCell ref="F57:H57"/>
    <mergeCell ref="E77:F77"/>
    <mergeCell ref="E74:F74"/>
    <mergeCell ref="F37:I37"/>
    <mergeCell ref="F38:I38"/>
    <mergeCell ref="F39:I39"/>
    <mergeCell ref="F40:I40"/>
    <mergeCell ref="J37:K37"/>
    <mergeCell ref="F110:G110"/>
    <mergeCell ref="F41:M41"/>
    <mergeCell ref="F56:G56"/>
    <mergeCell ref="J57:M57"/>
    <mergeCell ref="J58:M58"/>
    <mergeCell ref="F59:M59"/>
    <mergeCell ref="F61:M61"/>
    <mergeCell ref="F63:M63"/>
    <mergeCell ref="F62:H62"/>
    <mergeCell ref="J62:M62"/>
    <mergeCell ref="F64:M64"/>
    <mergeCell ref="F65:H65"/>
    <mergeCell ref="J65:M65"/>
    <mergeCell ref="F66:M66"/>
    <mergeCell ref="F67:M67"/>
    <mergeCell ref="I6:J6"/>
    <mergeCell ref="F20:M20"/>
    <mergeCell ref="F35:M35"/>
    <mergeCell ref="F21:G21"/>
    <mergeCell ref="F25:G25"/>
    <mergeCell ref="F31:M31"/>
    <mergeCell ref="L26:M26"/>
    <mergeCell ref="F22:G22"/>
    <mergeCell ref="F26:G26"/>
    <mergeCell ref="F30:G30"/>
    <mergeCell ref="F34:G34"/>
    <mergeCell ref="F27:M27"/>
    <mergeCell ref="L34:M34"/>
    <mergeCell ref="I34:J34"/>
    <mergeCell ref="L6:M6"/>
    <mergeCell ref="F6:G6"/>
    <mergeCell ref="F17:G17"/>
    <mergeCell ref="F33:G33"/>
    <mergeCell ref="C9:D9"/>
    <mergeCell ref="F42:M42"/>
    <mergeCell ref="F43:M43"/>
    <mergeCell ref="C42:E42"/>
    <mergeCell ref="C43:E43"/>
    <mergeCell ref="D41:E41"/>
    <mergeCell ref="D35:E35"/>
    <mergeCell ref="D31:E31"/>
    <mergeCell ref="D27:E27"/>
    <mergeCell ref="D38:E38"/>
    <mergeCell ref="D39:E39"/>
    <mergeCell ref="F28:M28"/>
    <mergeCell ref="L30:M30"/>
    <mergeCell ref="F29:G29"/>
    <mergeCell ref="F10:M10"/>
    <mergeCell ref="F11:M11"/>
    <mergeCell ref="F36:M36"/>
  </mergeCells>
  <phoneticPr fontId="7"/>
  <conditionalFormatting sqref="G74:G77 G81:G84 G95:G98">
    <cfRule type="expression" dxfId="80" priority="117">
      <formula>MOD(G74,1)=0</formula>
    </cfRule>
  </conditionalFormatting>
  <conditionalFormatting sqref="D85 D78 D99 D92 D106">
    <cfRule type="expression" dxfId="79" priority="272">
      <formula>AND(E78&lt;&gt;"",D78="")</formula>
    </cfRule>
  </conditionalFormatting>
  <conditionalFormatting sqref="I8:J8">
    <cfRule type="expression" dxfId="78" priority="105">
      <formula>AND(F8&lt;&gt;"",I8="")</formula>
    </cfRule>
  </conditionalFormatting>
  <conditionalFormatting sqref="L8:M8">
    <cfRule type="expression" dxfId="77" priority="104">
      <formula>AND(I8&lt;&gt;"",L8="")</formula>
    </cfRule>
  </conditionalFormatting>
  <conditionalFormatting sqref="F9:G9">
    <cfRule type="expression" dxfId="76" priority="103">
      <formula>AND(L8&lt;&gt;"",F9="")</formula>
    </cfRule>
  </conditionalFormatting>
  <conditionalFormatting sqref="I14:J14 L14:M14">
    <cfRule type="expression" dxfId="75" priority="87">
      <formula>AND($F$14="期間変更あり",I$14="")</formula>
    </cfRule>
  </conditionalFormatting>
  <conditionalFormatting sqref="H14 K14 H18 K18 H22 K22 H26 K26 H30 K30 H34 K34">
    <cfRule type="expression" dxfId="74" priority="101">
      <formula>RIGHT($F14,2)="あり"</formula>
    </cfRule>
  </conditionalFormatting>
  <conditionalFormatting sqref="I18:J18 L18:M18">
    <cfRule type="expression" dxfId="73" priority="86">
      <formula>AND($F$18="期間変更あり",I$18="")</formula>
    </cfRule>
  </conditionalFormatting>
  <conditionalFormatting sqref="I22:J22 L22:M22">
    <cfRule type="expression" dxfId="72" priority="83">
      <formula>AND($F$22="期間変更あり",I$22="")</formula>
    </cfRule>
  </conditionalFormatting>
  <conditionalFormatting sqref="I26:J26 L26:M26">
    <cfRule type="expression" dxfId="71" priority="82">
      <formula>AND($F$26="期間変更あり",I$26="")</formula>
    </cfRule>
  </conditionalFormatting>
  <conditionalFormatting sqref="I30:J30 L30:M30">
    <cfRule type="expression" dxfId="70" priority="79">
      <formula>AND($F$30="期間変更あり",I$30="")</formula>
    </cfRule>
  </conditionalFormatting>
  <conditionalFormatting sqref="I34:J34 L34:M34">
    <cfRule type="expression" dxfId="69" priority="78">
      <formula>AND($F$34="期間変更あり",I$34="")</formula>
    </cfRule>
  </conditionalFormatting>
  <conditionalFormatting sqref="H45:I45">
    <cfRule type="expression" dxfId="68" priority="71">
      <formula>AND(F45&lt;&gt;"",H45="")</formula>
    </cfRule>
  </conditionalFormatting>
  <conditionalFormatting sqref="J45:K45">
    <cfRule type="expression" dxfId="67" priority="70">
      <formula>AND(H45&lt;&gt;"",J45="")</formula>
    </cfRule>
  </conditionalFormatting>
  <conditionalFormatting sqref="F47:I47">
    <cfRule type="expression" dxfId="66" priority="69">
      <formula>AND(F46&lt;&gt;"",F47="")</formula>
    </cfRule>
  </conditionalFormatting>
  <conditionalFormatting sqref="F48:I48">
    <cfRule type="expression" dxfId="65" priority="68">
      <formula>AND(F47&lt;&gt;"",F48="")</formula>
    </cfRule>
  </conditionalFormatting>
  <conditionalFormatting sqref="F49:M49">
    <cfRule type="expression" dxfId="64" priority="67">
      <formula>AND(F48&lt;&gt;"",F49="")</formula>
    </cfRule>
  </conditionalFormatting>
  <conditionalFormatting sqref="H51:I51">
    <cfRule type="expression" dxfId="63" priority="66">
      <formula>AND(F51&lt;&gt;"",H51="")</formula>
    </cfRule>
  </conditionalFormatting>
  <conditionalFormatting sqref="J51:K51">
    <cfRule type="expression" dxfId="62" priority="65">
      <formula>AND(H51&lt;&gt;"",J51="")</formula>
    </cfRule>
  </conditionalFormatting>
  <conditionalFormatting sqref="F52:I52">
    <cfRule type="expression" dxfId="61" priority="64">
      <formula>AND(J51&lt;&gt;"",F52="")</formula>
    </cfRule>
  </conditionalFormatting>
  <conditionalFormatting sqref="F110:G110">
    <cfRule type="expression" dxfId="60" priority="63">
      <formula>AND(F109&lt;&gt;"",F110="")</formula>
    </cfRule>
  </conditionalFormatting>
  <conditionalFormatting sqref="K110">
    <cfRule type="expression" dxfId="59" priority="62">
      <formula>AND(F110&lt;&gt;"",K110="")</formula>
    </cfRule>
  </conditionalFormatting>
  <conditionalFormatting sqref="J52:L52">
    <cfRule type="expression" dxfId="58" priority="61">
      <formula>AND(O51&lt;&gt;"",J52="")</formula>
    </cfRule>
  </conditionalFormatting>
  <conditionalFormatting sqref="J113:K113">
    <cfRule type="expression" dxfId="57" priority="60">
      <formula>AND(F113&lt;&gt;"",J113="")</formula>
    </cfRule>
  </conditionalFormatting>
  <conditionalFormatting sqref="F114">
    <cfRule type="expression" dxfId="56" priority="59">
      <formula>AND(F111&lt;&gt;"",F114="")</formula>
    </cfRule>
  </conditionalFormatting>
  <conditionalFormatting sqref="J114:K114">
    <cfRule type="expression" dxfId="55" priority="58">
      <formula>AND(F114&lt;&gt;"",J114="")</formula>
    </cfRule>
  </conditionalFormatting>
  <conditionalFormatting sqref="G74:K77 G81:K84 G88:K91 G95:K98 G102:K105">
    <cfRule type="expression" dxfId="54" priority="57">
      <formula>AND($E74&lt;&gt;"",G74="")</formula>
    </cfRule>
  </conditionalFormatting>
  <conditionalFormatting sqref="F118:G118">
    <cfRule type="expression" dxfId="53" priority="50">
      <formula>AND(F117&lt;&gt;"",F118="")</formula>
    </cfRule>
  </conditionalFormatting>
  <conditionalFormatting sqref="K118">
    <cfRule type="expression" dxfId="52" priority="49">
      <formula>AND(F118&lt;&gt;"",K118="")</formula>
    </cfRule>
  </conditionalFormatting>
  <conditionalFormatting sqref="F119:G119">
    <cfRule type="expression" dxfId="51" priority="48">
      <formula>AND(K118&lt;&gt;"",F119="")</formula>
    </cfRule>
  </conditionalFormatting>
  <conditionalFormatting sqref="J119:K119">
    <cfRule type="expression" dxfId="50" priority="47">
      <formula>AND(F119&lt;&gt;"",J119="")</formula>
    </cfRule>
  </conditionalFormatting>
  <conditionalFormatting sqref="F9">
    <cfRule type="expression" dxfId="49" priority="374">
      <formula>AND(L8&lt;&gt;"",F9="")</formula>
    </cfRule>
  </conditionalFormatting>
  <conditionalFormatting sqref="F52">
    <cfRule type="expression" dxfId="48" priority="376">
      <formula>AND(J51&lt;&gt;"",F52="")</formula>
    </cfRule>
  </conditionalFormatting>
  <conditionalFormatting sqref="I14:J14 L14:M14 I18:J18 L18:M18 I22:J22 L22:M22 I26:J26 L26:M26 I30:J30 L30:M30 I34:J34 L34:M34">
    <cfRule type="expression" dxfId="47" priority="102">
      <formula>RIGHT($F14,2)="あり"</formula>
    </cfRule>
  </conditionalFormatting>
  <conditionalFormatting sqref="I9:J9">
    <cfRule type="expression" dxfId="46" priority="415">
      <formula>AND(P8&lt;&gt;"",I9="")</formula>
    </cfRule>
  </conditionalFormatting>
  <conditionalFormatting sqref="H9">
    <cfRule type="expression" dxfId="45" priority="418">
      <formula>AND(O8&lt;&gt;"",H9="")</formula>
    </cfRule>
  </conditionalFormatting>
  <conditionalFormatting sqref="N74:N77 N81:N84 N88:N91 N95:N98 N102:N105">
    <cfRule type="expression" dxfId="44" priority="34">
      <formula>AND($K74&lt;&gt;"",$N74="")</formula>
    </cfRule>
  </conditionalFormatting>
  <conditionalFormatting sqref="F113:G113">
    <cfRule type="expression" dxfId="43" priority="419">
      <formula>AND(K110&lt;&gt;"",F113="")</formula>
    </cfRule>
  </conditionalFormatting>
  <conditionalFormatting sqref="F112:G112 C112">
    <cfRule type="expression" dxfId="42" priority="29">
      <formula>RIGHT($F$111,2)="あり"</formula>
    </cfRule>
  </conditionalFormatting>
  <conditionalFormatting sqref="J112:K112">
    <cfRule type="expression" dxfId="41" priority="28">
      <formula>$F$111="２回あり"</formula>
    </cfRule>
  </conditionalFormatting>
  <conditionalFormatting sqref="F112:G112">
    <cfRule type="expression" dxfId="40" priority="24">
      <formula>AND(RIGHT($F$111,2)="あり",F112="")</formula>
    </cfRule>
    <cfRule type="expression" dxfId="39" priority="26">
      <formula>RIGHT($F$111,2)="あり"</formula>
    </cfRule>
  </conditionalFormatting>
  <conditionalFormatting sqref="J112:K112">
    <cfRule type="expression" dxfId="38" priority="23">
      <formula>AND($F$111="２回あり",J112="")</formula>
    </cfRule>
    <cfRule type="expression" dxfId="37" priority="25">
      <formula>$F$111="２回あり"</formula>
    </cfRule>
  </conditionalFormatting>
  <conditionalFormatting sqref="H6 K6">
    <cfRule type="expression" dxfId="36" priority="428">
      <formula>$F6="あり"</formula>
    </cfRule>
  </conditionalFormatting>
  <conditionalFormatting sqref="I6:J6 L6:M6">
    <cfRule type="expression" dxfId="35" priority="430">
      <formula>AND($F$6="あり",I$6="")</formula>
    </cfRule>
    <cfRule type="expression" dxfId="34" priority="431">
      <formula>$F6="あり"</formula>
    </cfRule>
  </conditionalFormatting>
  <conditionalFormatting sqref="G114">
    <cfRule type="expression" dxfId="33" priority="436">
      <formula>AND(H111&lt;&gt;"",G114="")</formula>
    </cfRule>
  </conditionalFormatting>
  <conditionalFormatting sqref="I112:K112">
    <cfRule type="expression" dxfId="32" priority="22">
      <formula>$F$111="２回あり"</formula>
    </cfRule>
  </conditionalFormatting>
  <conditionalFormatting sqref="G88:G91">
    <cfRule type="expression" dxfId="31" priority="21">
      <formula>MOD(G88,1)=0</formula>
    </cfRule>
  </conditionalFormatting>
  <conditionalFormatting sqref="F15:M15 F19 F23 F27 F31 F35">
    <cfRule type="expression" dxfId="30" priority="13">
      <formula>AND(F14&lt;&gt;"",F15="")</formula>
    </cfRule>
  </conditionalFormatting>
  <conditionalFormatting sqref="F16:M16 F20 F24 F28 F32 F36">
    <cfRule type="expression" dxfId="29" priority="12">
      <formula>AND(F15&lt;&gt;"",F16="")</formula>
    </cfRule>
  </conditionalFormatting>
  <conditionalFormatting sqref="F41:M41">
    <cfRule type="expression" dxfId="28" priority="11">
      <formula>AND(F9&lt;&gt;"",F41="")</formula>
    </cfRule>
  </conditionalFormatting>
  <conditionalFormatting sqref="F42:M43">
    <cfRule type="expression" dxfId="27" priority="10">
      <formula>AND(F41&lt;&gt;"",F42="")</formula>
    </cfRule>
  </conditionalFormatting>
  <conditionalFormatting sqref="F45:G45">
    <cfRule type="expression" dxfId="26" priority="9">
      <formula>AND(F43&lt;&gt;"",F45="")</formula>
    </cfRule>
  </conditionalFormatting>
  <conditionalFormatting sqref="G102:G105">
    <cfRule type="expression" dxfId="25" priority="8">
      <formula>MOD(G102,1)=0</formula>
    </cfRule>
  </conditionalFormatting>
  <conditionalFormatting sqref="F58">
    <cfRule type="expression" dxfId="24" priority="3">
      <formula>RIGHT($F57,1)="."</formula>
    </cfRule>
    <cfRule type="expression" dxfId="23" priority="4">
      <formula>AND(OR(AND(RIGHT($D58,1)="物",$E58&lt;&gt;""),AND(RIGHT($D58,1)&lt;&gt;"物",RIGHT($D58,1)&lt;&gt;".",RIGHT($D58,1)&lt;&gt;"")),$F58="")</formula>
    </cfRule>
  </conditionalFormatting>
  <conditionalFormatting sqref="J57:M57">
    <cfRule type="expression" dxfId="22" priority="2">
      <formula>AND(RIGHT($F57,1)&lt;&gt;"物",$F57&lt;&gt;"")</formula>
    </cfRule>
  </conditionalFormatting>
  <conditionalFormatting sqref="J58:M58">
    <cfRule type="expression" dxfId="21" priority="1">
      <formula>AND($F58&lt;&gt;"",RIGHT($F58,1)&lt;&gt;".")</formula>
    </cfRule>
  </conditionalFormatting>
  <dataValidations count="31">
    <dataValidation imeMode="disabled" operator="greaterThanOrEqual" allowBlank="1" showInputMessage="1" showErrorMessage="1" sqref="F56:G56"/>
    <dataValidation type="custom" imeMode="disabled" allowBlank="1" showInputMessage="1" showErrorMessage="1" error="期間変更ありの場合のみ入力可能です" prompt="期間変更ありの場合のみ入力可能" sqref="L22:M22 L26:M26 L30:M30 L34:M34 L14:M14 L18:M18">
      <formula1>F14="期間変更あり"</formula1>
    </dataValidation>
    <dataValidation type="custom" imeMode="disabled" allowBlank="1" showInputMessage="1" showErrorMessage="1" error="期間変更ありの場合のみ入力可能です" prompt="期間変更ありの場合のみ入力可能" sqref="I34:J34 I14:J14 I18:J18 I22:J22 I26:J26 I30:J30">
      <formula1>F14="期間変更あり"</formula1>
    </dataValidation>
    <dataValidation type="list" allowBlank="1" showInputMessage="1" showErrorMessage="1" sqref="F34:G34 F18:G18 F22:G22 F26:G26 F30:G30 F14:G14">
      <formula1>"変更なし,期間変更あり,実施なし"</formula1>
    </dataValidation>
    <dataValidation type="list" allowBlank="1" showInputMessage="1" showErrorMessage="1" sqref="F6:G6">
      <formula1>"あり,なし"</formula1>
    </dataValidation>
    <dataValidation type="whole" imeMode="disabled" operator="greaterThanOrEqual" allowBlank="1" showInputMessage="1" showErrorMessage="1" sqref="J86 F93:F94 J93 L88:M91 F79:F80 F114:G114 L72 L95:M98 J70:J71 L102:M105 F86:F87 J79 F100:F101 J100 F59:F73 F54:F56 J54:J56">
      <formula1>0</formula1>
    </dataValidation>
    <dataValidation imeMode="disabled" allowBlank="1" showInputMessage="1" showErrorMessage="1" sqref="J112:K112 K110 K56"/>
    <dataValidation type="list" allowBlank="1" showInputMessage="1" showErrorMessage="1" sqref="F8:G8 I8:J8 L8:M8">
      <formula1>活動の目的・概要</formula1>
    </dataValidation>
    <dataValidation type="list" allowBlank="1" showInputMessage="1" showErrorMessage="1" prompt="重要度の高い順に、３つ選択してください" sqref="F45:K45">
      <formula1>課題</formula1>
    </dataValidation>
    <dataValidation type="list" allowBlank="1" showInputMessage="1" showErrorMessage="1" prompt="重要度の高い順に、３つ選択してください" sqref="F46:K48">
      <formula1>海外展開ビジョンと方策</formula1>
    </dataValidation>
    <dataValidation type="list" allowBlank="1" showInputMessage="1" showErrorMessage="1" prompt="重要度の高い順に、３つ選択してください" sqref="F51:K51">
      <formula1>要望</formula1>
    </dataValidation>
    <dataValidation operator="greaterThanOrEqual" allowBlank="1" showInputMessage="1" showErrorMessage="1" sqref="E74:F77 E81:F84 E92:P92 E85:P85 E78:P78 O107:P112 E113:P114 F106:G110 F112:G112 H106:I112 E106:E111 F38:G39 L107:M107 L108:N112 J38:M39 E99:P99 J106:K111 L106:P106"/>
    <dataValidation imeMode="disabled" allowBlank="1" showInputMessage="1" showErrorMessage="1" prompt="提出日の日付を入力" sqref="F109:G109"/>
    <dataValidation imeMode="disabled" allowBlank="1" showInputMessage="1" showErrorMessage="1" prompt="交付決定通知日を入力" sqref="F110:G110 F112:G112"/>
    <dataValidation imeMode="disabled" allowBlank="1" showInputMessage="1" showErrorMessage="1" prompt="精算払請求書の提出日を入力してください。" sqref="F117:G117"/>
    <dataValidation imeMode="disabled" allowBlank="1" showInputMessage="1" showErrorMessage="1" prompt="額の確定通知の交付日を入力してください。" sqref="F118:G118"/>
    <dataValidation imeMode="disabled" allowBlank="1" showInputMessage="1" showErrorMessage="1" prompt="額の確定通知の文書番号を入力してください。" sqref="K118"/>
    <dataValidation type="whole" imeMode="disabled" operator="greaterThanOrEqual" allowBlank="1" showInputMessage="1" showErrorMessage="1" prompt="精算払の請求額を入力してください。" sqref="J119:K119">
      <formula1>0</formula1>
    </dataValidation>
    <dataValidation type="whole" imeMode="disabled" operator="greaterThanOrEqual" allowBlank="1" showInputMessage="1" showErrorMessage="1" prompt="額の確定通知に記載の確定額を入力してください。" sqref="F119:G119">
      <formula1>0</formula1>
    </dataValidation>
    <dataValidation type="whole" imeMode="disabled" allowBlank="1" showInputMessage="1" showErrorMessage="1" sqref="I56">
      <formula1>1</formula1>
      <formula2>12</formula2>
    </dataValidation>
    <dataValidation type="custom" imeMode="disabled" operator="greaterThanOrEqual" allowBlank="1" showInputMessage="1" showErrorMessage="1" prompt="選択した通貨の、対円レートを入力してください。_x000a_日本円の場合は、「1」と入力。_x000a_１香港ドル＝17.37円の場合は、「17.37」と入力。" sqref="K95:K98 K74:K77 K81:K84 K88:K91 K102:K105">
      <formula1>ISNUMBER(K74)</formula1>
    </dataValidation>
    <dataValidation type="whole" imeMode="disabled" allowBlank="1" showInputMessage="1" showErrorMessage="1" error="０～１００までの半角数字で入力してください" prompt="０～１００までの税率を半角数字で入力してください" sqref="N74:N77 N81:N84 N95:N98 N88:N91 N102:N105">
      <formula1>0</formula1>
      <formula2>100</formula2>
    </dataValidation>
    <dataValidation type="list" allowBlank="1" showInputMessage="1" showErrorMessage="1" sqref="F111:G111">
      <formula1>"なし,１回あり,２回あり"</formula1>
    </dataValidation>
    <dataValidation type="custom" imeMode="disabled" allowBlank="1" showInputMessage="1" showErrorMessage="1" error="変更ありの場合のみ入力できます" prompt="変更ありの場合のみ入力" sqref="L6:M6">
      <formula1>F6="あり"</formula1>
    </dataValidation>
    <dataValidation type="custom" imeMode="disabled" allowBlank="1" showInputMessage="1" showErrorMessage="1" error="変更ありの場合のみ入力できます" prompt="変更ありの場合のみ入力" sqref="I6:J6">
      <formula1>F6="あり"</formula1>
    </dataValidation>
    <dataValidation type="list" operator="greaterThanOrEqual" allowBlank="1" showInputMessage="1" showErrorMessage="1" sqref="F111:G111">
      <formula1>"なし,１回あり,２回あり"</formula1>
    </dataValidation>
    <dataValidation type="custom" imeMode="disabled" allowBlank="1" showInputMessage="1" showErrorMessage="1" sqref="G74:H77 G81:H84 G88:H91 G95:H98 G102:H105">
      <formula1>ISNUMBER(G74)</formula1>
    </dataValidation>
    <dataValidation type="list" allowBlank="1" showInputMessage="1" showErrorMessage="1" sqref="F57">
      <formula1>大分類</formula1>
    </dataValidation>
    <dataValidation type="list" allowBlank="1" showInputMessage="1" showErrorMessage="1" sqref="J57:M57">
      <formula1>INDIRECT(IF(OR(F57="農産物",F57="水産物",F57="畜産物",F57="加工食品_農産物",F57="加工食品_水産物",F57="加工食品_畜産物"),F57,""))</formula1>
    </dataValidation>
    <dataValidation type="list" allowBlank="1" showInputMessage="1" showErrorMessage="1" sqref="F58:H58">
      <formula1>INDIRECT(IF(OR(F57="農産物",F57="水産物",F57="畜産物",F57="加工食品_農産物",F57="加工食品_水産物",F57="加工食品_畜産物"),J57,F57))</formula1>
    </dataValidation>
    <dataValidation type="custom" allowBlank="1" showInputMessage="1" showErrorMessage="1" sqref="J58:M58">
      <formula1>OR(RIGHT(F57,1)=".",RIGHT(J57,1)=".",RIGHT(F58,1)=".")</formula1>
    </dataValidation>
  </dataValidations>
  <hyperlinks>
    <hyperlink ref="F53:G53" location="'21.別紙8(1)活動写真'!A1" display="→活動写真入力シートへ"/>
    <hyperlink ref="F53:H53" location="'21.別紙5(3)商品写真'!A1" display="→販売促進員写真入力シートへ"/>
  </hyperlinks>
  <pageMargins left="0.7" right="0.7" top="0.75" bottom="0.75" header="0.3" footer="0.3"/>
  <pageSetup paperSize="9" scale="5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453" r:id="rId4" name="Group Box 77">
              <controlPr defaultSize="0" autoFill="0" autoPict="0">
                <anchor moveWithCells="1">
                  <from>
                    <xdr:col>5</xdr:col>
                    <xdr:colOff>38100</xdr:colOff>
                    <xdr:row>1</xdr:row>
                    <xdr:rowOff>0</xdr:rowOff>
                  </from>
                  <to>
                    <xdr:col>7</xdr:col>
                    <xdr:colOff>161925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54" r:id="rId5" name="Group Box 78">
              <controlPr defaultSize="0" autoFill="0" autoPict="0">
                <anchor moveWithCells="1">
                  <from>
                    <xdr:col>5</xdr:col>
                    <xdr:colOff>28575</xdr:colOff>
                    <xdr:row>1</xdr:row>
                    <xdr:rowOff>0</xdr:rowOff>
                  </from>
                  <to>
                    <xdr:col>7</xdr:col>
                    <xdr:colOff>190500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選択!$C$3:$C$22</xm:f>
          </x14:formula1>
          <xm:sqref>I95:I98 I88:I91 I81:I84 I74:I77 I102:I105</xm:sqref>
        </x14:dataValidation>
        <x14:dataValidation type="list" imeMode="disabled" operator="greaterThanOrEqual" allowBlank="1" showInputMessage="1" showErrorMessage="1">
          <x14:formula1>
            <xm:f>選択!$N$3:$N$35</xm:f>
          </x14:formula1>
          <xm:sqref>J74:J77 J88:J91 J81:J84 J95:J98 J102:J105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1"/>
  <sheetViews>
    <sheetView view="pageBreakPreview" zoomScale="90" zoomScaleNormal="100" zoomScaleSheetLayoutView="90" zoomScalePageLayoutView="80" workbookViewId="0">
      <selection activeCell="F12" sqref="F12:H12"/>
    </sheetView>
  </sheetViews>
  <sheetFormatPr defaultColWidth="8.75" defaultRowHeight="14.25"/>
  <cols>
    <col min="1" max="1" width="3" style="93" customWidth="1"/>
    <col min="2" max="2" width="22.875" style="93" customWidth="1"/>
    <col min="3" max="3" width="7.375" style="93" customWidth="1"/>
    <col min="4" max="4" width="12.5" style="93" customWidth="1"/>
    <col min="5" max="5" width="3.125" style="93" customWidth="1"/>
    <col min="6" max="6" width="16.5" style="93" customWidth="1"/>
    <col min="7" max="7" width="4.75" style="93" customWidth="1"/>
    <col min="8" max="8" width="19.625" style="93" customWidth="1"/>
    <col min="9" max="9" width="5.5" style="93" customWidth="1"/>
    <col min="10" max="10" width="11.625" style="93" bestFit="1" customWidth="1"/>
    <col min="11" max="16384" width="8.75" style="93"/>
  </cols>
  <sheetData>
    <row r="1" spans="1:10" ht="18.95" customHeight="1">
      <c r="A1" s="761" t="s">
        <v>223</v>
      </c>
      <c r="B1" s="761"/>
      <c r="C1" s="761"/>
      <c r="D1" s="761"/>
      <c r="E1" s="761"/>
      <c r="F1" s="761"/>
      <c r="G1" s="761"/>
      <c r="H1" s="761"/>
      <c r="I1" s="164"/>
    </row>
    <row r="2" spans="1:10" ht="18.95" customHeight="1">
      <c r="A2" s="766" t="str">
        <f>IF(申請用入力!G204="","",申請用入力!G204)</f>
        <v/>
      </c>
      <c r="B2" s="766"/>
      <c r="C2" s="766"/>
      <c r="D2" s="766"/>
      <c r="E2" s="766"/>
      <c r="F2" s="766"/>
      <c r="G2" s="766"/>
      <c r="H2" s="766"/>
      <c r="I2" s="164"/>
    </row>
    <row r="3" spans="1:10" ht="18.95" customHeight="1">
      <c r="A3" s="761"/>
      <c r="B3" s="761"/>
      <c r="C3" s="761"/>
      <c r="D3" s="761"/>
      <c r="E3" s="761"/>
      <c r="F3" s="761"/>
      <c r="G3" s="761"/>
      <c r="H3" s="761"/>
      <c r="I3" s="164"/>
    </row>
    <row r="4" spans="1:10" ht="18.95" customHeight="1">
      <c r="A4" s="761"/>
      <c r="B4" s="761"/>
      <c r="C4" s="761"/>
      <c r="D4" s="761"/>
      <c r="E4" s="761"/>
      <c r="F4" s="761"/>
      <c r="G4" s="761"/>
      <c r="H4" s="761"/>
      <c r="I4" s="164"/>
    </row>
    <row r="5" spans="1:10" ht="18.95" customHeight="1">
      <c r="A5" s="761" t="s">
        <v>228</v>
      </c>
      <c r="B5" s="761"/>
      <c r="C5" s="761"/>
      <c r="D5" s="761"/>
      <c r="E5" s="761"/>
      <c r="F5" s="761"/>
      <c r="G5" s="761"/>
      <c r="H5" s="761"/>
      <c r="I5" s="164"/>
    </row>
    <row r="6" spans="1:10" ht="18.95" customHeight="1">
      <c r="A6" s="761"/>
      <c r="B6" s="761"/>
      <c r="C6" s="761"/>
      <c r="D6" s="761"/>
      <c r="E6" s="761"/>
      <c r="F6" s="761"/>
      <c r="G6" s="761"/>
      <c r="H6" s="761"/>
      <c r="I6" s="164"/>
    </row>
    <row r="7" spans="1:10" ht="18.95" customHeight="1">
      <c r="A7" s="761"/>
      <c r="B7" s="761"/>
      <c r="C7" s="761"/>
      <c r="D7" s="761"/>
      <c r="E7" s="761"/>
      <c r="F7" s="761"/>
      <c r="G7" s="761"/>
      <c r="H7" s="761"/>
      <c r="I7" s="164"/>
    </row>
    <row r="8" spans="1:10" ht="15" customHeight="1">
      <c r="A8" s="761"/>
      <c r="B8" s="761"/>
      <c r="C8" s="761"/>
      <c r="D8" s="761" t="s">
        <v>224</v>
      </c>
      <c r="E8" s="761"/>
      <c r="F8" s="763" t="str">
        <f>IFERROR(LEFT(申請用入力!R9,FIND(" ",SUBSTITUTE(申請用入力!R9,"　"," "))-1),LEFT(申請用入力!R9,18))</f>
        <v/>
      </c>
      <c r="G8" s="763"/>
      <c r="H8" s="763"/>
      <c r="I8" s="164"/>
    </row>
    <row r="9" spans="1:10" ht="15" customHeight="1">
      <c r="A9" s="761"/>
      <c r="B9" s="761"/>
      <c r="C9" s="761"/>
      <c r="D9" s="761"/>
      <c r="E9" s="761"/>
      <c r="F9" s="763" t="str">
        <f>IFERROR(MID(申請用入力!R9,FIND(" ",SUBSTITUTE(申請用入力!R9,"　"," "))+1,LEN(申請用入力!R9)),MID(申請用入力!R9,LEN(F8)+1,99))</f>
        <v/>
      </c>
      <c r="G9" s="763"/>
      <c r="H9" s="763"/>
      <c r="I9" s="164"/>
    </row>
    <row r="10" spans="1:10" ht="15" customHeight="1">
      <c r="A10" s="761"/>
      <c r="B10" s="761"/>
      <c r="C10" s="761"/>
      <c r="D10" s="761" t="s">
        <v>225</v>
      </c>
      <c r="E10" s="761"/>
      <c r="F10" s="763" t="str">
        <f>LEFT(申請用入力!R4,18)</f>
        <v/>
      </c>
      <c r="G10" s="763"/>
      <c r="H10" s="763"/>
      <c r="I10" s="164"/>
    </row>
    <row r="11" spans="1:10" ht="15" customHeight="1">
      <c r="A11" s="761"/>
      <c r="B11" s="761"/>
      <c r="C11" s="761"/>
      <c r="D11" s="761"/>
      <c r="E11" s="761"/>
      <c r="F11" s="763" t="str">
        <f>MID(申請用入力!R4,LEN(F10)+1,99)</f>
        <v/>
      </c>
      <c r="G11" s="763"/>
      <c r="H11" s="763"/>
      <c r="I11" s="164"/>
    </row>
    <row r="12" spans="1:10" ht="15" customHeight="1">
      <c r="A12" s="761"/>
      <c r="B12" s="761"/>
      <c r="C12" s="761"/>
      <c r="D12" s="761" t="s">
        <v>231</v>
      </c>
      <c r="E12" s="761"/>
      <c r="F12" s="763" t="str">
        <f>IF(申請用入力!R6="","",申請用入力!R6&amp;"　")&amp;申請用入力!R7</f>
        <v/>
      </c>
      <c r="G12" s="763"/>
      <c r="H12" s="763"/>
      <c r="I12" s="164"/>
    </row>
    <row r="13" spans="1:10" ht="18.95" customHeight="1">
      <c r="A13" s="761"/>
      <c r="B13" s="761"/>
      <c r="C13" s="761"/>
      <c r="D13" s="761"/>
      <c r="E13" s="761"/>
      <c r="F13" s="761"/>
      <c r="G13" s="761"/>
      <c r="H13" s="761"/>
      <c r="I13" s="164"/>
    </row>
    <row r="14" spans="1:10" ht="18.95" customHeight="1">
      <c r="A14" s="761"/>
      <c r="B14" s="761"/>
      <c r="C14" s="761"/>
      <c r="D14" s="761"/>
      <c r="E14" s="761"/>
      <c r="F14" s="761"/>
      <c r="G14" s="761"/>
      <c r="H14" s="761"/>
      <c r="I14" s="164"/>
    </row>
    <row r="15" spans="1:10" ht="18.95" customHeight="1">
      <c r="A15" s="765" t="e">
        <f>TEXT(IF(MONTH(申請用入力!G204)&gt;3,申請用入力!G204,申請用入力!G204-365),"[DBNum3]ggge")&amp;"年度沖縄国際物流ハブ活用推進事業補助金交付申請書"</f>
        <v>#VALUE!</v>
      </c>
      <c r="B15" s="765"/>
      <c r="C15" s="765"/>
      <c r="D15" s="765"/>
      <c r="E15" s="765"/>
      <c r="F15" s="765"/>
      <c r="G15" s="765"/>
      <c r="H15" s="765"/>
      <c r="I15" s="164"/>
    </row>
    <row r="16" spans="1:10" ht="18.95" customHeight="1">
      <c r="A16" s="761"/>
      <c r="B16" s="761"/>
      <c r="C16" s="761"/>
      <c r="D16" s="761"/>
      <c r="E16" s="761"/>
      <c r="F16" s="761"/>
      <c r="G16" s="761"/>
      <c r="H16" s="761"/>
      <c r="I16" s="164"/>
      <c r="J16" s="373"/>
    </row>
    <row r="17" spans="1:9" ht="18.95" customHeight="1">
      <c r="A17" s="763" t="s">
        <v>989</v>
      </c>
      <c r="B17" s="763"/>
      <c r="C17" s="763"/>
      <c r="D17" s="763"/>
      <c r="E17" s="763"/>
      <c r="F17" s="763"/>
      <c r="G17" s="763"/>
      <c r="H17" s="763"/>
      <c r="I17" s="164"/>
    </row>
    <row r="18" spans="1:9" ht="18.95" customHeight="1">
      <c r="A18" s="763" t="s">
        <v>991</v>
      </c>
      <c r="B18" s="763"/>
      <c r="C18" s="763"/>
      <c r="D18" s="763"/>
      <c r="E18" s="763"/>
      <c r="F18" s="763"/>
      <c r="G18" s="763"/>
      <c r="H18" s="763"/>
      <c r="I18" s="164"/>
    </row>
    <row r="19" spans="1:9" ht="18.95" customHeight="1">
      <c r="A19" s="763" t="s">
        <v>990</v>
      </c>
      <c r="B19" s="763"/>
      <c r="C19" s="763"/>
      <c r="D19" s="763"/>
      <c r="E19" s="763"/>
      <c r="F19" s="763"/>
      <c r="G19" s="763"/>
      <c r="H19" s="763"/>
      <c r="I19" s="164"/>
    </row>
    <row r="20" spans="1:9" ht="18.95" customHeight="1">
      <c r="A20" s="761"/>
      <c r="B20" s="761"/>
      <c r="C20" s="761"/>
      <c r="D20" s="761"/>
      <c r="E20" s="761"/>
      <c r="F20" s="761"/>
      <c r="G20" s="761"/>
      <c r="H20" s="761"/>
      <c r="I20" s="164"/>
    </row>
    <row r="21" spans="1:9" ht="18.95" customHeight="1">
      <c r="A21" s="765" t="s">
        <v>230</v>
      </c>
      <c r="B21" s="765"/>
      <c r="C21" s="765"/>
      <c r="D21" s="765"/>
      <c r="E21" s="765"/>
      <c r="F21" s="765"/>
      <c r="G21" s="765"/>
      <c r="H21" s="765"/>
      <c r="I21" s="164"/>
    </row>
    <row r="22" spans="1:9" ht="18.95" customHeight="1">
      <c r="A22" s="761"/>
      <c r="B22" s="761"/>
      <c r="C22" s="761"/>
      <c r="D22" s="761"/>
      <c r="E22" s="761"/>
      <c r="F22" s="761"/>
      <c r="G22" s="761"/>
      <c r="H22" s="761"/>
      <c r="I22" s="164"/>
    </row>
    <row r="23" spans="1:9" ht="18.95" customHeight="1">
      <c r="A23" s="164"/>
      <c r="B23" s="164" t="s">
        <v>227</v>
      </c>
      <c r="C23" s="761" t="s">
        <v>992</v>
      </c>
      <c r="D23" s="761"/>
      <c r="E23" s="761"/>
      <c r="F23" s="761"/>
      <c r="G23" s="761"/>
      <c r="H23" s="761"/>
      <c r="I23" s="164"/>
    </row>
    <row r="24" spans="1:9" ht="18.95" customHeight="1">
      <c r="A24" s="761"/>
      <c r="B24" s="761"/>
      <c r="C24" s="761"/>
      <c r="D24" s="761"/>
      <c r="E24" s="761"/>
      <c r="F24" s="761"/>
      <c r="G24" s="761"/>
      <c r="H24" s="761"/>
      <c r="I24" s="164"/>
    </row>
    <row r="25" spans="1:9" ht="18.95" customHeight="1">
      <c r="A25" s="761"/>
      <c r="B25" s="761"/>
      <c r="C25" s="761"/>
      <c r="D25" s="761"/>
      <c r="E25" s="761"/>
      <c r="F25" s="761"/>
      <c r="G25" s="761"/>
      <c r="H25" s="761"/>
      <c r="I25" s="164"/>
    </row>
    <row r="26" spans="1:9" ht="18.95" customHeight="1">
      <c r="A26" s="164"/>
      <c r="B26" s="761" t="s">
        <v>226</v>
      </c>
      <c r="C26" s="761"/>
      <c r="D26" s="761"/>
      <c r="E26" s="764" t="str">
        <f>IF(申請用入力!G205="","",申請用入力!G205)</f>
        <v/>
      </c>
      <c r="F26" s="764"/>
      <c r="G26" s="764"/>
      <c r="H26" s="764"/>
      <c r="I26" s="164"/>
    </row>
    <row r="27" spans="1:9" ht="18.95" customHeight="1">
      <c r="A27" s="762" t="s">
        <v>951</v>
      </c>
      <c r="B27" s="762"/>
      <c r="C27" s="762"/>
      <c r="D27" s="762"/>
      <c r="E27" s="762"/>
      <c r="F27" s="762"/>
      <c r="G27" s="762"/>
      <c r="H27" s="762"/>
      <c r="I27" s="164"/>
    </row>
    <row r="28" spans="1:9" ht="18.95" customHeight="1">
      <c r="A28" s="761"/>
      <c r="B28" s="761"/>
      <c r="C28" s="761"/>
      <c r="D28" s="761"/>
      <c r="E28" s="761"/>
      <c r="F28" s="761"/>
      <c r="G28" s="761"/>
      <c r="H28" s="761"/>
      <c r="I28" s="164"/>
    </row>
    <row r="29" spans="1:9" ht="18.95" customHeight="1">
      <c r="A29" s="164"/>
      <c r="B29" s="761" t="s">
        <v>217</v>
      </c>
      <c r="C29" s="761"/>
      <c r="D29" s="761"/>
      <c r="E29" s="761"/>
      <c r="F29" s="761"/>
      <c r="G29" s="761"/>
      <c r="H29" s="761"/>
      <c r="I29" s="164"/>
    </row>
    <row r="30" spans="1:9" ht="18.95" customHeight="1">
      <c r="A30" s="164"/>
      <c r="B30" s="761" t="s">
        <v>229</v>
      </c>
      <c r="C30" s="761"/>
      <c r="D30" s="761"/>
      <c r="E30" s="761"/>
      <c r="F30" s="761"/>
      <c r="G30" s="761"/>
      <c r="H30" s="761"/>
      <c r="I30" s="164"/>
    </row>
    <row r="31" spans="1:9" ht="18.95" customHeight="1">
      <c r="A31" s="761"/>
      <c r="B31" s="761"/>
      <c r="C31" s="761"/>
      <c r="D31" s="761"/>
      <c r="E31" s="761"/>
      <c r="F31" s="761"/>
      <c r="G31" s="761"/>
      <c r="H31" s="761"/>
      <c r="I31" s="164"/>
    </row>
    <row r="32" spans="1:9" ht="18.95" customHeight="1">
      <c r="A32" s="164"/>
      <c r="B32" s="761" t="s">
        <v>218</v>
      </c>
      <c r="C32" s="761"/>
      <c r="D32" s="761"/>
      <c r="E32" s="761"/>
      <c r="F32" s="761"/>
      <c r="G32" s="761"/>
      <c r="H32" s="761"/>
      <c r="I32" s="164"/>
    </row>
    <row r="33" spans="1:9" ht="18.95" customHeight="1">
      <c r="A33" s="164"/>
      <c r="B33" s="164" t="s">
        <v>232</v>
      </c>
      <c r="C33" s="763" t="str">
        <f>IF(申請用入力!R15="","",申請用入力!R15&amp;"　")&amp;申請用入力!R16</f>
        <v/>
      </c>
      <c r="D33" s="763"/>
      <c r="E33" s="763"/>
      <c r="F33" s="763"/>
      <c r="G33" s="763"/>
      <c r="H33" s="763"/>
      <c r="I33" s="164"/>
    </row>
    <row r="34" spans="1:9" ht="18.95" customHeight="1">
      <c r="A34" s="164"/>
      <c r="B34" s="164" t="s">
        <v>219</v>
      </c>
      <c r="C34" s="763" t="str">
        <f>申請用入力!R17</f>
        <v/>
      </c>
      <c r="D34" s="763"/>
      <c r="E34" s="763"/>
      <c r="F34" s="763"/>
      <c r="G34" s="763"/>
      <c r="H34" s="763"/>
      <c r="I34" s="164"/>
    </row>
    <row r="35" spans="1:9" ht="18.95" customHeight="1">
      <c r="A35" s="164"/>
      <c r="B35" s="164" t="s">
        <v>220</v>
      </c>
      <c r="C35" s="763" t="str">
        <f>申請用入力!R19</f>
        <v/>
      </c>
      <c r="D35" s="763"/>
      <c r="E35" s="763"/>
      <c r="F35" s="763"/>
      <c r="G35" s="763"/>
      <c r="H35" s="763"/>
      <c r="I35" s="164"/>
    </row>
    <row r="36" spans="1:9" ht="18.95" customHeight="1">
      <c r="A36" s="761"/>
      <c r="B36" s="761"/>
      <c r="C36" s="761"/>
      <c r="D36" s="761"/>
      <c r="E36" s="761"/>
      <c r="F36" s="761"/>
      <c r="G36" s="761"/>
      <c r="H36" s="761"/>
      <c r="I36" s="164"/>
    </row>
    <row r="37" spans="1:9" ht="18.95" customHeight="1">
      <c r="A37" s="761"/>
      <c r="B37" s="761"/>
      <c r="C37" s="761"/>
      <c r="D37" s="761"/>
      <c r="E37" s="761"/>
      <c r="F37" s="761"/>
      <c r="G37" s="761"/>
      <c r="H37" s="761"/>
      <c r="I37" s="164"/>
    </row>
    <row r="38" spans="1:9" ht="18.95" customHeight="1">
      <c r="A38" s="761"/>
      <c r="B38" s="761"/>
      <c r="C38" s="761"/>
      <c r="D38" s="761"/>
      <c r="E38" s="761"/>
      <c r="F38" s="761"/>
      <c r="G38" s="761"/>
      <c r="H38" s="761"/>
      <c r="I38" s="164"/>
    </row>
    <row r="39" spans="1:9" ht="18.95" customHeight="1">
      <c r="A39" s="761" t="s">
        <v>251</v>
      </c>
      <c r="B39" s="761"/>
      <c r="C39" s="761"/>
      <c r="D39" s="761"/>
      <c r="E39" s="761"/>
      <c r="F39" s="761"/>
      <c r="G39" s="761"/>
      <c r="H39" s="761"/>
      <c r="I39" s="164"/>
    </row>
    <row r="40" spans="1:9" ht="18.95" customHeight="1">
      <c r="A40" s="761" t="s">
        <v>221</v>
      </c>
      <c r="B40" s="761"/>
      <c r="C40" s="761"/>
      <c r="D40" s="761"/>
      <c r="E40" s="761"/>
      <c r="F40" s="761"/>
      <c r="G40" s="761"/>
      <c r="H40" s="761"/>
      <c r="I40" s="164"/>
    </row>
    <row r="41" spans="1:9" ht="18.95" customHeight="1">
      <c r="A41" s="761" t="s">
        <v>222</v>
      </c>
      <c r="B41" s="761"/>
      <c r="C41" s="761"/>
      <c r="D41" s="761"/>
      <c r="E41" s="761"/>
      <c r="F41" s="761"/>
      <c r="G41" s="761"/>
      <c r="H41" s="761"/>
      <c r="I41" s="164"/>
    </row>
    <row r="42" spans="1:9" ht="18.95" customHeight="1">
      <c r="A42" s="761"/>
      <c r="B42" s="761"/>
      <c r="C42" s="761"/>
      <c r="D42" s="761"/>
      <c r="E42" s="761"/>
      <c r="F42" s="761"/>
      <c r="G42" s="761"/>
      <c r="H42" s="761"/>
      <c r="I42" s="164"/>
    </row>
    <row r="43" spans="1:9" ht="18" customHeight="1">
      <c r="A43" s="761"/>
      <c r="B43" s="761"/>
      <c r="C43" s="761"/>
      <c r="D43" s="761"/>
      <c r="E43" s="761"/>
      <c r="F43" s="761"/>
      <c r="G43" s="761"/>
      <c r="H43" s="761"/>
      <c r="I43" s="164"/>
    </row>
    <row r="44" spans="1:9" ht="18" customHeight="1">
      <c r="A44" s="760"/>
      <c r="B44" s="760"/>
      <c r="C44" s="760"/>
      <c r="D44" s="760"/>
      <c r="E44" s="760"/>
      <c r="F44" s="760"/>
      <c r="G44" s="760"/>
      <c r="H44" s="760"/>
    </row>
    <row r="45" spans="1:9" ht="18" customHeight="1">
      <c r="A45" s="760"/>
      <c r="B45" s="760"/>
      <c r="C45" s="760"/>
      <c r="D45" s="760"/>
      <c r="E45" s="760"/>
      <c r="F45" s="760"/>
      <c r="G45" s="760"/>
      <c r="H45" s="760"/>
    </row>
    <row r="46" spans="1:9" ht="18" customHeight="1">
      <c r="A46" s="760"/>
      <c r="B46" s="760"/>
      <c r="C46" s="760"/>
      <c r="D46" s="760"/>
      <c r="E46" s="760"/>
      <c r="F46" s="760"/>
      <c r="G46" s="760"/>
      <c r="H46" s="760"/>
    </row>
    <row r="47" spans="1:9" ht="18" customHeight="1">
      <c r="A47" s="760"/>
      <c r="B47" s="760"/>
      <c r="C47" s="760"/>
      <c r="D47" s="760"/>
      <c r="E47" s="760"/>
      <c r="F47" s="760"/>
      <c r="G47" s="760"/>
      <c r="H47" s="760"/>
    </row>
    <row r="48" spans="1:9" ht="18" customHeight="1"/>
    <row r="49" ht="18" customHeight="1"/>
    <row r="50" ht="15" customHeight="1"/>
    <row r="51" ht="15" customHeight="1"/>
  </sheetData>
  <sheetProtection sheet="1" formatColumns="0" formatRows="0"/>
  <mergeCells count="58">
    <mergeCell ref="A6:H6"/>
    <mergeCell ref="A1:H1"/>
    <mergeCell ref="A2:H2"/>
    <mergeCell ref="A3:H3"/>
    <mergeCell ref="A4:H4"/>
    <mergeCell ref="A5:H5"/>
    <mergeCell ref="A7:H7"/>
    <mergeCell ref="A8:C8"/>
    <mergeCell ref="D8:E8"/>
    <mergeCell ref="F8:H8"/>
    <mergeCell ref="A9:C9"/>
    <mergeCell ref="D9:E9"/>
    <mergeCell ref="F9:H9"/>
    <mergeCell ref="A10:C10"/>
    <mergeCell ref="D10:E10"/>
    <mergeCell ref="F10:H10"/>
    <mergeCell ref="A11:C11"/>
    <mergeCell ref="D11:E11"/>
    <mergeCell ref="F11:H11"/>
    <mergeCell ref="A21:H21"/>
    <mergeCell ref="A12:C12"/>
    <mergeCell ref="D12:E12"/>
    <mergeCell ref="F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2:H22"/>
    <mergeCell ref="C23:H23"/>
    <mergeCell ref="A24:H24"/>
    <mergeCell ref="A25:H25"/>
    <mergeCell ref="B26:D26"/>
    <mergeCell ref="E26:H26"/>
    <mergeCell ref="A38:H38"/>
    <mergeCell ref="A27:H27"/>
    <mergeCell ref="A28:H28"/>
    <mergeCell ref="B29:H29"/>
    <mergeCell ref="B30:H30"/>
    <mergeCell ref="A31:H31"/>
    <mergeCell ref="B32:H32"/>
    <mergeCell ref="C33:H33"/>
    <mergeCell ref="C34:H34"/>
    <mergeCell ref="C35:H35"/>
    <mergeCell ref="A36:H36"/>
    <mergeCell ref="A37:H37"/>
    <mergeCell ref="A45:H45"/>
    <mergeCell ref="A46:H46"/>
    <mergeCell ref="A47:H47"/>
    <mergeCell ref="A39:H39"/>
    <mergeCell ref="A40:H40"/>
    <mergeCell ref="A41:H41"/>
    <mergeCell ref="A42:H42"/>
    <mergeCell ref="A43:H43"/>
    <mergeCell ref="A44:H44"/>
  </mergeCells>
  <phoneticPr fontId="7"/>
  <conditionalFormatting sqref="A15:H15">
    <cfRule type="containsErrors" dxfId="20" priority="2">
      <formula>ISERROR(A15)</formula>
    </cfRule>
  </conditionalFormatting>
  <conditionalFormatting sqref="A2:H2">
    <cfRule type="containsBlanks" dxfId="19" priority="1">
      <formula>LEN(TRIM(A2))=0</formula>
    </cfRule>
  </conditionalFormatting>
  <printOptions horizontalCentered="1"/>
  <pageMargins left="1.1023622047244095" right="1.1023622047244095" top="1.1023622047244095" bottom="1.1023622047244095" header="0.19685039370078741" footer="0.19685039370078741"/>
  <pageSetup paperSize="9" scale="8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200-000004000000}">
            <xm:f>VALUE(E26)&gt;選択!$A$9*10000</xm:f>
            <x14:dxf>
              <fill>
                <patternFill>
                  <bgColor rgb="FFFF0000"/>
                </patternFill>
              </fill>
            </x14:dxf>
          </x14:cfRule>
          <xm:sqref>E26:H26</xm:sqref>
        </x14:conditionalFormatting>
        <x14:conditionalFormatting xmlns:xm="http://schemas.microsoft.com/office/excel/2006/main">
          <x14:cfRule type="expression" priority="3" id="{00000000-000E-0000-0200-000003000000}">
            <xm:f>VALUE(E26)&gt;選択!$A$9*10000</xm:f>
            <x14:dxf>
              <font>
                <b/>
                <i val="0"/>
                <color rgb="FFFF0000"/>
              </font>
            </x14:dxf>
          </x14:cfRule>
          <xm:sqref>A27:H27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7"/>
  <sheetViews>
    <sheetView view="pageBreakPreview" topLeftCell="A37" zoomScaleNormal="70" zoomScaleSheetLayoutView="100" workbookViewId="0">
      <selection activeCell="F27" sqref="F27:J27"/>
    </sheetView>
  </sheetViews>
  <sheetFormatPr defaultColWidth="9" defaultRowHeight="12"/>
  <cols>
    <col min="1" max="1" width="2.125" style="99" customWidth="1"/>
    <col min="2" max="2" width="12.625" style="99" customWidth="1"/>
    <col min="3" max="3" width="8.625" style="99" customWidth="1"/>
    <col min="4" max="4" width="10.625" style="99" customWidth="1"/>
    <col min="5" max="6" width="6.625" style="99" customWidth="1"/>
    <col min="7" max="7" width="4.625" style="99" customWidth="1"/>
    <col min="8" max="9" width="8.625" style="99" customWidth="1"/>
    <col min="10" max="11" width="10.625" style="99" customWidth="1"/>
    <col min="12" max="12" width="6.625" style="99" customWidth="1"/>
    <col min="13" max="13" width="7" style="99" customWidth="1"/>
    <col min="14" max="16384" width="9" style="99"/>
  </cols>
  <sheetData>
    <row r="1" spans="1:12" ht="12" customHeight="1">
      <c r="A1" s="827" t="s">
        <v>111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2" ht="18" customHeight="1">
      <c r="A2" s="828" t="s">
        <v>112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</row>
    <row r="3" spans="1:12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05" customFormat="1" ht="20.100000000000001" customHeight="1">
      <c r="A4" s="101"/>
      <c r="B4" s="102" t="s">
        <v>66</v>
      </c>
      <c r="C4" s="103"/>
      <c r="D4" s="804" t="str">
        <f>申請用入力!R4</f>
        <v/>
      </c>
      <c r="E4" s="804"/>
      <c r="F4" s="804"/>
      <c r="G4" s="804"/>
      <c r="H4" s="804"/>
      <c r="I4" s="804"/>
      <c r="J4" s="804"/>
      <c r="K4" s="804"/>
      <c r="L4" s="805"/>
    </row>
    <row r="5" spans="1:12" s="105" customFormat="1" ht="20.100000000000001" customHeight="1">
      <c r="A5" s="101"/>
      <c r="B5" s="102" t="s">
        <v>113</v>
      </c>
      <c r="C5" s="103"/>
      <c r="D5" s="829" t="str">
        <f>"（役職）　"&amp;申請用入力!R6</f>
        <v>（役職）　</v>
      </c>
      <c r="E5" s="804"/>
      <c r="F5" s="804"/>
      <c r="G5" s="804"/>
      <c r="H5" s="102"/>
      <c r="I5" s="804" t="str">
        <f>"（氏名）　"&amp;申請用入力!R7</f>
        <v>（氏名）　</v>
      </c>
      <c r="J5" s="804"/>
      <c r="K5" s="804"/>
      <c r="L5" s="805"/>
    </row>
    <row r="6" spans="1:12" s="105" customFormat="1" ht="20.100000000000001" customHeight="1">
      <c r="A6" s="106"/>
      <c r="B6" s="107" t="s">
        <v>114</v>
      </c>
      <c r="C6" s="108"/>
      <c r="D6" s="808" t="str">
        <f>"〒"&amp;申請用入力!R8</f>
        <v>〒</v>
      </c>
      <c r="E6" s="821"/>
      <c r="F6" s="817" t="str">
        <f>申請用入力!R9</f>
        <v/>
      </c>
      <c r="G6" s="817"/>
      <c r="H6" s="817"/>
      <c r="I6" s="817"/>
      <c r="J6" s="817"/>
      <c r="K6" s="817"/>
      <c r="L6" s="818"/>
    </row>
    <row r="7" spans="1:12" s="105" customFormat="1" ht="20.100000000000001" customHeight="1">
      <c r="A7" s="101"/>
      <c r="B7" s="102" t="s">
        <v>115</v>
      </c>
      <c r="C7" s="103"/>
      <c r="D7" s="819" t="str">
        <f>申請用入力!R11</f>
        <v/>
      </c>
      <c r="E7" s="820"/>
      <c r="G7" s="808" t="s">
        <v>268</v>
      </c>
      <c r="H7" s="821"/>
      <c r="I7" s="809"/>
      <c r="J7" s="791" t="str">
        <f>"　"&amp;申請用入力!R14&amp;"　人、うち非正規　"&amp;申請用入力!T14&amp;"　人"</f>
        <v>　　人、うち非正規　　人</v>
      </c>
      <c r="K7" s="792"/>
      <c r="L7" s="812"/>
    </row>
    <row r="8" spans="1:12" s="105" customFormat="1" ht="20.100000000000001" customHeight="1">
      <c r="A8" s="101"/>
      <c r="B8" s="110" t="s">
        <v>267</v>
      </c>
      <c r="C8" s="111"/>
      <c r="D8" s="822" t="str">
        <f>IF(申請用入力!R12="","",申請用入力!R12)</f>
        <v/>
      </c>
      <c r="E8" s="823"/>
      <c r="F8" s="823"/>
      <c r="H8" s="824" t="s">
        <v>317</v>
      </c>
      <c r="I8" s="825"/>
      <c r="J8" s="808" t="str">
        <f>申請用入力!R13&amp;"　月"</f>
        <v>　月</v>
      </c>
      <c r="K8" s="821"/>
      <c r="L8" s="103"/>
    </row>
    <row r="9" spans="1:12" s="105" customFormat="1" ht="20.100000000000001" customHeight="1">
      <c r="A9" s="101"/>
      <c r="B9" s="102" t="s">
        <v>116</v>
      </c>
      <c r="C9" s="103"/>
      <c r="D9" s="791" t="str">
        <f>"（役職）　"&amp;申請用入力!R15</f>
        <v>（役職）　</v>
      </c>
      <c r="E9" s="792"/>
      <c r="F9" s="792"/>
      <c r="G9" s="792"/>
      <c r="H9" s="792"/>
      <c r="I9" s="792" t="str">
        <f>"（氏名）　"&amp;申請用入力!R16</f>
        <v>（氏名）　</v>
      </c>
      <c r="J9" s="792"/>
      <c r="K9" s="792"/>
      <c r="L9" s="812"/>
    </row>
    <row r="10" spans="1:12" s="105" customFormat="1" ht="20.100000000000001" customHeight="1">
      <c r="A10" s="101"/>
      <c r="B10" s="102" t="s">
        <v>117</v>
      </c>
      <c r="C10" s="103"/>
      <c r="D10" s="791" t="str">
        <f>"（電話）　"&amp;申請用入力!R17&amp;"　　"&amp;申請用入力!T17</f>
        <v>（電話）　　　</v>
      </c>
      <c r="E10" s="792"/>
      <c r="F10" s="792"/>
      <c r="G10" s="792"/>
      <c r="H10" s="792"/>
      <c r="I10" s="792" t="str">
        <f>"（ＦＡＸ）　"&amp;申請用入力!R18</f>
        <v>（ＦＡＸ）　</v>
      </c>
      <c r="J10" s="792"/>
      <c r="K10" s="792"/>
      <c r="L10" s="812"/>
    </row>
    <row r="11" spans="1:12" s="105" customFormat="1" ht="20.100000000000001" customHeight="1">
      <c r="A11" s="101"/>
      <c r="B11" s="102" t="s">
        <v>118</v>
      </c>
      <c r="C11" s="103"/>
      <c r="D11" s="826" t="str">
        <f>申請用入力!R19</f>
        <v/>
      </c>
      <c r="E11" s="817"/>
      <c r="F11" s="817"/>
      <c r="G11" s="817"/>
      <c r="H11" s="817"/>
      <c r="I11" s="817"/>
      <c r="J11" s="817"/>
      <c r="K11" s="817"/>
      <c r="L11" s="818"/>
    </row>
    <row r="12" spans="1:12" s="105" customFormat="1" ht="20.100000000000001" customHeight="1">
      <c r="A12" s="101"/>
      <c r="B12" s="102" t="s">
        <v>119</v>
      </c>
      <c r="C12" s="103"/>
      <c r="D12" s="817" t="str">
        <f>申請用入力!R20</f>
        <v/>
      </c>
      <c r="E12" s="817"/>
      <c r="F12" s="817"/>
      <c r="G12" s="817"/>
      <c r="H12" s="817"/>
      <c r="I12" s="817"/>
      <c r="J12" s="817"/>
      <c r="K12" s="817"/>
      <c r="L12" s="818"/>
    </row>
    <row r="13" spans="1:12" s="105" customFormat="1" ht="20.100000000000001" customHeight="1">
      <c r="A13" s="113"/>
      <c r="B13" s="813" t="s">
        <v>120</v>
      </c>
      <c r="C13" s="108"/>
      <c r="D13" s="114" t="s">
        <v>306</v>
      </c>
      <c r="E13" s="815" t="str">
        <f>申請用入力!U23</f>
        <v/>
      </c>
      <c r="F13" s="815"/>
      <c r="G13" s="815"/>
      <c r="H13" s="815"/>
      <c r="I13" s="815"/>
      <c r="J13" s="815"/>
      <c r="K13" s="815"/>
      <c r="L13" s="815"/>
    </row>
    <row r="14" spans="1:12" s="105" customFormat="1" ht="35.450000000000003" customHeight="1">
      <c r="A14" s="115"/>
      <c r="B14" s="814"/>
      <c r="C14" s="116"/>
      <c r="D14" s="117" t="s">
        <v>313</v>
      </c>
      <c r="E14" s="816" t="str">
        <f>申請用入力!R24</f>
        <v/>
      </c>
      <c r="F14" s="816"/>
      <c r="G14" s="816"/>
      <c r="H14" s="816"/>
      <c r="I14" s="816"/>
      <c r="J14" s="816"/>
      <c r="K14" s="816"/>
      <c r="L14" s="816"/>
    </row>
    <row r="15" spans="1:12" s="105" customFormat="1" ht="20.100000000000001" customHeight="1">
      <c r="A15" s="101"/>
      <c r="B15" s="104" t="s">
        <v>121</v>
      </c>
      <c r="C15" s="104"/>
      <c r="D15" s="806" t="str">
        <f>IF(申請用入力!R42="","",申請用入力!R42)</f>
        <v/>
      </c>
      <c r="E15" s="807"/>
      <c r="F15" s="807"/>
      <c r="G15" s="104"/>
      <c r="H15" s="808" t="s">
        <v>315</v>
      </c>
      <c r="I15" s="809"/>
      <c r="J15" s="807" t="str">
        <f>IF(申請用入力!R43="","",申請用入力!R43)</f>
        <v/>
      </c>
      <c r="K15" s="807"/>
      <c r="L15" s="103"/>
    </row>
    <row r="16" spans="1:12" s="105" customFormat="1" ht="20.100000000000001" customHeight="1">
      <c r="A16" s="113"/>
      <c r="B16" s="804" t="s">
        <v>269</v>
      </c>
      <c r="C16" s="805"/>
      <c r="D16" s="806" t="str">
        <f>IF(申請用入力!R44="","",申請用入力!R44)</f>
        <v/>
      </c>
      <c r="E16" s="807"/>
      <c r="F16" s="807"/>
      <c r="G16" s="104"/>
      <c r="H16" s="808" t="s">
        <v>314</v>
      </c>
      <c r="I16" s="809"/>
      <c r="J16" s="806" t="str">
        <f>IF(申請用入力!R45="","",申請用入力!R45)</f>
        <v/>
      </c>
      <c r="K16" s="807"/>
      <c r="L16" s="103"/>
    </row>
    <row r="17" spans="1:15" s="105" customFormat="1" ht="20.100000000000001" customHeight="1">
      <c r="A17" s="113"/>
      <c r="B17" s="789" t="s">
        <v>312</v>
      </c>
      <c r="C17" s="802" t="s">
        <v>307</v>
      </c>
      <c r="D17" s="119" t="s">
        <v>413</v>
      </c>
      <c r="E17" s="791" t="str">
        <f>IF(申請用入力!R26="","",IF(申請用入力!R26="その他.","その他"&amp;"　－　"&amp;申請用入力!U27,申請用入力!R26&amp;"　－　"&amp;IF(RIGHT(申請用入力!R26,1)="物",申請用入力!U26&amp;"　－　"&amp;IF(RIGHT(申請用入力!R27,1)=".",申請用入力!U27,申請用入力!R27),IF(RIGHT(申請用入力!R27,1)=".",申請用入力!U27,申請用入力!R27))))</f>
        <v/>
      </c>
      <c r="F17" s="792"/>
      <c r="G17" s="792"/>
      <c r="H17" s="792"/>
      <c r="I17" s="792"/>
      <c r="J17" s="792"/>
      <c r="K17" s="792"/>
      <c r="L17" s="812"/>
    </row>
    <row r="18" spans="1:15" s="105" customFormat="1" ht="20.100000000000001" customHeight="1">
      <c r="A18" s="120"/>
      <c r="B18" s="790"/>
      <c r="C18" s="811"/>
      <c r="D18" s="121" t="s">
        <v>137</v>
      </c>
      <c r="E18" s="801" t="str">
        <f>IF(申請用入力!R28="","",申請用入力!R28)</f>
        <v/>
      </c>
      <c r="F18" s="617"/>
      <c r="G18" s="617"/>
      <c r="H18" s="617"/>
      <c r="I18" s="617"/>
      <c r="J18" s="617"/>
      <c r="K18" s="617"/>
      <c r="L18" s="618"/>
    </row>
    <row r="19" spans="1:15" s="105" customFormat="1" ht="20.100000000000001" customHeight="1">
      <c r="A19" s="120"/>
      <c r="B19" s="790"/>
      <c r="C19" s="802" t="s">
        <v>308</v>
      </c>
      <c r="D19" s="119" t="s">
        <v>413</v>
      </c>
      <c r="E19" s="801" t="str">
        <f>IF(申請用入力!R29="","",IF(申請用入力!R29="その他.","その他"&amp;"　－　"&amp;申請用入力!U30,申請用入力!R29&amp;"　－　"&amp;IF(RIGHT(申請用入力!R29,1)="物",申請用入力!U29&amp;"　－　"&amp;IF(RIGHT(申請用入力!R30,1)=".",申請用入力!U30,申請用入力!R30),IF(RIGHT(申請用入力!R30,1)=".",申請用入力!U30,申請用入力!R30))))</f>
        <v/>
      </c>
      <c r="F19" s="617"/>
      <c r="G19" s="617"/>
      <c r="H19" s="617"/>
      <c r="I19" s="617"/>
      <c r="J19" s="617"/>
      <c r="K19" s="617"/>
      <c r="L19" s="618"/>
    </row>
    <row r="20" spans="1:15" s="105" customFormat="1" ht="20.100000000000001" customHeight="1">
      <c r="A20" s="120"/>
      <c r="B20" s="790"/>
      <c r="C20" s="811"/>
      <c r="D20" s="121" t="s">
        <v>137</v>
      </c>
      <c r="E20" s="801" t="str">
        <f>IF(申請用入力!R31="","",申請用入力!R31)</f>
        <v/>
      </c>
      <c r="F20" s="617"/>
      <c r="G20" s="617"/>
      <c r="H20" s="617"/>
      <c r="I20" s="617"/>
      <c r="J20" s="617"/>
      <c r="K20" s="617"/>
      <c r="L20" s="618"/>
    </row>
    <row r="21" spans="1:15" s="105" customFormat="1" ht="20.100000000000001" customHeight="1">
      <c r="A21" s="120"/>
      <c r="B21" s="790"/>
      <c r="C21" s="802" t="s">
        <v>309</v>
      </c>
      <c r="D21" s="119" t="s">
        <v>413</v>
      </c>
      <c r="E21" s="801" t="str">
        <f>IF(申請用入力!R32="","",IF(申請用入力!R32="その他.","その他"&amp;"　－　"&amp;申請用入力!U33,申請用入力!R32&amp;"　－　"&amp;IF(RIGHT(申請用入力!R32,1)="物",申請用入力!U32&amp;"　－　"&amp;IF(RIGHT(申請用入力!R33,1)=".",申請用入力!U33,申請用入力!R33),IF(RIGHT(申請用入力!R33,1)=".",申請用入力!U33,申請用入力!R33))))</f>
        <v/>
      </c>
      <c r="F21" s="617"/>
      <c r="G21" s="617"/>
      <c r="H21" s="617"/>
      <c r="I21" s="617"/>
      <c r="J21" s="617"/>
      <c r="K21" s="617"/>
      <c r="L21" s="618"/>
    </row>
    <row r="22" spans="1:15" s="105" customFormat="1" ht="20.100000000000001" customHeight="1">
      <c r="A22" s="120"/>
      <c r="B22" s="790"/>
      <c r="C22" s="803"/>
      <c r="D22" s="121" t="s">
        <v>137</v>
      </c>
      <c r="E22" s="801" t="str">
        <f>IF(申請用入力!R34="","",申請用入力!R34)</f>
        <v/>
      </c>
      <c r="F22" s="617"/>
      <c r="G22" s="617"/>
      <c r="H22" s="617"/>
      <c r="I22" s="617"/>
      <c r="J22" s="617"/>
      <c r="K22" s="617"/>
      <c r="L22" s="618"/>
    </row>
    <row r="23" spans="1:15" s="105" customFormat="1" ht="20.100000000000001" customHeight="1">
      <c r="A23" s="120"/>
      <c r="B23" s="790"/>
      <c r="C23" s="802" t="s">
        <v>310</v>
      </c>
      <c r="D23" s="119" t="s">
        <v>413</v>
      </c>
      <c r="E23" s="801" t="str">
        <f>IF(申請用入力!R35="","",IF(申請用入力!R35="その他.","その他"&amp;"　－　"&amp;申請用入力!U36,申請用入力!R35&amp;"　－　"&amp;IF(RIGHT(申請用入力!R35,1)="物",申請用入力!U35&amp;"　－　"&amp;IF(RIGHT(申請用入力!R36,1)=".",申請用入力!U36,申請用入力!R36),IF(RIGHT(申請用入力!R36,1)=".",申請用入力!U36,申請用入力!R36))))</f>
        <v/>
      </c>
      <c r="F23" s="617"/>
      <c r="G23" s="617"/>
      <c r="H23" s="617"/>
      <c r="I23" s="617"/>
      <c r="J23" s="617"/>
      <c r="K23" s="617"/>
      <c r="L23" s="618"/>
    </row>
    <row r="24" spans="1:15" s="105" customFormat="1" ht="20.100000000000001" customHeight="1">
      <c r="A24" s="120"/>
      <c r="B24" s="790"/>
      <c r="C24" s="803"/>
      <c r="D24" s="121" t="s">
        <v>137</v>
      </c>
      <c r="E24" s="801" t="str">
        <f>IF(申請用入力!R37="","",申請用入力!R37)</f>
        <v/>
      </c>
      <c r="F24" s="617"/>
      <c r="G24" s="617"/>
      <c r="H24" s="617"/>
      <c r="I24" s="617"/>
      <c r="J24" s="617"/>
      <c r="K24" s="617"/>
      <c r="L24" s="618"/>
    </row>
    <row r="25" spans="1:15" s="105" customFormat="1" ht="20.100000000000001" customHeight="1">
      <c r="A25" s="120"/>
      <c r="B25" s="790"/>
      <c r="C25" s="802" t="s">
        <v>311</v>
      </c>
      <c r="D25" s="119" t="s">
        <v>413</v>
      </c>
      <c r="E25" s="801" t="str">
        <f>IF(申請用入力!R38="","",IF(申請用入力!R38="その他.","その他"&amp;"　－　"&amp;申請用入力!U39,申請用入力!R38&amp;"　－　"&amp;IF(RIGHT(申請用入力!R38,1)="物",申請用入力!U38&amp;"　－　"&amp;IF(RIGHT(申請用入力!R39,1)=".",申請用入力!U39,申請用入力!R39),IF(RIGHT(申請用入力!R39,1)=".",申請用入力!U39,申請用入力!R39))))</f>
        <v/>
      </c>
      <c r="F25" s="617"/>
      <c r="G25" s="617"/>
      <c r="H25" s="617"/>
      <c r="I25" s="617"/>
      <c r="J25" s="617"/>
      <c r="K25" s="617"/>
      <c r="L25" s="618"/>
    </row>
    <row r="26" spans="1:15" s="105" customFormat="1" ht="20.100000000000001" customHeight="1">
      <c r="A26" s="115"/>
      <c r="B26" s="810"/>
      <c r="C26" s="803"/>
      <c r="D26" s="121" t="s">
        <v>137</v>
      </c>
      <c r="E26" s="801" t="str">
        <f>IF(申請用入力!R40="","",申請用入力!R40)</f>
        <v/>
      </c>
      <c r="F26" s="617"/>
      <c r="G26" s="617"/>
      <c r="H26" s="617"/>
      <c r="I26" s="617"/>
      <c r="J26" s="617"/>
      <c r="K26" s="617"/>
      <c r="L26" s="618"/>
    </row>
    <row r="27" spans="1:15" ht="20.100000000000001" customHeight="1">
      <c r="A27" s="122"/>
      <c r="B27" s="789" t="s">
        <v>414</v>
      </c>
      <c r="C27" s="772" t="s">
        <v>124</v>
      </c>
      <c r="D27" s="773"/>
      <c r="E27" s="426" t="s">
        <v>171</v>
      </c>
      <c r="F27" s="791" t="str">
        <f>IF(申請用入力!R50="その他",申請用入力!T50,申請用入力!R50)</f>
        <v/>
      </c>
      <c r="G27" s="792"/>
      <c r="H27" s="792"/>
      <c r="I27" s="792"/>
      <c r="J27" s="793"/>
      <c r="K27" s="794" t="str">
        <f>IF(申請用入力!R51="","",申請用入力!R51)</f>
        <v/>
      </c>
      <c r="L27" s="795"/>
      <c r="O27" s="105"/>
    </row>
    <row r="28" spans="1:15" ht="20.100000000000001" customHeight="1">
      <c r="A28" s="122"/>
      <c r="B28" s="790"/>
      <c r="C28" s="772"/>
      <c r="D28" s="773"/>
      <c r="E28" s="123" t="s">
        <v>172</v>
      </c>
      <c r="F28" s="791" t="str">
        <f>IF(申請用入力!R52="その他",申請用入力!T52,申請用入力!R52)</f>
        <v/>
      </c>
      <c r="G28" s="617"/>
      <c r="H28" s="617"/>
      <c r="I28" s="617"/>
      <c r="J28" s="796"/>
      <c r="K28" s="794" t="str">
        <f>IF(申請用入力!R53="","",申請用入力!R53)</f>
        <v/>
      </c>
      <c r="L28" s="795"/>
      <c r="O28" s="105"/>
    </row>
    <row r="29" spans="1:15" ht="20.100000000000001" customHeight="1">
      <c r="A29" s="122"/>
      <c r="B29" s="790"/>
      <c r="C29" s="772"/>
      <c r="D29" s="773"/>
      <c r="E29" s="123" t="s">
        <v>290</v>
      </c>
      <c r="F29" s="791" t="str">
        <f>IF(申請用入力!R54="その他",申請用入力!T54,申請用入力!R54)</f>
        <v/>
      </c>
      <c r="G29" s="617"/>
      <c r="H29" s="617"/>
      <c r="I29" s="617"/>
      <c r="J29" s="796"/>
      <c r="K29" s="794" t="str">
        <f>IF(申請用入力!R55="","",申請用入力!R55)</f>
        <v/>
      </c>
      <c r="L29" s="795"/>
    </row>
    <row r="30" spans="1:15" ht="20.100000000000001" customHeight="1">
      <c r="A30" s="122"/>
      <c r="B30" s="790"/>
      <c r="C30" s="125" t="s">
        <v>123</v>
      </c>
      <c r="D30" s="797" t="str">
        <f>IF(申請用入力!R46="","",申請用入力!R46)</f>
        <v/>
      </c>
      <c r="E30" s="798"/>
      <c r="F30" s="799" t="s">
        <v>125</v>
      </c>
      <c r="G30" s="800"/>
      <c r="H30" s="797" t="str">
        <f>IF(申請用入力!R47="","",申請用入力!R47)</f>
        <v/>
      </c>
      <c r="I30" s="798"/>
      <c r="J30" s="125" t="s">
        <v>126</v>
      </c>
      <c r="K30" s="797" t="str">
        <f>IF(申請用入力!R48="","",申請用入力!R48)</f>
        <v/>
      </c>
      <c r="L30" s="798"/>
    </row>
    <row r="31" spans="1:15" ht="15.95" customHeight="1">
      <c r="A31" s="126"/>
      <c r="B31" s="783" t="s">
        <v>291</v>
      </c>
      <c r="C31" s="772" t="str">
        <f>IF(申請用入力!D57="","",申請用入力!D57)</f>
        <v/>
      </c>
      <c r="D31" s="773"/>
      <c r="E31" s="786" t="str">
        <f>IF(申請用入力!R57="","",申請用入力!R57)</f>
        <v/>
      </c>
      <c r="F31" s="787"/>
      <c r="G31" s="787"/>
      <c r="H31" s="787"/>
      <c r="I31" s="787"/>
      <c r="J31" s="787"/>
      <c r="K31" s="787"/>
      <c r="L31" s="788"/>
    </row>
    <row r="32" spans="1:15" ht="15.95" customHeight="1">
      <c r="A32" s="122"/>
      <c r="B32" s="784"/>
      <c r="C32" s="772"/>
      <c r="D32" s="773"/>
      <c r="E32" s="777" t="str">
        <f>IF(申請用入力!R58="","",申請用入力!R58)</f>
        <v/>
      </c>
      <c r="F32" s="778"/>
      <c r="G32" s="778"/>
      <c r="H32" s="778"/>
      <c r="I32" s="778"/>
      <c r="J32" s="778"/>
      <c r="K32" s="778"/>
      <c r="L32" s="779"/>
    </row>
    <row r="33" spans="1:12" ht="15.95" customHeight="1">
      <c r="A33" s="122"/>
      <c r="B33" s="784"/>
      <c r="C33" s="772"/>
      <c r="D33" s="773"/>
      <c r="E33" s="780" t="str">
        <f>IF(申請用入力!R59="","",申請用入力!R59)</f>
        <v/>
      </c>
      <c r="F33" s="781"/>
      <c r="G33" s="781"/>
      <c r="H33" s="781"/>
      <c r="I33" s="781"/>
      <c r="J33" s="781"/>
      <c r="K33" s="781"/>
      <c r="L33" s="782"/>
    </row>
    <row r="34" spans="1:12" ht="15.95" customHeight="1">
      <c r="A34" s="122"/>
      <c r="B34" s="784"/>
      <c r="C34" s="772" t="str">
        <f>IF(申請用入力!D60="","",申請用入力!D60)</f>
        <v/>
      </c>
      <c r="D34" s="773"/>
      <c r="E34" s="774" t="str">
        <f>IF(申請用入力!R60="","",申請用入力!R60)</f>
        <v/>
      </c>
      <c r="F34" s="775"/>
      <c r="G34" s="775"/>
      <c r="H34" s="775"/>
      <c r="I34" s="775"/>
      <c r="J34" s="775"/>
      <c r="K34" s="775"/>
      <c r="L34" s="776"/>
    </row>
    <row r="35" spans="1:12" ht="15.95" customHeight="1">
      <c r="A35" s="122"/>
      <c r="B35" s="784"/>
      <c r="C35" s="772"/>
      <c r="D35" s="773"/>
      <c r="E35" s="777" t="str">
        <f>IF(申請用入力!R61="","",申請用入力!R61)</f>
        <v/>
      </c>
      <c r="F35" s="778"/>
      <c r="G35" s="778"/>
      <c r="H35" s="778"/>
      <c r="I35" s="778"/>
      <c r="J35" s="778"/>
      <c r="K35" s="778"/>
      <c r="L35" s="779"/>
    </row>
    <row r="36" spans="1:12" ht="15.95" customHeight="1">
      <c r="A36" s="122"/>
      <c r="B36" s="784"/>
      <c r="C36" s="772"/>
      <c r="D36" s="773"/>
      <c r="E36" s="780" t="str">
        <f>IF(申請用入力!R62="","",申請用入力!R62)</f>
        <v/>
      </c>
      <c r="F36" s="781"/>
      <c r="G36" s="781"/>
      <c r="H36" s="781"/>
      <c r="I36" s="781"/>
      <c r="J36" s="781"/>
      <c r="K36" s="781"/>
      <c r="L36" s="782"/>
    </row>
    <row r="37" spans="1:12" ht="15.95" customHeight="1">
      <c r="A37" s="122"/>
      <c r="B37" s="784"/>
      <c r="C37" s="772" t="str">
        <f>IF(申請用入力!D63="","",申請用入力!D63)</f>
        <v/>
      </c>
      <c r="D37" s="773"/>
      <c r="E37" s="774" t="str">
        <f>IF(申請用入力!R63="","",申請用入力!R63)</f>
        <v/>
      </c>
      <c r="F37" s="775"/>
      <c r="G37" s="775"/>
      <c r="H37" s="775"/>
      <c r="I37" s="775"/>
      <c r="J37" s="775"/>
      <c r="K37" s="775"/>
      <c r="L37" s="776"/>
    </row>
    <row r="38" spans="1:12" ht="15.95" customHeight="1">
      <c r="A38" s="122"/>
      <c r="B38" s="784"/>
      <c r="C38" s="772"/>
      <c r="D38" s="773"/>
      <c r="E38" s="777" t="str">
        <f>IF(申請用入力!R64="","",申請用入力!R64)</f>
        <v/>
      </c>
      <c r="F38" s="778"/>
      <c r="G38" s="778"/>
      <c r="H38" s="778"/>
      <c r="I38" s="778"/>
      <c r="J38" s="778"/>
      <c r="K38" s="778"/>
      <c r="L38" s="779"/>
    </row>
    <row r="39" spans="1:12" ht="15.95" customHeight="1">
      <c r="A39" s="127"/>
      <c r="B39" s="785"/>
      <c r="C39" s="772"/>
      <c r="D39" s="773"/>
      <c r="E39" s="780" t="str">
        <f>IF(申請用入力!R65="","",申請用入力!R65)</f>
        <v/>
      </c>
      <c r="F39" s="781"/>
      <c r="G39" s="781"/>
      <c r="H39" s="781"/>
      <c r="I39" s="781"/>
      <c r="J39" s="781"/>
      <c r="K39" s="781"/>
      <c r="L39" s="782"/>
    </row>
    <row r="40" spans="1:12" s="105" customFormat="1" ht="38.450000000000003" customHeight="1">
      <c r="A40" s="767"/>
      <c r="B40" s="769" t="s">
        <v>127</v>
      </c>
      <c r="C40" s="770" t="str">
        <f>"①"&amp;申請用入力!R67&amp;CHAR(10)&amp;"②"&amp;申請用入力!R68&amp;CHAR(10)&amp;"③"&amp;申請用入力!R69</f>
        <v>①
②
③</v>
      </c>
      <c r="D40" s="770"/>
      <c r="E40" s="770"/>
      <c r="F40" s="770"/>
      <c r="G40" s="770"/>
      <c r="H40" s="770"/>
      <c r="I40" s="770"/>
      <c r="J40" s="770"/>
      <c r="K40" s="770"/>
      <c r="L40" s="770"/>
    </row>
    <row r="41" spans="1:12" s="105" customFormat="1" ht="126.95" customHeight="1">
      <c r="A41" s="768"/>
      <c r="B41" s="769"/>
      <c r="C41" s="771" t="str">
        <f>IF(申請用入力!R70="","",申請用入力!R70)</f>
        <v/>
      </c>
      <c r="D41" s="771"/>
      <c r="E41" s="771"/>
      <c r="F41" s="771"/>
      <c r="G41" s="771"/>
      <c r="H41" s="771"/>
      <c r="I41" s="771"/>
      <c r="J41" s="771"/>
      <c r="K41" s="771"/>
      <c r="L41" s="771"/>
    </row>
    <row r="42" spans="1:12" ht="27.95" customHeight="1"/>
    <row r="43" spans="1:12" ht="27.95" customHeight="1"/>
    <row r="44" spans="1:12" ht="27.95" customHeight="1"/>
    <row r="45" spans="1:12" ht="27.95" customHeight="1"/>
    <row r="46" spans="1:12" ht="27.95" customHeight="1"/>
    <row r="47" spans="1:12" ht="27.95" customHeight="1"/>
  </sheetData>
  <sheetProtection sheet="1" formatColumns="0" formatRows="0"/>
  <mergeCells count="74">
    <mergeCell ref="D6:E6"/>
    <mergeCell ref="F6:L6"/>
    <mergeCell ref="A1:L1"/>
    <mergeCell ref="A2:L2"/>
    <mergeCell ref="D4:L4"/>
    <mergeCell ref="D5:G5"/>
    <mergeCell ref="I5:L5"/>
    <mergeCell ref="D12:L12"/>
    <mergeCell ref="D7:E7"/>
    <mergeCell ref="G7:I7"/>
    <mergeCell ref="J7:L7"/>
    <mergeCell ref="D8:F8"/>
    <mergeCell ref="H8:I8"/>
    <mergeCell ref="J8:K8"/>
    <mergeCell ref="D9:H9"/>
    <mergeCell ref="I9:L9"/>
    <mergeCell ref="D10:H10"/>
    <mergeCell ref="I10:L10"/>
    <mergeCell ref="D11:L11"/>
    <mergeCell ref="B13:B14"/>
    <mergeCell ref="E13:L13"/>
    <mergeCell ref="E14:L14"/>
    <mergeCell ref="D15:F15"/>
    <mergeCell ref="H15:I15"/>
    <mergeCell ref="J15:K15"/>
    <mergeCell ref="B16:C16"/>
    <mergeCell ref="D16:F16"/>
    <mergeCell ref="H16:I16"/>
    <mergeCell ref="J16:K16"/>
    <mergeCell ref="B17:B26"/>
    <mergeCell ref="C17:C18"/>
    <mergeCell ref="E17:L17"/>
    <mergeCell ref="E18:L18"/>
    <mergeCell ref="C19:C20"/>
    <mergeCell ref="E19:L19"/>
    <mergeCell ref="E20:L20"/>
    <mergeCell ref="C21:C22"/>
    <mergeCell ref="E21:L21"/>
    <mergeCell ref="E22:L22"/>
    <mergeCell ref="C23:C24"/>
    <mergeCell ref="E23:L23"/>
    <mergeCell ref="E24:L24"/>
    <mergeCell ref="E33:L33"/>
    <mergeCell ref="C25:C26"/>
    <mergeCell ref="E25:L25"/>
    <mergeCell ref="E26:L26"/>
    <mergeCell ref="B27:B30"/>
    <mergeCell ref="C27:D29"/>
    <mergeCell ref="F27:J27"/>
    <mergeCell ref="K27:L27"/>
    <mergeCell ref="F28:J28"/>
    <mergeCell ref="K28:L28"/>
    <mergeCell ref="F29:J29"/>
    <mergeCell ref="K29:L29"/>
    <mergeCell ref="D30:E30"/>
    <mergeCell ref="F30:G30"/>
    <mergeCell ref="H30:I30"/>
    <mergeCell ref="K30:L30"/>
    <mergeCell ref="A40:A41"/>
    <mergeCell ref="B40:B41"/>
    <mergeCell ref="C40:L40"/>
    <mergeCell ref="C41:L41"/>
    <mergeCell ref="C34:D36"/>
    <mergeCell ref="E34:L34"/>
    <mergeCell ref="E35:L35"/>
    <mergeCell ref="E36:L36"/>
    <mergeCell ref="C37:D39"/>
    <mergeCell ref="E37:L37"/>
    <mergeCell ref="E38:L38"/>
    <mergeCell ref="E39:L39"/>
    <mergeCell ref="B31:B39"/>
    <mergeCell ref="C31:D33"/>
    <mergeCell ref="E31:L31"/>
    <mergeCell ref="E32:L32"/>
  </mergeCells>
  <phoneticPr fontId="7"/>
  <printOptions horizontalCentered="1"/>
  <pageMargins left="0.62992125984251968" right="0.62992125984251968" top="0.55118110236220474" bottom="0.55118110236220474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3"/>
  <sheetViews>
    <sheetView view="pageBreakPreview" zoomScaleNormal="70" zoomScaleSheetLayoutView="100" workbookViewId="0">
      <selection activeCell="C5" sqref="C5:H5"/>
    </sheetView>
  </sheetViews>
  <sheetFormatPr defaultColWidth="9" defaultRowHeight="13.5"/>
  <cols>
    <col min="1" max="1" width="7.875" style="2" customWidth="1"/>
    <col min="2" max="2" width="18.125" style="2" customWidth="1"/>
    <col min="3" max="3" width="13.375" style="2" customWidth="1"/>
    <col min="4" max="4" width="7.625" style="2" customWidth="1"/>
    <col min="5" max="8" width="9" style="2"/>
    <col min="9" max="9" width="4.125" style="18" customWidth="1"/>
    <col min="10" max="10" width="7.875" style="2" customWidth="1"/>
    <col min="11" max="11" width="18.125" style="2" customWidth="1"/>
    <col min="12" max="12" width="13.375" style="2" customWidth="1"/>
    <col min="13" max="13" width="7.625" style="2" customWidth="1"/>
    <col min="14" max="17" width="9" style="2"/>
    <col min="18" max="18" width="4.125" style="18" customWidth="1"/>
    <col min="19" max="19" width="9" style="2"/>
    <col min="20" max="22" width="9" style="18"/>
    <col min="23" max="16384" width="9" style="2"/>
  </cols>
  <sheetData>
    <row r="1" spans="1:22" ht="24">
      <c r="A1" s="128"/>
      <c r="B1" s="884" t="s">
        <v>84</v>
      </c>
      <c r="C1" s="884"/>
      <c r="D1" s="884"/>
      <c r="E1" s="884"/>
      <c r="F1" s="884"/>
      <c r="G1" s="884"/>
      <c r="H1" s="129"/>
      <c r="I1" s="2"/>
      <c r="J1" s="128"/>
      <c r="K1" s="128"/>
      <c r="L1" s="128"/>
      <c r="M1" s="128"/>
      <c r="N1" s="128"/>
      <c r="O1" s="128"/>
      <c r="P1" s="128"/>
      <c r="Q1" s="129" t="s">
        <v>389</v>
      </c>
      <c r="R1" s="2"/>
      <c r="T1" s="2"/>
      <c r="U1" s="2"/>
      <c r="V1" s="2"/>
    </row>
    <row r="2" spans="1:22" ht="30" customHeight="1" thickBot="1">
      <c r="A2" s="885" t="s">
        <v>85</v>
      </c>
      <c r="B2" s="885"/>
      <c r="C2" s="885"/>
      <c r="D2" s="885"/>
      <c r="E2" s="885"/>
      <c r="F2" s="885"/>
      <c r="G2" s="885"/>
      <c r="H2" s="885"/>
      <c r="I2" s="2"/>
      <c r="J2" s="885"/>
      <c r="K2" s="885"/>
      <c r="L2" s="885"/>
      <c r="M2" s="885"/>
      <c r="N2" s="885"/>
      <c r="O2" s="885"/>
      <c r="P2" s="885"/>
      <c r="Q2" s="885"/>
      <c r="R2" s="2"/>
      <c r="T2" s="2"/>
      <c r="U2" s="2"/>
      <c r="V2" s="2"/>
    </row>
    <row r="3" spans="1:22" ht="30" customHeight="1" thickTop="1">
      <c r="A3" s="850" t="s">
        <v>86</v>
      </c>
      <c r="B3" s="851"/>
      <c r="C3" s="886" t="str">
        <f>申請用入力!R8</f>
        <v/>
      </c>
      <c r="D3" s="887"/>
      <c r="E3" s="130" t="s">
        <v>87</v>
      </c>
      <c r="F3" s="886" t="str">
        <f>申請用入力!R17</f>
        <v/>
      </c>
      <c r="G3" s="888"/>
      <c r="H3" s="889"/>
      <c r="I3" s="2"/>
      <c r="J3" s="890" t="s">
        <v>390</v>
      </c>
      <c r="K3" s="891"/>
      <c r="L3" s="891"/>
      <c r="M3" s="891"/>
      <c r="N3" s="891"/>
      <c r="O3" s="891"/>
      <c r="P3" s="891"/>
      <c r="Q3" s="892"/>
      <c r="R3" s="2"/>
      <c r="T3" s="2"/>
      <c r="U3" s="2"/>
      <c r="V3" s="2"/>
    </row>
    <row r="4" spans="1:22">
      <c r="A4" s="860" t="s">
        <v>88</v>
      </c>
      <c r="B4" s="861"/>
      <c r="C4" s="844" t="str">
        <f>申請用入力!R10</f>
        <v/>
      </c>
      <c r="D4" s="845"/>
      <c r="E4" s="845"/>
      <c r="F4" s="845"/>
      <c r="G4" s="845"/>
      <c r="H4" s="874"/>
      <c r="I4" s="2"/>
      <c r="J4" s="893"/>
      <c r="K4" s="894"/>
      <c r="L4" s="894"/>
      <c r="M4" s="894"/>
      <c r="N4" s="894"/>
      <c r="O4" s="894"/>
      <c r="P4" s="894"/>
      <c r="Q4" s="895"/>
      <c r="R4" s="2"/>
      <c r="T4" s="2"/>
      <c r="U4" s="2"/>
      <c r="V4" s="2"/>
    </row>
    <row r="5" spans="1:22" ht="59.25" customHeight="1">
      <c r="A5" s="899" t="s">
        <v>89</v>
      </c>
      <c r="B5" s="866"/>
      <c r="C5" s="881" t="str">
        <f>申請用入力!R9</f>
        <v/>
      </c>
      <c r="D5" s="882"/>
      <c r="E5" s="882"/>
      <c r="F5" s="882"/>
      <c r="G5" s="882"/>
      <c r="H5" s="883"/>
      <c r="I5" s="2"/>
      <c r="J5" s="893"/>
      <c r="K5" s="894"/>
      <c r="L5" s="894"/>
      <c r="M5" s="894"/>
      <c r="N5" s="894"/>
      <c r="O5" s="894"/>
      <c r="P5" s="894"/>
      <c r="Q5" s="895"/>
      <c r="R5" s="2"/>
      <c r="T5" s="2"/>
      <c r="U5" s="2"/>
      <c r="V5" s="2"/>
    </row>
    <row r="6" spans="1:22">
      <c r="A6" s="865"/>
      <c r="B6" s="866"/>
      <c r="C6" s="900"/>
      <c r="D6" s="901"/>
      <c r="E6" s="901"/>
      <c r="F6" s="901"/>
      <c r="G6" s="901"/>
      <c r="H6" s="902"/>
      <c r="I6" s="2"/>
      <c r="J6" s="893"/>
      <c r="K6" s="894"/>
      <c r="L6" s="894"/>
      <c r="M6" s="894"/>
      <c r="N6" s="894"/>
      <c r="O6" s="894"/>
      <c r="P6" s="894"/>
      <c r="Q6" s="895"/>
      <c r="R6" s="2"/>
      <c r="T6" s="2"/>
      <c r="U6" s="2"/>
      <c r="V6" s="2"/>
    </row>
    <row r="7" spans="1:22" ht="59.25" customHeight="1">
      <c r="A7" s="879"/>
      <c r="B7" s="880"/>
      <c r="C7" s="903"/>
      <c r="D7" s="904"/>
      <c r="E7" s="904"/>
      <c r="F7" s="904"/>
      <c r="G7" s="904"/>
      <c r="H7" s="905"/>
      <c r="I7" s="2"/>
      <c r="J7" s="893"/>
      <c r="K7" s="894"/>
      <c r="L7" s="894"/>
      <c r="M7" s="894"/>
      <c r="N7" s="894"/>
      <c r="O7" s="894"/>
      <c r="P7" s="894"/>
      <c r="Q7" s="895"/>
      <c r="R7" s="2"/>
      <c r="T7" s="2"/>
      <c r="U7" s="2"/>
      <c r="V7" s="2"/>
    </row>
    <row r="8" spans="1:22">
      <c r="A8" s="860" t="s">
        <v>88</v>
      </c>
      <c r="B8" s="861"/>
      <c r="C8" s="844" t="str">
        <f>申請用入力!R5</f>
        <v/>
      </c>
      <c r="D8" s="845"/>
      <c r="E8" s="845"/>
      <c r="F8" s="845"/>
      <c r="G8" s="845"/>
      <c r="H8" s="874"/>
      <c r="I8" s="2"/>
      <c r="J8" s="893"/>
      <c r="K8" s="894"/>
      <c r="L8" s="894"/>
      <c r="M8" s="894"/>
      <c r="N8" s="894"/>
      <c r="O8" s="894"/>
      <c r="P8" s="894"/>
      <c r="Q8" s="895"/>
      <c r="R8" s="2"/>
      <c r="T8" s="2"/>
      <c r="U8" s="2"/>
      <c r="V8" s="2"/>
    </row>
    <row r="9" spans="1:22" ht="48" customHeight="1">
      <c r="A9" s="879" t="s">
        <v>90</v>
      </c>
      <c r="B9" s="880"/>
      <c r="C9" s="881" t="str">
        <f>申請用入力!R4</f>
        <v/>
      </c>
      <c r="D9" s="882"/>
      <c r="E9" s="882"/>
      <c r="F9" s="882"/>
      <c r="G9" s="882"/>
      <c r="H9" s="883"/>
      <c r="I9" s="2"/>
      <c r="J9" s="893"/>
      <c r="K9" s="894"/>
      <c r="L9" s="894"/>
      <c r="M9" s="894"/>
      <c r="N9" s="894"/>
      <c r="O9" s="894"/>
      <c r="P9" s="894"/>
      <c r="Q9" s="895"/>
      <c r="R9" s="2"/>
      <c r="T9" s="2"/>
      <c r="U9" s="2"/>
      <c r="V9" s="2"/>
    </row>
    <row r="10" spans="1:22" ht="28.5" customHeight="1" thickBot="1">
      <c r="A10" s="906" t="s">
        <v>91</v>
      </c>
      <c r="B10" s="876"/>
      <c r="C10" s="875" t="str">
        <f>申請用入力!U23</f>
        <v/>
      </c>
      <c r="D10" s="876"/>
      <c r="E10" s="131" t="s">
        <v>92</v>
      </c>
      <c r="F10" s="132"/>
      <c r="G10" s="875" t="str">
        <f>IF(申請用入力!R73="有","①：有　　２：無",IF(申請用入力!R73="無","１：有　　②：無",""))</f>
        <v/>
      </c>
      <c r="H10" s="877"/>
      <c r="I10" s="2"/>
      <c r="J10" s="893"/>
      <c r="K10" s="894"/>
      <c r="L10" s="894"/>
      <c r="M10" s="894"/>
      <c r="N10" s="894"/>
      <c r="O10" s="894"/>
      <c r="P10" s="894"/>
      <c r="Q10" s="895"/>
      <c r="R10" s="2"/>
      <c r="T10" s="2"/>
      <c r="U10" s="2"/>
      <c r="V10" s="2"/>
    </row>
    <row r="11" spans="1:22" ht="26.25" customHeight="1" thickTop="1">
      <c r="A11" s="878" t="s">
        <v>93</v>
      </c>
      <c r="B11" s="866"/>
      <c r="C11" s="2" t="s">
        <v>94</v>
      </c>
      <c r="H11" s="11"/>
      <c r="I11" s="2"/>
      <c r="J11" s="893"/>
      <c r="K11" s="894"/>
      <c r="L11" s="894"/>
      <c r="M11" s="894"/>
      <c r="N11" s="894"/>
      <c r="O11" s="894"/>
      <c r="P11" s="894"/>
      <c r="Q11" s="895"/>
      <c r="R11" s="2"/>
      <c r="T11" s="2"/>
      <c r="U11" s="2"/>
      <c r="V11" s="2"/>
    </row>
    <row r="12" spans="1:22" ht="26.25" customHeight="1" thickBot="1">
      <c r="A12" s="878"/>
      <c r="B12" s="866"/>
      <c r="C12" s="2" t="s">
        <v>95</v>
      </c>
      <c r="H12" s="11"/>
      <c r="I12" s="2"/>
      <c r="J12" s="893"/>
      <c r="K12" s="894"/>
      <c r="L12" s="894"/>
      <c r="M12" s="894"/>
      <c r="N12" s="894"/>
      <c r="O12" s="894"/>
      <c r="P12" s="894"/>
      <c r="Q12" s="895"/>
      <c r="R12" s="2"/>
      <c r="T12" s="2"/>
      <c r="U12" s="2"/>
      <c r="V12" s="2"/>
    </row>
    <row r="13" spans="1:22" ht="14.25" thickTop="1">
      <c r="A13" s="850" t="s">
        <v>96</v>
      </c>
      <c r="B13" s="851"/>
      <c r="C13" s="852" t="str">
        <f>IF(申請用入力!U77="普通預金","①：普通預金　　　　　　　２：当座預金",IF(申請用入力!U77="当座預金","１：普通預金　　　　　　　②：当座預金",""))</f>
        <v/>
      </c>
      <c r="D13" s="853"/>
      <c r="E13" s="853"/>
      <c r="F13" s="853"/>
      <c r="G13" s="853"/>
      <c r="H13" s="854"/>
      <c r="I13" s="2"/>
      <c r="J13" s="893"/>
      <c r="K13" s="894"/>
      <c r="L13" s="894"/>
      <c r="M13" s="894"/>
      <c r="N13" s="894"/>
      <c r="O13" s="894"/>
      <c r="P13" s="894"/>
      <c r="Q13" s="895"/>
      <c r="R13" s="2"/>
      <c r="T13" s="2"/>
      <c r="U13" s="2"/>
      <c r="V13" s="2"/>
    </row>
    <row r="14" spans="1:22">
      <c r="A14" s="860" t="s">
        <v>88</v>
      </c>
      <c r="B14" s="861"/>
      <c r="C14" s="862" t="str">
        <f>申請用入力!U75</f>
        <v/>
      </c>
      <c r="D14" s="863"/>
      <c r="E14" s="863"/>
      <c r="F14" s="863" t="str">
        <f>申請用入力!U76</f>
        <v/>
      </c>
      <c r="G14" s="863"/>
      <c r="H14" s="864"/>
      <c r="I14" s="2"/>
      <c r="J14" s="893"/>
      <c r="K14" s="894"/>
      <c r="L14" s="894"/>
      <c r="M14" s="894"/>
      <c r="N14" s="894"/>
      <c r="O14" s="894"/>
      <c r="P14" s="894"/>
      <c r="Q14" s="895"/>
      <c r="R14" s="2"/>
      <c r="T14" s="2"/>
      <c r="U14" s="2"/>
      <c r="V14" s="2"/>
    </row>
    <row r="15" spans="1:22" ht="36.75" customHeight="1">
      <c r="A15" s="865" t="s">
        <v>97</v>
      </c>
      <c r="B15" s="866"/>
      <c r="C15" s="867" t="str">
        <f>申請用入力!R75</f>
        <v/>
      </c>
      <c r="D15" s="868"/>
      <c r="E15" s="868"/>
      <c r="F15" s="868" t="str">
        <f>申請用入力!R76</f>
        <v/>
      </c>
      <c r="G15" s="868"/>
      <c r="H15" s="869"/>
      <c r="I15" s="2"/>
      <c r="J15" s="893"/>
      <c r="K15" s="894"/>
      <c r="L15" s="894"/>
      <c r="M15" s="894"/>
      <c r="N15" s="894"/>
      <c r="O15" s="894"/>
      <c r="P15" s="894"/>
      <c r="Q15" s="895"/>
      <c r="R15" s="2"/>
      <c r="T15" s="2"/>
      <c r="U15" s="2"/>
      <c r="V15" s="2"/>
    </row>
    <row r="16" spans="1:22" ht="27.75" customHeight="1">
      <c r="A16" s="860" t="s">
        <v>100</v>
      </c>
      <c r="B16" s="861"/>
      <c r="C16" s="133" t="str">
        <f>申請用入力!R77</f>
        <v/>
      </c>
      <c r="D16" s="870" t="s">
        <v>101</v>
      </c>
      <c r="E16" s="871"/>
      <c r="F16" s="870" t="str">
        <f>申請用入力!V77</f>
        <v/>
      </c>
      <c r="G16" s="872"/>
      <c r="H16" s="873"/>
      <c r="I16" s="2"/>
      <c r="J16" s="893"/>
      <c r="K16" s="894"/>
      <c r="L16" s="894"/>
      <c r="M16" s="894"/>
      <c r="N16" s="894"/>
      <c r="O16" s="894"/>
      <c r="P16" s="894"/>
      <c r="Q16" s="895"/>
      <c r="R16" s="2"/>
      <c r="T16" s="2"/>
      <c r="U16" s="2"/>
      <c r="V16" s="2"/>
    </row>
    <row r="17" spans="1:22">
      <c r="A17" s="860" t="s">
        <v>88</v>
      </c>
      <c r="B17" s="861"/>
      <c r="C17" s="844" t="str">
        <f>申請用入力!R79</f>
        <v/>
      </c>
      <c r="D17" s="845"/>
      <c r="E17" s="845"/>
      <c r="F17" s="845"/>
      <c r="G17" s="845"/>
      <c r="H17" s="874"/>
      <c r="I17" s="2"/>
      <c r="J17" s="893"/>
      <c r="K17" s="894"/>
      <c r="L17" s="894"/>
      <c r="M17" s="894"/>
      <c r="N17" s="894"/>
      <c r="O17" s="894"/>
      <c r="P17" s="894"/>
      <c r="Q17" s="895"/>
      <c r="R17" s="2"/>
      <c r="T17" s="2"/>
      <c r="U17" s="2"/>
      <c r="V17" s="2"/>
    </row>
    <row r="18" spans="1:22" ht="47.25" customHeight="1" thickBot="1">
      <c r="A18" s="855" t="s">
        <v>102</v>
      </c>
      <c r="B18" s="856"/>
      <c r="C18" s="857" t="str">
        <f>申請用入力!R78</f>
        <v/>
      </c>
      <c r="D18" s="858"/>
      <c r="E18" s="858"/>
      <c r="F18" s="858"/>
      <c r="G18" s="858"/>
      <c r="H18" s="859"/>
      <c r="I18" s="2"/>
      <c r="J18" s="893"/>
      <c r="K18" s="894"/>
      <c r="L18" s="894"/>
      <c r="M18" s="894"/>
      <c r="N18" s="894"/>
      <c r="O18" s="894"/>
      <c r="P18" s="894"/>
      <c r="Q18" s="895"/>
      <c r="R18" s="2"/>
      <c r="T18" s="2"/>
      <c r="U18" s="2"/>
      <c r="V18" s="2"/>
    </row>
    <row r="19" spans="1:22" ht="14.25" thickTop="1">
      <c r="A19" s="835" t="s">
        <v>103</v>
      </c>
      <c r="B19" s="89" t="s">
        <v>88</v>
      </c>
      <c r="C19" s="836"/>
      <c r="D19" s="837"/>
      <c r="E19" s="837"/>
      <c r="F19" s="837"/>
      <c r="G19" s="837"/>
      <c r="H19" s="838"/>
      <c r="I19" s="2"/>
      <c r="J19" s="893"/>
      <c r="K19" s="894"/>
      <c r="L19" s="894"/>
      <c r="M19" s="894"/>
      <c r="N19" s="894"/>
      <c r="O19" s="894"/>
      <c r="P19" s="894"/>
      <c r="Q19" s="895"/>
      <c r="R19" s="2"/>
      <c r="T19" s="2"/>
      <c r="U19" s="2"/>
      <c r="V19" s="2"/>
    </row>
    <row r="20" spans="1:22" ht="43.5" customHeight="1">
      <c r="A20" s="835"/>
      <c r="B20" s="89" t="s">
        <v>97</v>
      </c>
      <c r="C20" s="839"/>
      <c r="D20" s="840"/>
      <c r="E20" s="134" t="s">
        <v>98</v>
      </c>
      <c r="F20" s="840"/>
      <c r="G20" s="840"/>
      <c r="H20" s="135" t="s">
        <v>99</v>
      </c>
      <c r="I20" s="2"/>
      <c r="J20" s="893"/>
      <c r="K20" s="894"/>
      <c r="L20" s="894"/>
      <c r="M20" s="894"/>
      <c r="N20" s="894"/>
      <c r="O20" s="894"/>
      <c r="P20" s="894"/>
      <c r="Q20" s="895"/>
      <c r="R20" s="2"/>
      <c r="T20" s="2"/>
      <c r="U20" s="2"/>
      <c r="V20" s="2"/>
    </row>
    <row r="21" spans="1:22" ht="26.25" customHeight="1">
      <c r="A21" s="835"/>
      <c r="B21" s="88" t="s">
        <v>104</v>
      </c>
      <c r="C21" s="841"/>
      <c r="D21" s="842"/>
      <c r="E21" s="842"/>
      <c r="F21" s="842"/>
      <c r="G21" s="842"/>
      <c r="H21" s="843"/>
      <c r="I21" s="2"/>
      <c r="J21" s="893"/>
      <c r="K21" s="894"/>
      <c r="L21" s="894"/>
      <c r="M21" s="894"/>
      <c r="N21" s="894"/>
      <c r="O21" s="894"/>
      <c r="P21" s="894"/>
      <c r="Q21" s="895"/>
      <c r="R21" s="2"/>
      <c r="T21" s="2"/>
      <c r="U21" s="2"/>
      <c r="V21" s="2"/>
    </row>
    <row r="22" spans="1:22">
      <c r="A22" s="835"/>
      <c r="B22" s="89" t="s">
        <v>88</v>
      </c>
      <c r="C22" s="844"/>
      <c r="D22" s="845"/>
      <c r="E22" s="845"/>
      <c r="F22" s="845"/>
      <c r="G22" s="845"/>
      <c r="H22" s="846"/>
      <c r="I22" s="2"/>
      <c r="J22" s="893"/>
      <c r="K22" s="894"/>
      <c r="L22" s="894"/>
      <c r="M22" s="894"/>
      <c r="N22" s="894"/>
      <c r="O22" s="894"/>
      <c r="P22" s="894"/>
      <c r="Q22" s="895"/>
      <c r="R22" s="2"/>
      <c r="T22" s="2"/>
      <c r="U22" s="2"/>
      <c r="V22" s="2"/>
    </row>
    <row r="23" spans="1:22" ht="43.5" customHeight="1" thickBot="1">
      <c r="A23" s="835"/>
      <c r="B23" s="89" t="s">
        <v>102</v>
      </c>
      <c r="C23" s="847"/>
      <c r="D23" s="848"/>
      <c r="E23" s="848"/>
      <c r="F23" s="848"/>
      <c r="G23" s="848"/>
      <c r="H23" s="849"/>
      <c r="I23" s="2"/>
      <c r="J23" s="893"/>
      <c r="K23" s="894"/>
      <c r="L23" s="894"/>
      <c r="M23" s="894"/>
      <c r="N23" s="894"/>
      <c r="O23" s="894"/>
      <c r="P23" s="894"/>
      <c r="Q23" s="895"/>
      <c r="R23" s="2"/>
      <c r="T23" s="2"/>
      <c r="U23" s="2"/>
      <c r="V23" s="2"/>
    </row>
    <row r="24" spans="1:22" ht="14.25" thickTop="1">
      <c r="A24" s="136"/>
      <c r="B24" s="137"/>
      <c r="C24" s="138"/>
      <c r="D24" s="138"/>
      <c r="E24" s="138"/>
      <c r="F24" s="138"/>
      <c r="G24" s="138"/>
      <c r="H24" s="139"/>
      <c r="I24" s="2"/>
      <c r="J24" s="893"/>
      <c r="K24" s="894"/>
      <c r="L24" s="894"/>
      <c r="M24" s="894"/>
      <c r="N24" s="894"/>
      <c r="O24" s="894"/>
      <c r="P24" s="894"/>
      <c r="Q24" s="895"/>
      <c r="R24" s="2"/>
      <c r="T24" s="2"/>
      <c r="U24" s="2"/>
      <c r="V24" s="2"/>
    </row>
    <row r="25" spans="1:22">
      <c r="A25" s="140" t="s">
        <v>105</v>
      </c>
      <c r="C25" s="141"/>
      <c r="D25" s="141"/>
      <c r="E25" s="141"/>
      <c r="F25" s="830" t="str">
        <f>IF(申請用入力!G204="","",申請用入力!G204)</f>
        <v/>
      </c>
      <c r="G25" s="830"/>
      <c r="H25" s="831"/>
      <c r="I25" s="2"/>
      <c r="J25" s="893"/>
      <c r="K25" s="894"/>
      <c r="L25" s="894"/>
      <c r="M25" s="894"/>
      <c r="N25" s="894"/>
      <c r="O25" s="894"/>
      <c r="P25" s="894"/>
      <c r="Q25" s="895"/>
      <c r="R25" s="2"/>
      <c r="T25" s="2"/>
      <c r="U25" s="2"/>
      <c r="V25" s="2"/>
    </row>
    <row r="26" spans="1:22">
      <c r="A26" s="140"/>
      <c r="C26" s="141"/>
      <c r="D26" s="141"/>
      <c r="E26" s="141"/>
      <c r="H26" s="142"/>
      <c r="I26" s="2"/>
      <c r="J26" s="893"/>
      <c r="K26" s="894"/>
      <c r="L26" s="894"/>
      <c r="M26" s="894"/>
      <c r="N26" s="894"/>
      <c r="O26" s="894"/>
      <c r="P26" s="894"/>
      <c r="Q26" s="895"/>
      <c r="R26" s="2"/>
      <c r="T26" s="2"/>
      <c r="U26" s="2"/>
      <c r="V26" s="2"/>
    </row>
    <row r="27" spans="1:22">
      <c r="A27" s="140" t="s">
        <v>106</v>
      </c>
      <c r="C27" s="141" t="s">
        <v>13</v>
      </c>
      <c r="D27" s="141" t="s">
        <v>107</v>
      </c>
      <c r="E27" s="832" t="str">
        <f>IFERROR(LEFT(申請用入力!R9,FIND(" ",SUBSTITUTE(申請用入力!R9,"　"," "))-1),LEFT(申請用入力!R9,18))</f>
        <v/>
      </c>
      <c r="F27" s="832"/>
      <c r="G27" s="832"/>
      <c r="H27" s="833"/>
      <c r="I27" s="2"/>
      <c r="J27" s="893"/>
      <c r="K27" s="894"/>
      <c r="L27" s="894"/>
      <c r="M27" s="894"/>
      <c r="N27" s="894"/>
      <c r="O27" s="894"/>
      <c r="P27" s="894"/>
      <c r="Q27" s="895"/>
      <c r="R27" s="2"/>
      <c r="T27" s="2"/>
      <c r="U27" s="2"/>
      <c r="V27" s="2"/>
    </row>
    <row r="28" spans="1:22">
      <c r="A28" s="140"/>
      <c r="C28" s="141"/>
      <c r="D28" s="141"/>
      <c r="E28" s="834" t="str">
        <f>IFERROR(MID(申請用入力!R9,FIND(" ",SUBSTITUTE(申請用入力!R9,"　"," "))+1,LEN(申請用入力!R9)),MID(申請用入力!R9,LEN(E27)+1,99))</f>
        <v/>
      </c>
      <c r="F28" s="834"/>
      <c r="G28" s="834"/>
      <c r="H28" s="143"/>
      <c r="I28" s="2"/>
      <c r="J28" s="893"/>
      <c r="K28" s="894"/>
      <c r="L28" s="894"/>
      <c r="M28" s="894"/>
      <c r="N28" s="894"/>
      <c r="O28" s="894"/>
      <c r="P28" s="894"/>
      <c r="Q28" s="895"/>
      <c r="R28" s="2"/>
      <c r="T28" s="2"/>
      <c r="U28" s="2"/>
      <c r="V28" s="2"/>
    </row>
    <row r="29" spans="1:22">
      <c r="A29" s="140"/>
      <c r="C29" s="141"/>
      <c r="D29" s="141" t="s">
        <v>108</v>
      </c>
      <c r="E29" s="832" t="str">
        <f>申請用入力!R7</f>
        <v/>
      </c>
      <c r="F29" s="832"/>
      <c r="G29" s="832"/>
      <c r="H29" s="143" t="s">
        <v>47</v>
      </c>
      <c r="I29" s="2"/>
      <c r="J29" s="893"/>
      <c r="K29" s="894"/>
      <c r="L29" s="894"/>
      <c r="M29" s="894"/>
      <c r="N29" s="894"/>
      <c r="O29" s="894"/>
      <c r="P29" s="894"/>
      <c r="Q29" s="895"/>
      <c r="R29" s="2"/>
      <c r="T29" s="2"/>
      <c r="U29" s="2"/>
      <c r="V29" s="2"/>
    </row>
    <row r="30" spans="1:22" ht="14.25" thickBot="1">
      <c r="A30" s="144"/>
      <c r="B30" s="145"/>
      <c r="C30" s="146"/>
      <c r="D30" s="146"/>
      <c r="E30" s="146"/>
      <c r="F30" s="146"/>
      <c r="G30" s="146"/>
      <c r="H30" s="147"/>
      <c r="I30" s="2"/>
      <c r="J30" s="896"/>
      <c r="K30" s="897"/>
      <c r="L30" s="897"/>
      <c r="M30" s="897"/>
      <c r="N30" s="897"/>
      <c r="O30" s="897"/>
      <c r="P30" s="897"/>
      <c r="Q30" s="898"/>
      <c r="R30" s="2"/>
      <c r="T30" s="2"/>
      <c r="U30" s="2"/>
      <c r="V30" s="2"/>
    </row>
    <row r="31" spans="1:22" ht="8.25" customHeight="1" thickTop="1">
      <c r="I31" s="2"/>
      <c r="R31" s="2"/>
      <c r="T31" s="2"/>
      <c r="U31" s="2"/>
      <c r="V31" s="2"/>
    </row>
    <row r="32" spans="1:22">
      <c r="A32" s="2" t="s">
        <v>109</v>
      </c>
      <c r="I32" s="2"/>
      <c r="R32" s="2"/>
      <c r="T32" s="2"/>
      <c r="U32" s="2"/>
      <c r="V32" s="2"/>
    </row>
    <row r="33" spans="1:1">
      <c r="A33" s="2" t="s">
        <v>110</v>
      </c>
    </row>
  </sheetData>
  <sheetProtection sheet="1" formatColumns="0" formatRows="0"/>
  <mergeCells count="47">
    <mergeCell ref="B1:G1"/>
    <mergeCell ref="A2:H2"/>
    <mergeCell ref="J2:Q2"/>
    <mergeCell ref="A3:B3"/>
    <mergeCell ref="C3:D3"/>
    <mergeCell ref="F3:H3"/>
    <mergeCell ref="J3:Q30"/>
    <mergeCell ref="A4:B4"/>
    <mergeCell ref="C4:H4"/>
    <mergeCell ref="A5:B7"/>
    <mergeCell ref="C5:H5"/>
    <mergeCell ref="C6:H6"/>
    <mergeCell ref="C7:H7"/>
    <mergeCell ref="A8:B8"/>
    <mergeCell ref="C8:H8"/>
    <mergeCell ref="A10:B10"/>
    <mergeCell ref="C10:D10"/>
    <mergeCell ref="G10:H10"/>
    <mergeCell ref="A11:B12"/>
    <mergeCell ref="A9:B9"/>
    <mergeCell ref="C9:H9"/>
    <mergeCell ref="A13:B13"/>
    <mergeCell ref="C13:H13"/>
    <mergeCell ref="A18:B18"/>
    <mergeCell ref="C18:H18"/>
    <mergeCell ref="A14:B14"/>
    <mergeCell ref="C14:E14"/>
    <mergeCell ref="F14:H14"/>
    <mergeCell ref="A15:B15"/>
    <mergeCell ref="C15:E15"/>
    <mergeCell ref="F15:H15"/>
    <mergeCell ref="A16:B16"/>
    <mergeCell ref="D16:E16"/>
    <mergeCell ref="F16:H16"/>
    <mergeCell ref="A17:B17"/>
    <mergeCell ref="C17:H17"/>
    <mergeCell ref="F25:H25"/>
    <mergeCell ref="E27:H27"/>
    <mergeCell ref="E28:G28"/>
    <mergeCell ref="E29:G29"/>
    <mergeCell ref="A19:A23"/>
    <mergeCell ref="C19:H19"/>
    <mergeCell ref="C20:D20"/>
    <mergeCell ref="F20:G20"/>
    <mergeCell ref="C21:H21"/>
    <mergeCell ref="C22:H22"/>
    <mergeCell ref="C23:H23"/>
  </mergeCells>
  <phoneticPr fontId="7"/>
  <conditionalFormatting sqref="C13:H13">
    <cfRule type="containsBlanks" dxfId="16" priority="3">
      <formula>LEN(TRIM(C13))=0</formula>
    </cfRule>
  </conditionalFormatting>
  <conditionalFormatting sqref="G10:H10">
    <cfRule type="containsBlanks" dxfId="15" priority="2">
      <formula>LEN(TRIM(G10))=0</formula>
    </cfRule>
  </conditionalFormatting>
  <conditionalFormatting sqref="F25:H25">
    <cfRule type="containsBlanks" dxfId="14" priority="1">
      <formula>LEN(TRIM(F25))=0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9"/>
  <sheetViews>
    <sheetView showGridLines="0" view="pageBreakPreview" zoomScale="90" zoomScaleNormal="70" zoomScaleSheetLayoutView="90" workbookViewId="0">
      <selection activeCell="D2" sqref="D2:E2"/>
    </sheetView>
  </sheetViews>
  <sheetFormatPr defaultColWidth="9" defaultRowHeight="13.5"/>
  <cols>
    <col min="1" max="1" width="13.25" style="2" customWidth="1"/>
    <col min="2" max="3" width="18.5" style="2" customWidth="1"/>
    <col min="4" max="4" width="25.125" style="2" customWidth="1"/>
    <col min="5" max="5" width="14.375" style="2" customWidth="1"/>
    <col min="6" max="6" width="2.875" style="2" customWidth="1"/>
    <col min="7" max="16384" width="9" style="2"/>
  </cols>
  <sheetData>
    <row r="1" spans="1:7">
      <c r="E1" s="155" t="s">
        <v>936</v>
      </c>
    </row>
    <row r="2" spans="1:7" ht="20.25" customHeight="1">
      <c r="D2" s="911" t="str">
        <f>IF(申請用入力!G204="","",申請用入力!G204)</f>
        <v/>
      </c>
      <c r="E2" s="911"/>
      <c r="G2" s="148"/>
    </row>
    <row r="3" spans="1:7" s="150" customFormat="1" ht="31.5" customHeight="1">
      <c r="A3" s="912" t="s">
        <v>51</v>
      </c>
      <c r="B3" s="912"/>
      <c r="C3" s="912"/>
      <c r="D3" s="912"/>
      <c r="E3" s="912"/>
      <c r="G3" s="149"/>
    </row>
    <row r="4" spans="1:7" s="150" customFormat="1"/>
    <row r="5" spans="1:7" s="150" customFormat="1"/>
    <row r="6" spans="1:7" s="150" customFormat="1" ht="15" customHeight="1">
      <c r="C6" s="151" t="s">
        <v>52</v>
      </c>
      <c r="D6" s="913" t="str">
        <f>IFERROR(LEFT(申請用入力!R4,FIND(" ",SUBSTITUTE(申請用入力!R4,"　"," "))-1),LEFT(申請用入力!R4,18))</f>
        <v/>
      </c>
      <c r="E6" s="913"/>
      <c r="G6" s="90"/>
    </row>
    <row r="7" spans="1:7" s="150" customFormat="1" ht="15" customHeight="1">
      <c r="C7" s="151"/>
      <c r="D7" s="913" t="str">
        <f>IFERROR(MID(申請用入力!R4,FIND(" ",SUBSTITUTE(申請用入力!R4,"　"," "))+1,LEN(申請用入力!R4)),MID(申請用入力!R4,LEN(D6)+1,99))</f>
        <v/>
      </c>
      <c r="E7" s="913"/>
      <c r="G7" s="90"/>
    </row>
    <row r="8" spans="1:7" s="150" customFormat="1" ht="28.5" customHeight="1">
      <c r="C8" s="151" t="s">
        <v>53</v>
      </c>
      <c r="D8" s="914" t="str">
        <f>申請用入力!R7</f>
        <v/>
      </c>
      <c r="E8" s="914"/>
      <c r="G8" s="152"/>
    </row>
    <row r="9" spans="1:7" s="150" customFormat="1" ht="34.5" customHeight="1">
      <c r="A9" s="149"/>
      <c r="B9" s="149"/>
    </row>
    <row r="10" spans="1:7" s="150" customFormat="1" ht="24" customHeight="1">
      <c r="A10" s="2" t="s">
        <v>54</v>
      </c>
    </row>
    <row r="11" spans="1:7" s="150" customFormat="1" ht="48.75" customHeight="1">
      <c r="A11" s="907" t="s">
        <v>55</v>
      </c>
      <c r="B11" s="907"/>
      <c r="C11" s="907"/>
      <c r="D11" s="907"/>
      <c r="E11" s="907"/>
    </row>
    <row r="12" spans="1:7" s="150" customFormat="1" ht="34.5" customHeight="1">
      <c r="A12" s="907" t="s">
        <v>56</v>
      </c>
      <c r="B12" s="907"/>
      <c r="C12" s="907"/>
      <c r="D12" s="907"/>
      <c r="E12" s="907"/>
    </row>
    <row r="13" spans="1:7" s="150" customFormat="1" ht="34.5" customHeight="1">
      <c r="A13" s="907" t="s">
        <v>57</v>
      </c>
      <c r="B13" s="907"/>
      <c r="C13" s="907"/>
      <c r="D13" s="907"/>
      <c r="E13" s="907"/>
    </row>
    <row r="14" spans="1:7" s="150" customFormat="1" ht="34.5" customHeight="1">
      <c r="A14" s="907" t="s">
        <v>58</v>
      </c>
      <c r="B14" s="907"/>
      <c r="C14" s="907"/>
      <c r="D14" s="907"/>
      <c r="E14" s="907"/>
    </row>
    <row r="15" spans="1:7" s="150" customFormat="1" ht="22.5" customHeight="1">
      <c r="A15" s="153"/>
      <c r="B15" s="153"/>
      <c r="C15" s="153"/>
      <c r="D15" s="153"/>
      <c r="E15" s="153"/>
    </row>
    <row r="16" spans="1:7" s="150" customFormat="1" ht="24" customHeight="1">
      <c r="A16" s="2" t="s">
        <v>59</v>
      </c>
      <c r="E16" s="154" t="s">
        <v>10</v>
      </c>
    </row>
    <row r="18" spans="1:5">
      <c r="A18" s="2" t="s">
        <v>60</v>
      </c>
      <c r="E18" s="88" t="str">
        <f>IF(申請用入力!R80=TRUE,"✔","")</f>
        <v/>
      </c>
    </row>
    <row r="20" spans="1:5">
      <c r="A20" s="2" t="s">
        <v>61</v>
      </c>
      <c r="E20" s="88" t="str">
        <f>IF(申請用入力!R81=TRUE,"✔","")</f>
        <v/>
      </c>
    </row>
    <row r="22" spans="1:5">
      <c r="A22" s="2" t="s">
        <v>62</v>
      </c>
      <c r="E22" s="88" t="str">
        <f>IF(申請用入力!R82=TRUE,"✔","")</f>
        <v/>
      </c>
    </row>
    <row r="24" spans="1:5">
      <c r="A24" s="2" t="s">
        <v>63</v>
      </c>
      <c r="E24" s="88" t="str">
        <f>IF(申請用入力!R83=TRUE,"✔","")</f>
        <v/>
      </c>
    </row>
    <row r="26" spans="1:5" s="150" customFormat="1" ht="27" customHeight="1">
      <c r="A26" s="153"/>
      <c r="B26" s="153"/>
      <c r="C26" s="153"/>
      <c r="D26" s="153"/>
      <c r="E26" s="153"/>
    </row>
    <row r="27" spans="1:5" s="150" customFormat="1" ht="24" customHeight="1">
      <c r="A27" s="2" t="s">
        <v>64</v>
      </c>
    </row>
    <row r="28" spans="1:5" s="150" customFormat="1" ht="194.25" customHeight="1">
      <c r="A28" s="908" t="s">
        <v>261</v>
      </c>
      <c r="B28" s="909"/>
      <c r="C28" s="909"/>
      <c r="D28" s="909"/>
      <c r="E28" s="910"/>
    </row>
    <row r="29" spans="1:5" s="150" customFormat="1"/>
  </sheetData>
  <sheetProtection sheet="1" formatColumns="0" formatRows="0"/>
  <mergeCells count="10">
    <mergeCell ref="A12:E12"/>
    <mergeCell ref="A13:E13"/>
    <mergeCell ref="A14:E14"/>
    <mergeCell ref="A28:E28"/>
    <mergeCell ref="D2:E2"/>
    <mergeCell ref="A3:E3"/>
    <mergeCell ref="D6:E6"/>
    <mergeCell ref="D7:E7"/>
    <mergeCell ref="D8:E8"/>
    <mergeCell ref="A11:E11"/>
  </mergeCells>
  <phoneticPr fontId="7"/>
  <conditionalFormatting sqref="D2:E2">
    <cfRule type="containsBlanks" dxfId="13" priority="1">
      <formula>LEN(TRIM(D2))=0</formula>
    </cfRule>
  </conditionalFormatting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7" ma:contentTypeDescription="新しいドキュメントを作成します。" ma:contentTypeScope="" ma:versionID="e1ca82dee8085c8c8d7f5d8fc3cc5f14">
  <xsd:schema xmlns:xsd="http://www.w3.org/2001/XMLSchema" xmlns:xs="http://www.w3.org/2001/XMLSchema" xmlns:p="http://schemas.microsoft.com/office/2006/metadata/properties" xmlns:ns2="d2da9974-eb9a-4a96-ae9d-1aa0396d8880" xmlns:ns3="722f5054-2337-48ba-aae2-5e403f532e16" targetNamespace="http://schemas.microsoft.com/office/2006/metadata/properties" ma:root="true" ma:fieldsID="090715c90570d4ad04fe4e9fc07e6111" ns2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da9974-eb9a-4a96-ae9d-1aa0396d8880">
      <Terms xmlns="http://schemas.microsoft.com/office/infopath/2007/PartnerControls"/>
    </lcf76f155ced4ddcb4097134ff3c332f>
    <_Flow_SignoffStatus xmlns="d2da9974-eb9a-4a96-ae9d-1aa0396d8880" xsi:nil="true"/>
    <TaxCatchAll xmlns="722f5054-2337-48ba-aae2-5e403f532e16" xsi:nil="true"/>
  </documentManagement>
</p:properties>
</file>

<file path=customXml/itemProps1.xml><?xml version="1.0" encoding="utf-8"?>
<ds:datastoreItem xmlns:ds="http://schemas.openxmlformats.org/officeDocument/2006/customXml" ds:itemID="{9D088DCA-57A0-4ED5-8F94-F41A39486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AED15D-AE62-4E2A-A938-43A852E39F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BF4179-D323-4B1D-84DA-2ACB89D7BF8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22f5054-2337-48ba-aae2-5e403f532e16"/>
    <ds:schemaRef ds:uri="d2da9974-eb9a-4a96-ae9d-1aa0396d88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67</vt:i4>
      </vt:variant>
    </vt:vector>
  </HeadingPairs>
  <TitlesOfParts>
    <vt:vector size="93" baseType="lpstr">
      <vt:lpstr>DB</vt:lpstr>
      <vt:lpstr>選択</vt:lpstr>
      <vt:lpstr>必要書類一覧表</vt:lpstr>
      <vt:lpstr>申請用入力</vt:lpstr>
      <vt:lpstr>報告用入力</vt:lpstr>
      <vt:lpstr>1.【様式1】交付申請書</vt:lpstr>
      <vt:lpstr>2.(別紙2)会社概要</vt:lpstr>
      <vt:lpstr>3.債権者登録申請書</vt:lpstr>
      <vt:lpstr>4.(別紙1-1)誓約書・確認書</vt:lpstr>
      <vt:lpstr>5.(別紙1-2)年間計画書</vt:lpstr>
      <vt:lpstr>10.(別紙3)企画書</vt:lpstr>
      <vt:lpstr>10.別紙3(1)商品イメージ</vt:lpstr>
      <vt:lpstr>事業体制図</vt:lpstr>
      <vt:lpstr>11.(別紙4)収支計算書_申請時</vt:lpstr>
      <vt:lpstr>12.(別紙4-1)収支計算書内訳</vt:lpstr>
      <vt:lpstr>19.【様式9】実績報告書</vt:lpstr>
      <vt:lpstr>20.(別紙5)成果報告書</vt:lpstr>
      <vt:lpstr>21.別紙5(3)商品写真</vt:lpstr>
      <vt:lpstr>22.(別紙5-1)売上・成約実績表</vt:lpstr>
      <vt:lpstr>23.(別紙4)収支計算書_精算</vt:lpstr>
      <vt:lpstr>24.(別紙4-2)収支計算書内訳</vt:lpstr>
      <vt:lpstr>証憑_支払関係</vt:lpstr>
      <vt:lpstr>33.【様式11】精算払請求書</vt:lpstr>
      <vt:lpstr>17.【様式4】計画変更申請書</vt:lpstr>
      <vt:lpstr>新旧対照表</vt:lpstr>
      <vt:lpstr>18.【様式6】中止申請書</vt:lpstr>
      <vt:lpstr>'1.【様式1】交付申請書'!Print_Area</vt:lpstr>
      <vt:lpstr>'10.(別紙3)企画書'!Print_Area</vt:lpstr>
      <vt:lpstr>'10.別紙3(1)商品イメージ'!Print_Area</vt:lpstr>
      <vt:lpstr>'11.(別紙4)収支計算書_申請時'!Print_Area</vt:lpstr>
      <vt:lpstr>'12.(別紙4-1)収支計算書内訳'!Print_Area</vt:lpstr>
      <vt:lpstr>'17.【様式4】計画変更申請書'!Print_Area</vt:lpstr>
      <vt:lpstr>'18.【様式6】中止申請書'!Print_Area</vt:lpstr>
      <vt:lpstr>'19.【様式9】実績報告書'!Print_Area</vt:lpstr>
      <vt:lpstr>'2.(別紙2)会社概要'!Print_Area</vt:lpstr>
      <vt:lpstr>'20.(別紙5)成果報告書'!Print_Area</vt:lpstr>
      <vt:lpstr>'21.別紙5(3)商品写真'!Print_Area</vt:lpstr>
      <vt:lpstr>'22.(別紙5-1)売上・成約実績表'!Print_Area</vt:lpstr>
      <vt:lpstr>'23.(別紙4)収支計算書_精算'!Print_Area</vt:lpstr>
      <vt:lpstr>'24.(別紙4-2)収支計算書内訳'!Print_Area</vt:lpstr>
      <vt:lpstr>'3.債権者登録申請書'!Print_Area</vt:lpstr>
      <vt:lpstr>'33.【様式11】精算払請求書'!Print_Area</vt:lpstr>
      <vt:lpstr>'4.(別紙1-1)誓約書・確認書'!Print_Area</vt:lpstr>
      <vt:lpstr>'5.(別紙1-2)年間計画書'!Print_Area</vt:lpstr>
      <vt:lpstr>事業体制図!Print_Area</vt:lpstr>
      <vt:lpstr>証憑_支払関係!Print_Area</vt:lpstr>
      <vt:lpstr>新旧対照表!Print_Area</vt:lpstr>
      <vt:lpstr>申請用入力!Print_Area</vt:lpstr>
      <vt:lpstr>必要書類一覧表!Print_Area</vt:lpstr>
      <vt:lpstr>報告用入力!Print_Area</vt:lpstr>
      <vt:lpstr>きのこ</vt:lpstr>
      <vt:lpstr>きのこ加工品</vt:lpstr>
      <vt:lpstr>その他畜産加工品</vt:lpstr>
      <vt:lpstr>その他畜産物</vt:lpstr>
      <vt:lpstr>その他農産加工品</vt:lpstr>
      <vt:lpstr>その他農産物</vt:lpstr>
      <vt:lpstr>加工食品_その他</vt:lpstr>
      <vt:lpstr>加工食品_水産物</vt:lpstr>
      <vt:lpstr>加工食品_畜産物</vt:lpstr>
      <vt:lpstr>加工食品_農産物</vt:lpstr>
      <vt:lpstr>果実</vt:lpstr>
      <vt:lpstr>果実加工品</vt:lpstr>
      <vt:lpstr>菓子類</vt:lpstr>
      <vt:lpstr>課題</vt:lpstr>
      <vt:lpstr>海外展開ビジョンと方策</vt:lpstr>
      <vt:lpstr>海藻</vt:lpstr>
      <vt:lpstr>海藻加工品</vt:lpstr>
      <vt:lpstr>活動の目的・概要</vt:lpstr>
      <vt:lpstr>企画種別</vt:lpstr>
      <vt:lpstr>魚介類</vt:lpstr>
      <vt:lpstr>魚介類加工品</vt:lpstr>
      <vt:lpstr>業種</vt:lpstr>
      <vt:lpstr>健康食品</vt:lpstr>
      <vt:lpstr>工業製品</vt:lpstr>
      <vt:lpstr>国名</vt:lpstr>
      <vt:lpstr>実施項目</vt:lpstr>
      <vt:lpstr>主要ターゲット層</vt:lpstr>
      <vt:lpstr>酒類</vt:lpstr>
      <vt:lpstr>水産物</vt:lpstr>
      <vt:lpstr>清涼飲料水</vt:lpstr>
      <vt:lpstr>大分類</vt:lpstr>
      <vt:lpstr>畜産物</vt:lpstr>
      <vt:lpstr>中国</vt:lpstr>
      <vt:lpstr>調味料</vt:lpstr>
      <vt:lpstr>豆加工品</vt:lpstr>
      <vt:lpstr>豆類</vt:lpstr>
      <vt:lpstr>肉加工品</vt:lpstr>
      <vt:lpstr>肉類</vt:lpstr>
      <vt:lpstr>農産物</vt:lpstr>
      <vt:lpstr>補助対象事業者</vt:lpstr>
      <vt:lpstr>野菜</vt:lpstr>
      <vt:lpstr>野菜加工品</vt:lpstr>
      <vt:lpstr>要望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2023-05-01T11:30:38Z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