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FSVNAS01\share\総務部\職員厚生課(職員健康管理センター)\05_給付福利班［max 8GB］\短期給付関係\様式更新\R4\新しいフォルダー\"/>
    </mc:Choice>
  </mc:AlternateContent>
  <bookViews>
    <workbookView xWindow="0" yWindow="0" windowWidth="14535" windowHeight="7500" tabRatio="690"/>
  </bookViews>
  <sheets>
    <sheet name="①　計算書" sheetId="584" r:id="rId1"/>
    <sheet name="②　請求書" sheetId="588" r:id="rId2"/>
    <sheet name="入力例" sheetId="589" r:id="rId3"/>
  </sheets>
  <definedNames>
    <definedName name="_xlnm.Print_Area" localSheetId="0">'①　計算書'!$B$2:$R$55</definedName>
    <definedName name="_xlnm.Print_Area" localSheetId="1">'②　請求書'!$A$1:$AG$118</definedName>
    <definedName name="_xlnm.Print_Area" localSheetId="2">入力例!$B$2:$R$58</definedName>
  </definedNames>
  <calcPr calcId="162913"/>
</workbook>
</file>

<file path=xl/calcChain.xml><?xml version="1.0" encoding="utf-8"?>
<calcChain xmlns="http://schemas.openxmlformats.org/spreadsheetml/2006/main">
  <c r="Q18" i="589" l="1"/>
  <c r="Q18" i="584"/>
  <c r="V37" i="588" l="1"/>
  <c r="W6" i="589" l="1"/>
  <c r="X6" i="589"/>
  <c r="X7" i="589" s="1"/>
  <c r="Y6" i="589"/>
  <c r="Y7" i="589" s="1"/>
  <c r="W7" i="589"/>
  <c r="W10" i="589"/>
  <c r="X10" i="589"/>
  <c r="X11" i="589" s="1"/>
  <c r="Y10" i="589"/>
  <c r="Y11" i="589" s="1"/>
  <c r="Z10" i="589"/>
  <c r="AA10" i="589"/>
  <c r="AB10" i="589"/>
  <c r="E11" i="589"/>
  <c r="B13" i="589" s="1"/>
  <c r="Q16" i="589"/>
  <c r="Q20" i="589"/>
  <c r="G22" i="589" s="1"/>
  <c r="K22" i="589" s="1"/>
  <c r="G31" i="589" s="1"/>
  <c r="O3" i="589" s="1"/>
  <c r="T22" i="589"/>
  <c r="AB36" i="589"/>
  <c r="AB37" i="589"/>
  <c r="AB38" i="589"/>
  <c r="AB39" i="589"/>
  <c r="AB40" i="589"/>
  <c r="AB41" i="589"/>
  <c r="AB42" i="589"/>
  <c r="AB43" i="589"/>
  <c r="AB44" i="589"/>
  <c r="AB45" i="589"/>
  <c r="AB46" i="589"/>
  <c r="B17" i="589" l="1"/>
  <c r="AD10" i="589"/>
  <c r="X35" i="589"/>
  <c r="X36" i="589" s="1"/>
  <c r="AA35" i="589"/>
  <c r="AC7" i="589"/>
  <c r="AC6" i="589"/>
  <c r="AC10" i="589"/>
  <c r="W11" i="589"/>
  <c r="O31" i="589"/>
  <c r="AD11" i="589" l="1"/>
  <c r="Z11" i="589" s="1"/>
  <c r="AA36" i="589"/>
  <c r="X37" i="589"/>
  <c r="Z35" i="589"/>
  <c r="AC11" i="589"/>
  <c r="AC35" i="589" s="1"/>
  <c r="W35" i="589"/>
  <c r="W36" i="589" s="1"/>
  <c r="I11" i="589" l="1"/>
  <c r="AA11" i="589"/>
  <c r="AB11" i="589"/>
  <c r="AA37" i="589"/>
  <c r="X38" i="589"/>
  <c r="Z36" i="589"/>
  <c r="AC36" i="589" s="1"/>
  <c r="W37" i="589"/>
  <c r="AD35" i="589"/>
  <c r="AE35" i="589" s="1"/>
  <c r="AF35" i="589" s="1"/>
  <c r="X39" i="589" l="1"/>
  <c r="AA38" i="589"/>
  <c r="O37" i="589"/>
  <c r="AD36" i="589"/>
  <c r="AE36" i="589" s="1"/>
  <c r="AF36" i="589" s="1"/>
  <c r="Z37" i="589"/>
  <c r="AC37" i="589" s="1"/>
  <c r="W38" i="589"/>
  <c r="X40" i="589" l="1"/>
  <c r="AA39" i="589"/>
  <c r="O38" i="589"/>
  <c r="Z38" i="589"/>
  <c r="AC38" i="589" s="1"/>
  <c r="W39" i="589"/>
  <c r="AE37" i="589"/>
  <c r="AF37" i="589" s="1"/>
  <c r="O39" i="589" s="1"/>
  <c r="AD37" i="589"/>
  <c r="C37" i="589"/>
  <c r="E37" i="589"/>
  <c r="G37" i="589"/>
  <c r="Q37" i="589" s="1"/>
  <c r="K37" i="589"/>
  <c r="X41" i="589" l="1"/>
  <c r="AA40" i="589"/>
  <c r="Z39" i="589"/>
  <c r="AC39" i="589" s="1"/>
  <c r="W40" i="589"/>
  <c r="AD38" i="589"/>
  <c r="AE38" i="589" s="1"/>
  <c r="AF38" i="589" s="1"/>
  <c r="G39" i="589"/>
  <c r="K39" i="589"/>
  <c r="C39" i="589"/>
  <c r="E39" i="589"/>
  <c r="E38" i="589"/>
  <c r="G38" i="589"/>
  <c r="C38" i="589"/>
  <c r="K38" i="589"/>
  <c r="Q39" i="589" l="1"/>
  <c r="Q38" i="589"/>
  <c r="X42" i="589"/>
  <c r="AA41" i="589"/>
  <c r="O40" i="589"/>
  <c r="AD39" i="589"/>
  <c r="AE39" i="589" s="1"/>
  <c r="AF39" i="589" s="1"/>
  <c r="Z40" i="589"/>
  <c r="AC40" i="589" s="1"/>
  <c r="W41" i="589"/>
  <c r="AA42" i="589" l="1"/>
  <c r="X43" i="589"/>
  <c r="O41" i="589"/>
  <c r="Z41" i="589"/>
  <c r="AC41" i="589" s="1"/>
  <c r="W42" i="589"/>
  <c r="K40" i="589"/>
  <c r="C40" i="589"/>
  <c r="E40" i="589"/>
  <c r="G40" i="589"/>
  <c r="AD40" i="589"/>
  <c r="AE40" i="589" s="1"/>
  <c r="AF40" i="589" s="1"/>
  <c r="O42" i="589" s="1"/>
  <c r="Q40" i="589" l="1"/>
  <c r="X44" i="589"/>
  <c r="AA43" i="589"/>
  <c r="E42" i="589"/>
  <c r="G42" i="589"/>
  <c r="Q42" i="589" s="1"/>
  <c r="C42" i="589"/>
  <c r="K42" i="589"/>
  <c r="Z42" i="589"/>
  <c r="AC42" i="589" s="1"/>
  <c r="W43" i="589"/>
  <c r="AD41" i="589"/>
  <c r="AE41" i="589" s="1"/>
  <c r="AF41" i="589" s="1"/>
  <c r="O43" i="589" s="1"/>
  <c r="C41" i="589"/>
  <c r="E41" i="589"/>
  <c r="G41" i="589"/>
  <c r="K41" i="589"/>
  <c r="Q41" i="589" l="1"/>
  <c r="AA44" i="589"/>
  <c r="X45" i="589"/>
  <c r="G43" i="589"/>
  <c r="K43" i="589"/>
  <c r="C43" i="589"/>
  <c r="E43" i="589"/>
  <c r="T43" i="589"/>
  <c r="Z43" i="589"/>
  <c r="AC43" i="589" s="1"/>
  <c r="W44" i="589"/>
  <c r="AD42" i="589"/>
  <c r="AE42" i="589" s="1"/>
  <c r="AF42" i="589" s="1"/>
  <c r="O44" i="589" s="1"/>
  <c r="Q43" i="589" l="1"/>
  <c r="AA45" i="589"/>
  <c r="X46" i="589"/>
  <c r="AA46" i="589" s="1"/>
  <c r="G44" i="589"/>
  <c r="K44" i="589"/>
  <c r="C44" i="589"/>
  <c r="E44" i="589"/>
  <c r="Z44" i="589"/>
  <c r="AC44" i="589" s="1"/>
  <c r="W45" i="589"/>
  <c r="AD43" i="589"/>
  <c r="AE43" i="589" s="1"/>
  <c r="AF43" i="589" s="1"/>
  <c r="O45" i="589" s="1"/>
  <c r="Q44" i="589" l="1"/>
  <c r="G45" i="589"/>
  <c r="E45" i="589"/>
  <c r="K45" i="589"/>
  <c r="C45" i="589"/>
  <c r="Z45" i="589"/>
  <c r="AC45" i="589" s="1"/>
  <c r="W46" i="589"/>
  <c r="Z46" i="589" s="1"/>
  <c r="AC46" i="589" s="1"/>
  <c r="AD44" i="589"/>
  <c r="AE44" i="589" s="1"/>
  <c r="AF44" i="589" s="1"/>
  <c r="O46" i="589" s="1"/>
  <c r="Q45" i="589" l="1"/>
  <c r="G46" i="589"/>
  <c r="E46" i="589"/>
  <c r="K46" i="589"/>
  <c r="C46" i="589"/>
  <c r="AD46" i="589"/>
  <c r="AE46" i="589" s="1"/>
  <c r="AF46" i="589" s="1"/>
  <c r="AD45" i="589"/>
  <c r="AE45" i="589" s="1"/>
  <c r="AF45" i="589" s="1"/>
  <c r="O47" i="589" s="1"/>
  <c r="Q46" i="589" l="1"/>
  <c r="K47" i="589"/>
  <c r="E47" i="589"/>
  <c r="G47" i="589"/>
  <c r="C47" i="589"/>
  <c r="T44" i="589"/>
  <c r="T45" i="589" s="1"/>
  <c r="O48" i="589"/>
  <c r="AF49" i="589"/>
  <c r="Q47" i="589" l="1"/>
  <c r="E48" i="589"/>
  <c r="C48" i="589"/>
  <c r="G48" i="589"/>
  <c r="K48" i="589"/>
  <c r="Q50" i="589"/>
  <c r="A2" i="589" s="1"/>
  <c r="Q48" i="589" l="1"/>
  <c r="Q52" i="589" s="1"/>
  <c r="A3" i="589" s="1"/>
  <c r="B10" i="588"/>
  <c r="I10" i="588"/>
  <c r="N6" i="584" l="1"/>
  <c r="I10" i="584" s="1"/>
  <c r="S14" i="588" l="1"/>
  <c r="Q20" i="584"/>
  <c r="G22" i="584" s="1"/>
  <c r="K22" i="584" s="1"/>
  <c r="W100" i="588"/>
  <c r="K17" i="588"/>
  <c r="V19" i="588"/>
  <c r="K19" i="588"/>
  <c r="V17" i="588"/>
  <c r="AB45" i="584"/>
  <c r="AB44" i="584"/>
  <c r="AB43" i="584"/>
  <c r="AB42" i="584"/>
  <c r="AB41" i="584"/>
  <c r="AB40" i="584"/>
  <c r="AB39" i="584"/>
  <c r="AB38" i="584"/>
  <c r="AB37" i="584"/>
  <c r="AB36" i="584"/>
  <c r="AB35" i="584"/>
  <c r="Q16" i="584"/>
  <c r="E11" i="584"/>
  <c r="B13" i="584" s="1"/>
  <c r="AB10" i="584"/>
  <c r="AA10" i="584"/>
  <c r="Z10" i="584"/>
  <c r="Y10" i="584"/>
  <c r="Y11" i="584" s="1"/>
  <c r="X10" i="584"/>
  <c r="X11" i="584" s="1"/>
  <c r="W10" i="584"/>
  <c r="W11" i="584" s="1"/>
  <c r="Z34" i="584" s="1"/>
  <c r="Y6" i="584"/>
  <c r="Y7" i="584" s="1"/>
  <c r="X6" i="584"/>
  <c r="X7" i="584" s="1"/>
  <c r="W6" i="584"/>
  <c r="W7" i="584" s="1"/>
  <c r="T22" i="584"/>
  <c r="G31" i="584" l="1"/>
  <c r="O31" i="584" s="1"/>
  <c r="AA16" i="588"/>
  <c r="B17" i="584"/>
  <c r="AC10" i="584"/>
  <c r="AD10" i="584"/>
  <c r="AC6" i="584"/>
  <c r="X34" i="584"/>
  <c r="AA34" i="584"/>
  <c r="AC11" i="584"/>
  <c r="AC34" i="584" s="1"/>
  <c r="AC7" i="584"/>
  <c r="W34" i="584"/>
  <c r="K60" i="588"/>
  <c r="AA14" i="588"/>
  <c r="O3" i="584" l="1"/>
  <c r="U60" i="588"/>
  <c r="U61" i="588" s="1"/>
  <c r="AD11" i="584"/>
  <c r="AB11" i="584" s="1"/>
  <c r="Z11" i="584"/>
  <c r="I11" i="584"/>
  <c r="AD34" i="584"/>
  <c r="AE34" i="584" s="1"/>
  <c r="AF34" i="584" s="1"/>
  <c r="X35" i="584"/>
  <c r="W35" i="584"/>
  <c r="Z35" i="584" s="1"/>
  <c r="AA11" i="584" l="1"/>
  <c r="L66" i="588"/>
  <c r="O37" i="584"/>
  <c r="C37" i="584" s="1"/>
  <c r="AA35" i="584"/>
  <c r="AC35" i="584" s="1"/>
  <c r="W36" i="584"/>
  <c r="Z36" i="584" s="1"/>
  <c r="X36" i="584"/>
  <c r="AD35" i="584" l="1"/>
  <c r="AE35" i="584" s="1"/>
  <c r="AF35" i="584" s="1"/>
  <c r="X37" i="584"/>
  <c r="AA36" i="584"/>
  <c r="AC36" i="584" s="1"/>
  <c r="W37" i="584"/>
  <c r="Z37" i="584" s="1"/>
  <c r="E72" i="588"/>
  <c r="G37" i="584"/>
  <c r="M72" i="588" s="1"/>
  <c r="E37" i="584"/>
  <c r="E20" i="588" s="1"/>
  <c r="H72" i="588" s="1"/>
  <c r="K37" i="584"/>
  <c r="Z72" i="588"/>
  <c r="AD36" i="584" l="1"/>
  <c r="AE36" i="584" s="1"/>
  <c r="AF36" i="584" s="1"/>
  <c r="O38" i="584"/>
  <c r="C38" i="584" s="1"/>
  <c r="W38" i="584"/>
  <c r="Z38" i="584" s="1"/>
  <c r="X38" i="584"/>
  <c r="AA37" i="584"/>
  <c r="AC37" i="584" s="1"/>
  <c r="Q37" i="584"/>
  <c r="AD37" i="584" l="1"/>
  <c r="AE37" i="584" s="1"/>
  <c r="AF37" i="584" s="1"/>
  <c r="O39" i="584"/>
  <c r="C39" i="584" s="1"/>
  <c r="AC72" i="588"/>
  <c r="D21" i="588"/>
  <c r="W39" i="584"/>
  <c r="Z39" i="584" s="1"/>
  <c r="AA38" i="584"/>
  <c r="AC38" i="584" s="1"/>
  <c r="X39" i="584"/>
  <c r="Z74" i="588"/>
  <c r="E74" i="588"/>
  <c r="K38" i="584"/>
  <c r="G38" i="584"/>
  <c r="M74" i="588" s="1"/>
  <c r="E38" i="584"/>
  <c r="J20" i="588" s="1"/>
  <c r="H74" i="588" s="1"/>
  <c r="Q38" i="584" l="1"/>
  <c r="AC74" i="588" s="1"/>
  <c r="AD38" i="584"/>
  <c r="AE38" i="584" s="1"/>
  <c r="AF38" i="584" s="1"/>
  <c r="O41" i="584" s="1"/>
  <c r="C41" i="584" s="1"/>
  <c r="O40" i="584"/>
  <c r="C40" i="584" s="1"/>
  <c r="X40" i="584"/>
  <c r="AA39" i="584"/>
  <c r="AC39" i="584" s="1"/>
  <c r="W40" i="584"/>
  <c r="Z40" i="584" s="1"/>
  <c r="K39" i="584"/>
  <c r="E76" i="588"/>
  <c r="E39" i="584"/>
  <c r="O20" i="588" s="1"/>
  <c r="H76" i="588" s="1"/>
  <c r="Z76" i="588"/>
  <c r="G39" i="584"/>
  <c r="M76" i="588" s="1"/>
  <c r="I21" i="588" l="1"/>
  <c r="X41" i="584"/>
  <c r="AA40" i="584"/>
  <c r="AC40" i="584" s="1"/>
  <c r="W41" i="584"/>
  <c r="Z41" i="584" s="1"/>
  <c r="E78" i="588"/>
  <c r="E40" i="584"/>
  <c r="T20" i="588" s="1"/>
  <c r="H78" i="588" s="1"/>
  <c r="K40" i="584"/>
  <c r="Z78" i="588"/>
  <c r="G40" i="584"/>
  <c r="M78" i="588" s="1"/>
  <c r="E41" i="584"/>
  <c r="Y20" i="588" s="1"/>
  <c r="H80" i="588" s="1"/>
  <c r="E80" i="588"/>
  <c r="Z80" i="588"/>
  <c r="K41" i="584"/>
  <c r="G41" i="584"/>
  <c r="M80" i="588" s="1"/>
  <c r="Q39" i="584"/>
  <c r="AD39" i="584"/>
  <c r="AE39" i="584" s="1"/>
  <c r="AF39" i="584" s="1"/>
  <c r="O42" i="584" s="1"/>
  <c r="C42" i="584" s="1"/>
  <c r="Q41" i="584" l="1"/>
  <c r="AC80" i="588" s="1"/>
  <c r="Q40" i="584"/>
  <c r="S21" i="588" s="1"/>
  <c r="AD40" i="584"/>
  <c r="AE40" i="584" s="1"/>
  <c r="AF40" i="584" s="1"/>
  <c r="O43" i="584" s="1"/>
  <c r="C43" i="584" s="1"/>
  <c r="K42" i="584"/>
  <c r="E82" i="588"/>
  <c r="E42" i="584"/>
  <c r="AD20" i="588" s="1"/>
  <c r="H82" i="588" s="1"/>
  <c r="Z82" i="588"/>
  <c r="G42" i="584"/>
  <c r="M82" i="588" s="1"/>
  <c r="X42" i="584"/>
  <c r="AA41" i="584"/>
  <c r="AC41" i="584" s="1"/>
  <c r="W42" i="584"/>
  <c r="Z42" i="584" s="1"/>
  <c r="N21" i="588"/>
  <c r="AC76" i="588"/>
  <c r="X21" i="588" l="1"/>
  <c r="AC78" i="588"/>
  <c r="Q42" i="584"/>
  <c r="AC21" i="588" s="1"/>
  <c r="AD41" i="584"/>
  <c r="AE41" i="584" s="1"/>
  <c r="AF41" i="584" s="1"/>
  <c r="O44" i="584" s="1"/>
  <c r="C44" i="584" s="1"/>
  <c r="Z84" i="588"/>
  <c r="E43" i="584"/>
  <c r="E23" i="588" s="1"/>
  <c r="H84" i="588" s="1"/>
  <c r="G43" i="584"/>
  <c r="M84" i="588" s="1"/>
  <c r="K43" i="584"/>
  <c r="E84" i="588"/>
  <c r="T42" i="584"/>
  <c r="X43" i="584"/>
  <c r="AA42" i="584"/>
  <c r="AC42" i="584" s="1"/>
  <c r="W43" i="584"/>
  <c r="Z43" i="584" s="1"/>
  <c r="AC82" i="588" l="1"/>
  <c r="Q43" i="584"/>
  <c r="AC84" i="588" s="1"/>
  <c r="AD42" i="584"/>
  <c r="AE42" i="584" s="1"/>
  <c r="AF42" i="584" s="1"/>
  <c r="O45" i="584" s="1"/>
  <c r="C45" i="584" s="1"/>
  <c r="G44" i="584"/>
  <c r="M86" i="588" s="1"/>
  <c r="K44" i="584"/>
  <c r="E44" i="584"/>
  <c r="J23" i="588" s="1"/>
  <c r="H86" i="588" s="1"/>
  <c r="E86" i="588"/>
  <c r="Z86" i="588"/>
  <c r="W44" i="584"/>
  <c r="Z44" i="584" s="1"/>
  <c r="X44" i="584"/>
  <c r="AA43" i="584"/>
  <c r="AC43" i="584" s="1"/>
  <c r="D24" i="588" l="1"/>
  <c r="Q44" i="584"/>
  <c r="AC86" i="588" s="1"/>
  <c r="G45" i="584"/>
  <c r="M88" i="588" s="1"/>
  <c r="E45" i="584"/>
  <c r="O23" i="588" s="1"/>
  <c r="H88" i="588" s="1"/>
  <c r="E88" i="588"/>
  <c r="K45" i="584"/>
  <c r="Z88" i="588"/>
  <c r="W45" i="584"/>
  <c r="Z45" i="584" s="1"/>
  <c r="X45" i="584"/>
  <c r="AA45" i="584" s="1"/>
  <c r="AA44" i="584"/>
  <c r="AC44" i="584" s="1"/>
  <c r="AD43" i="584"/>
  <c r="AE43" i="584" s="1"/>
  <c r="AF43" i="584" s="1"/>
  <c r="O46" i="584" s="1"/>
  <c r="C46" i="584" s="1"/>
  <c r="I24" i="588" l="1"/>
  <c r="Q45" i="584"/>
  <c r="N24" i="588" s="1"/>
  <c r="AD44" i="584"/>
  <c r="AE44" i="584" s="1"/>
  <c r="AF44" i="584" s="1"/>
  <c r="O47" i="584" s="1"/>
  <c r="C47" i="584" s="1"/>
  <c r="G46" i="584"/>
  <c r="M90" i="588" s="1"/>
  <c r="E90" i="588"/>
  <c r="K46" i="584"/>
  <c r="Q46" i="584" s="1"/>
  <c r="S24" i="588" s="1"/>
  <c r="E46" i="584"/>
  <c r="T23" i="588" s="1"/>
  <c r="H90" i="588" s="1"/>
  <c r="AC45" i="584"/>
  <c r="AC88" i="588" l="1"/>
  <c r="E92" i="588"/>
  <c r="G47" i="584"/>
  <c r="M92" i="588" s="1"/>
  <c r="E47" i="584"/>
  <c r="Y23" i="588" s="1"/>
  <c r="H92" i="588" s="1"/>
  <c r="K47" i="584"/>
  <c r="T43" i="584"/>
  <c r="T44" i="584" s="1"/>
  <c r="AD45" i="584"/>
  <c r="AE45" i="584" s="1"/>
  <c r="AF45" i="584" s="1"/>
  <c r="Q47" i="584" l="1"/>
  <c r="X24" i="588" s="1"/>
  <c r="O48" i="584"/>
  <c r="C48" i="584" s="1"/>
  <c r="AF48" i="584"/>
  <c r="G48" i="584" l="1"/>
  <c r="M94" i="588" s="1"/>
  <c r="K48" i="584"/>
  <c r="Q48" i="584" s="1"/>
  <c r="E48" i="584"/>
  <c r="AD23" i="588" s="1"/>
  <c r="H94" i="588" s="1"/>
  <c r="E94" i="588"/>
  <c r="Q50" i="584"/>
  <c r="AC96" i="588" l="1"/>
  <c r="A2" i="584"/>
  <c r="AC24" i="588"/>
  <c r="Q52" i="584"/>
  <c r="A3" i="584" l="1"/>
  <c r="Z98" i="588"/>
</calcChain>
</file>

<file path=xl/comments1.xml><?xml version="1.0" encoding="utf-8"?>
<comments xmlns="http://schemas.openxmlformats.org/spreadsheetml/2006/main">
  <authors>
    <author>user01</author>
    <author>chikyosai</author>
    <author>沖縄県</author>
  </authors>
  <commentList>
    <comment ref="E5" authorId="0" shapeId="0">
      <text>
        <r>
          <rPr>
            <sz val="9"/>
            <color indexed="81"/>
            <rFont val="ＭＳ Ｐゴシック"/>
            <family val="3"/>
            <charset val="128"/>
          </rPr>
          <t xml:space="preserve">０か００で始まる７桁の番号を入力してください。
</t>
        </r>
      </text>
    </comment>
    <comment ref="E6" authorId="1" shapeId="0">
      <text>
        <r>
          <rPr>
            <b/>
            <sz val="9"/>
            <color indexed="81"/>
            <rFont val="ＭＳ Ｐゴシック"/>
            <family val="3"/>
            <charset val="128"/>
          </rPr>
          <t>組合員氏名</t>
        </r>
        <r>
          <rPr>
            <sz val="9"/>
            <color indexed="81"/>
            <rFont val="ＭＳ Ｐゴシック"/>
            <family val="3"/>
            <charset val="128"/>
          </rPr>
          <t xml:space="preserve">
</t>
        </r>
      </text>
    </comment>
    <comment ref="N6" authorId="0" shapeId="0">
      <text>
        <r>
          <rPr>
            <sz val="9"/>
            <color indexed="81"/>
            <rFont val="ＭＳ Ｐゴシック"/>
            <family val="3"/>
            <charset val="128"/>
          </rPr>
          <t xml:space="preserve">子が1歳6月に達する日というのは・・・・
令和3年1月1日生まれの子は
令和4年6月30日。
令和3年4月1日生まれの子は
令和4年9月30日
つまり満1歳6ヶ月の前日です
</t>
        </r>
      </text>
    </comment>
    <comment ref="E9" authorId="0" shapeId="0">
      <text>
        <r>
          <rPr>
            <sz val="9"/>
            <color indexed="81"/>
            <rFont val="ＭＳ Ｐゴシック"/>
            <family val="3"/>
            <charset val="128"/>
          </rPr>
          <t xml:space="preserve">西暦で入力
</t>
        </r>
      </text>
    </comment>
    <comment ref="I9" authorId="0" shapeId="0">
      <text>
        <r>
          <rPr>
            <sz val="9"/>
            <color indexed="81"/>
            <rFont val="ＭＳ Ｐゴシック"/>
            <family val="3"/>
            <charset val="128"/>
          </rPr>
          <t xml:space="preserve">西暦で入力
</t>
        </r>
      </text>
    </comment>
    <comment ref="I10" authorId="1" shapeId="0">
      <text>
        <r>
          <rPr>
            <b/>
            <sz val="9"/>
            <color indexed="81"/>
            <rFont val="ＭＳ Ｐゴシック"/>
            <family val="3"/>
            <charset val="128"/>
          </rPr>
          <t xml:space="preserve">延長期間の 始期 と 終期
例 2022/7/5    2023/3/31
※ただし、最大　子が1歳6月に達する日まで
</t>
        </r>
      </text>
    </comment>
    <comment ref="F14" authorId="1" shapeId="0">
      <text>
        <r>
          <rPr>
            <b/>
            <sz val="9"/>
            <color indexed="81"/>
            <rFont val="ＭＳ Ｐゴシック"/>
            <family val="3"/>
            <charset val="128"/>
          </rPr>
          <t>ｽｸﾛ-ﾙﾊﾞ-で選択</t>
        </r>
        <r>
          <rPr>
            <sz val="9"/>
            <color indexed="81"/>
            <rFont val="ＭＳ Ｐゴシック"/>
            <family val="3"/>
            <charset val="128"/>
          </rPr>
          <t xml:space="preserve">
</t>
        </r>
      </text>
    </comment>
    <comment ref="Q14" authorId="1" shapeId="0">
      <text>
        <r>
          <rPr>
            <sz val="9"/>
            <color indexed="81"/>
            <rFont val="ＭＳ Ｐゴシック"/>
            <family val="3"/>
            <charset val="128"/>
          </rPr>
          <t xml:space="preserve">給料月額
</t>
        </r>
      </text>
    </comment>
    <comment ref="Q15" authorId="1" shapeId="0">
      <text>
        <r>
          <rPr>
            <b/>
            <sz val="9"/>
            <color indexed="81"/>
            <rFont val="ＭＳ Ｐゴシック"/>
            <family val="3"/>
            <charset val="128"/>
          </rPr>
          <t>調整額</t>
        </r>
        <r>
          <rPr>
            <sz val="9"/>
            <color indexed="81"/>
            <rFont val="ＭＳ Ｐゴシック"/>
            <family val="3"/>
            <charset val="128"/>
          </rPr>
          <t xml:space="preserve">
</t>
        </r>
      </text>
    </comment>
    <comment ref="I18" authorId="2" shapeId="0">
      <text>
        <r>
          <rPr>
            <b/>
            <sz val="9"/>
            <color indexed="81"/>
            <rFont val="ＭＳ Ｐゴシック"/>
            <family val="3"/>
            <charset val="128"/>
          </rPr>
          <t>スクロールバーで選択</t>
        </r>
      </text>
    </comment>
    <comment ref="Q18" authorId="2" shapeId="0">
      <text>
        <r>
          <rPr>
            <b/>
            <sz val="9"/>
            <color indexed="81"/>
            <rFont val="ＭＳ Ｐゴシック"/>
            <family val="3"/>
            <charset val="128"/>
          </rPr>
          <t>等級を選択すると標準報酬月額が表示されます。</t>
        </r>
      </text>
    </comment>
    <comment ref="G31" authorId="0" shapeId="0">
      <text>
        <r>
          <rPr>
            <sz val="9"/>
            <color indexed="81"/>
            <rFont val="ＭＳ Ｐゴシック"/>
            <family val="3"/>
            <charset val="128"/>
          </rPr>
          <t>給付上限額
を超える場合、逆算した給料日額が表示されます
（初期表示も）</t>
        </r>
      </text>
    </comment>
    <comment ref="O31" authorId="0" shapeId="0">
      <text>
        <r>
          <rPr>
            <sz val="9"/>
            <color indexed="81"/>
            <rFont val="ＭＳ Ｐゴシック"/>
            <family val="3"/>
            <charset val="128"/>
          </rPr>
          <t>給付限度額を超える場合は給付限度額頭打ちで表示されます</t>
        </r>
      </text>
    </comment>
  </commentList>
</comments>
</file>

<file path=xl/comments2.xml><?xml version="1.0" encoding="utf-8"?>
<comments xmlns="http://schemas.openxmlformats.org/spreadsheetml/2006/main">
  <authors>
    <author>user01</author>
  </authors>
  <commentList>
    <comment ref="L13" authorId="0" shapeId="0">
      <text>
        <r>
          <rPr>
            <sz val="9"/>
            <color indexed="81"/>
            <rFont val="ＭＳ Ｐゴシック"/>
            <family val="3"/>
            <charset val="128"/>
          </rPr>
          <t>本人なら「００」
妻なら「０２」など</t>
        </r>
      </text>
    </comment>
    <comment ref="N13" authorId="0" shapeId="0">
      <text>
        <r>
          <rPr>
            <sz val="11"/>
            <rFont val="ＭＳ Ｐゴシック"/>
            <family val="3"/>
            <charset val="128"/>
          </rPr>
          <t>一般職「１」
特別職「２」</t>
        </r>
      </text>
    </comment>
  </commentList>
</comments>
</file>

<file path=xl/comments3.xml><?xml version="1.0" encoding="utf-8"?>
<comments xmlns="http://schemas.openxmlformats.org/spreadsheetml/2006/main">
  <authors>
    <author>user01</author>
    <author>chikyosai</author>
    <author>沖縄県</author>
  </authors>
  <commentList>
    <comment ref="E5" authorId="0" shapeId="0">
      <text>
        <r>
          <rPr>
            <sz val="9"/>
            <color indexed="81"/>
            <rFont val="ＭＳ Ｐゴシック"/>
            <family val="3"/>
            <charset val="128"/>
          </rPr>
          <t xml:space="preserve">０か００で始まる７桁の番号を入力してください。
</t>
        </r>
      </text>
    </comment>
    <comment ref="E6" authorId="1" shapeId="0">
      <text>
        <r>
          <rPr>
            <b/>
            <sz val="9"/>
            <color indexed="81"/>
            <rFont val="ＭＳ Ｐゴシック"/>
            <family val="3"/>
            <charset val="128"/>
          </rPr>
          <t>組合員氏名</t>
        </r>
        <r>
          <rPr>
            <sz val="9"/>
            <color indexed="81"/>
            <rFont val="ＭＳ Ｐゴシック"/>
            <family val="3"/>
            <charset val="128"/>
          </rPr>
          <t xml:space="preserve">
</t>
        </r>
      </text>
    </comment>
    <comment ref="N6" authorId="0" shapeId="0">
      <text>
        <r>
          <rPr>
            <sz val="9"/>
            <color indexed="81"/>
            <rFont val="ＭＳ Ｐゴシック"/>
            <family val="3"/>
            <charset val="128"/>
          </rPr>
          <t xml:space="preserve">子が1歳6月に達する日というのは・・・・
令和3年1月1日生まれの子は
令和4年6月30日。
令和3年4月1日生まれの子は
令和4年9月30日
つまり満1歳6ヶ月の前日です
</t>
        </r>
      </text>
    </comment>
    <comment ref="E9" authorId="0" shapeId="0">
      <text>
        <r>
          <rPr>
            <sz val="9"/>
            <color indexed="81"/>
            <rFont val="ＭＳ Ｐゴシック"/>
            <family val="3"/>
            <charset val="128"/>
          </rPr>
          <t xml:space="preserve">西暦で入力
</t>
        </r>
      </text>
    </comment>
    <comment ref="I9" authorId="0" shapeId="0">
      <text>
        <r>
          <rPr>
            <sz val="9"/>
            <color indexed="81"/>
            <rFont val="ＭＳ Ｐゴシック"/>
            <family val="3"/>
            <charset val="128"/>
          </rPr>
          <t xml:space="preserve">西暦で入力
</t>
        </r>
      </text>
    </comment>
    <comment ref="I10" authorId="1" shapeId="0">
      <text>
        <r>
          <rPr>
            <b/>
            <sz val="9"/>
            <color indexed="81"/>
            <rFont val="ＭＳ Ｐゴシック"/>
            <family val="3"/>
            <charset val="128"/>
          </rPr>
          <t xml:space="preserve">延長期間の 始期 と 終期
例 2022/7/5    2023/3/31
※ただし、最大　子が1歳6月に達する日まで
</t>
        </r>
      </text>
    </comment>
    <comment ref="F14" authorId="1" shapeId="0">
      <text>
        <r>
          <rPr>
            <b/>
            <sz val="9"/>
            <color indexed="81"/>
            <rFont val="ＭＳ Ｐゴシック"/>
            <family val="3"/>
            <charset val="128"/>
          </rPr>
          <t>ｽｸﾛ-ﾙﾊﾞ-で選択</t>
        </r>
        <r>
          <rPr>
            <sz val="9"/>
            <color indexed="81"/>
            <rFont val="ＭＳ Ｐゴシック"/>
            <family val="3"/>
            <charset val="128"/>
          </rPr>
          <t xml:space="preserve">
</t>
        </r>
      </text>
    </comment>
    <comment ref="Q14" authorId="1" shapeId="0">
      <text>
        <r>
          <rPr>
            <sz val="9"/>
            <color indexed="81"/>
            <rFont val="ＭＳ Ｐゴシック"/>
            <family val="3"/>
            <charset val="128"/>
          </rPr>
          <t xml:space="preserve">給料月額
</t>
        </r>
      </text>
    </comment>
    <comment ref="Q15" authorId="1" shapeId="0">
      <text>
        <r>
          <rPr>
            <b/>
            <sz val="9"/>
            <color indexed="81"/>
            <rFont val="ＭＳ Ｐゴシック"/>
            <family val="3"/>
            <charset val="128"/>
          </rPr>
          <t>調整額</t>
        </r>
        <r>
          <rPr>
            <sz val="9"/>
            <color indexed="81"/>
            <rFont val="ＭＳ Ｐゴシック"/>
            <family val="3"/>
            <charset val="128"/>
          </rPr>
          <t xml:space="preserve">
</t>
        </r>
      </text>
    </comment>
    <comment ref="I18" authorId="2" shapeId="0">
      <text>
        <r>
          <rPr>
            <b/>
            <sz val="9"/>
            <color indexed="81"/>
            <rFont val="ＭＳ Ｐゴシック"/>
            <family val="3"/>
            <charset val="128"/>
          </rPr>
          <t>スクロールバーで選択</t>
        </r>
      </text>
    </comment>
    <comment ref="Q18" authorId="2" shapeId="0">
      <text>
        <r>
          <rPr>
            <b/>
            <sz val="9"/>
            <color indexed="81"/>
            <rFont val="ＭＳ Ｐゴシック"/>
            <family val="3"/>
            <charset val="128"/>
          </rPr>
          <t>等級を選択すると標準報酬月額が表示されます。</t>
        </r>
      </text>
    </comment>
    <comment ref="G31" authorId="0" shapeId="0">
      <text>
        <r>
          <rPr>
            <sz val="9"/>
            <color indexed="81"/>
            <rFont val="ＭＳ Ｐゴシック"/>
            <family val="3"/>
            <charset val="128"/>
          </rPr>
          <t>給付上限額１０，３５６円
を超える場合、逆算した給料日額２０，７１２円が表示されます
（初期表示も２０，７１２円</t>
        </r>
      </text>
    </comment>
    <comment ref="O31" authorId="0" shapeId="0">
      <text>
        <r>
          <rPr>
            <sz val="9"/>
            <color indexed="81"/>
            <rFont val="ＭＳ Ｐゴシック"/>
            <family val="3"/>
            <charset val="128"/>
          </rPr>
          <t>給付限度額１０，３５６円を超える場合は１０，３５６円頭打ちで表示されます</t>
        </r>
      </text>
    </comment>
  </commentList>
</comments>
</file>

<file path=xl/sharedStrings.xml><?xml version="1.0" encoding="utf-8"?>
<sst xmlns="http://schemas.openxmlformats.org/spreadsheetml/2006/main" count="751" uniqueCount="209">
  <si>
    <t>育児休業手当金計算書（休業中支給分）</t>
    <rPh sb="0" eb="2">
      <t>イクジ</t>
    </rPh>
    <rPh sb="2" eb="4">
      <t>キュウギョウ</t>
    </rPh>
    <rPh sb="4" eb="7">
      <t>テアテキン</t>
    </rPh>
    <rPh sb="7" eb="10">
      <t>ケイサンショ</t>
    </rPh>
    <rPh sb="11" eb="13">
      <t>キュウギョウ</t>
    </rPh>
    <rPh sb="13" eb="14">
      <t>チュウ</t>
    </rPh>
    <rPh sb="14" eb="17">
      <t>シキュウブン</t>
    </rPh>
    <phoneticPr fontId="3"/>
  </si>
  <si>
    <t>子の誕生日</t>
    <rPh sb="0" eb="1">
      <t>コ</t>
    </rPh>
    <rPh sb="2" eb="5">
      <t>タンジョウビ</t>
    </rPh>
    <phoneticPr fontId="3"/>
  </si>
  <si>
    <t>育休期間</t>
    <rPh sb="0" eb="1">
      <t>イク</t>
    </rPh>
    <rPh sb="1" eb="2">
      <t>キュウ</t>
    </rPh>
    <rPh sb="2" eb="4">
      <t>キカン</t>
    </rPh>
    <phoneticPr fontId="3"/>
  </si>
  <si>
    <t>～</t>
    <phoneticPr fontId="3"/>
  </si>
  <si>
    <t>給料額</t>
    <rPh sb="0" eb="2">
      <t>キュウリョウ</t>
    </rPh>
    <rPh sb="2" eb="3">
      <t>ガク</t>
    </rPh>
    <phoneticPr fontId="3"/>
  </si>
  <si>
    <t>級</t>
    <rPh sb="0" eb="1">
      <t>キュウ</t>
    </rPh>
    <phoneticPr fontId="3"/>
  </si>
  <si>
    <t>号</t>
    <rPh sb="0" eb="1">
      <t>ゴウ</t>
    </rPh>
    <phoneticPr fontId="3"/>
  </si>
  <si>
    <t>計</t>
    <rPh sb="0" eb="1">
      <t>ケイ</t>
    </rPh>
    <phoneticPr fontId="3"/>
  </si>
  <si>
    <t>各月の請求額</t>
    <rPh sb="0" eb="2">
      <t>カクツキ</t>
    </rPh>
    <rPh sb="3" eb="6">
      <t>セイキュウガク</t>
    </rPh>
    <phoneticPr fontId="3"/>
  </si>
  <si>
    <t>日額</t>
    <rPh sb="0" eb="2">
      <t>ニチガク</t>
    </rPh>
    <phoneticPr fontId="3"/>
  </si>
  <si>
    <t>支給率</t>
    <rPh sb="0" eb="3">
      <t>シキュウリツ</t>
    </rPh>
    <phoneticPr fontId="3"/>
  </si>
  <si>
    <t>日数</t>
    <rPh sb="0" eb="2">
      <t>ニッスウ</t>
    </rPh>
    <phoneticPr fontId="3"/>
  </si>
  <si>
    <t>年</t>
    <rPh sb="0" eb="1">
      <t>ネン</t>
    </rPh>
    <phoneticPr fontId="3"/>
  </si>
  <si>
    <t>月分（</t>
    <rPh sb="0" eb="1">
      <t>ツキ</t>
    </rPh>
    <rPh sb="1" eb="2">
      <t>ブン</t>
    </rPh>
    <phoneticPr fontId="3"/>
  </si>
  <si>
    <t>×</t>
    <phoneticPr fontId="3"/>
  </si>
  <si>
    <t>÷</t>
    <phoneticPr fontId="3"/>
  </si>
  <si>
    <t>）×</t>
    <phoneticPr fontId="3"/>
  </si>
  <si>
    <t>日=</t>
    <rPh sb="0" eb="1">
      <t>ニチ</t>
    </rPh>
    <phoneticPr fontId="3"/>
  </si>
  <si>
    <t>円</t>
    <rPh sb="0" eb="1">
      <t>エン</t>
    </rPh>
    <phoneticPr fontId="3"/>
  </si>
  <si>
    <t>合計休業日数</t>
    <rPh sb="0" eb="2">
      <t>ゴウケイ</t>
    </rPh>
    <rPh sb="2" eb="4">
      <t>キュウギョウ</t>
    </rPh>
    <rPh sb="4" eb="6">
      <t>ニッスウ</t>
    </rPh>
    <phoneticPr fontId="3"/>
  </si>
  <si>
    <t>合計請求額</t>
    <rPh sb="0" eb="2">
      <t>ゴウケイ</t>
    </rPh>
    <rPh sb="2" eb="5">
      <t>セイキュウガク</t>
    </rPh>
    <phoneticPr fontId="3"/>
  </si>
  <si>
    <t>行政職</t>
    <rPh sb="0" eb="2">
      <t>ギョウセイ</t>
    </rPh>
    <rPh sb="2" eb="3">
      <t>ショク</t>
    </rPh>
    <phoneticPr fontId="3"/>
  </si>
  <si>
    <t>公安職</t>
    <rPh sb="0" eb="2">
      <t>コウアン</t>
    </rPh>
    <rPh sb="2" eb="3">
      <t>ショク</t>
    </rPh>
    <phoneticPr fontId="3"/>
  </si>
  <si>
    <t>海事職</t>
    <rPh sb="0" eb="2">
      <t>カイジ</t>
    </rPh>
    <rPh sb="2" eb="3">
      <t>ショク</t>
    </rPh>
    <phoneticPr fontId="3"/>
  </si>
  <si>
    <t>教育職（一）</t>
    <rPh sb="0" eb="2">
      <t>キョウイク</t>
    </rPh>
    <rPh sb="2" eb="3">
      <t>ショク</t>
    </rPh>
    <rPh sb="4" eb="5">
      <t>１</t>
    </rPh>
    <phoneticPr fontId="3"/>
  </si>
  <si>
    <t>教育職（二）</t>
    <rPh sb="0" eb="2">
      <t>キョウイク</t>
    </rPh>
    <rPh sb="2" eb="3">
      <t>ショク</t>
    </rPh>
    <rPh sb="4" eb="5">
      <t>２</t>
    </rPh>
    <phoneticPr fontId="3"/>
  </si>
  <si>
    <t>教育職（三）</t>
    <rPh sb="0" eb="2">
      <t>キョウイク</t>
    </rPh>
    <rPh sb="2" eb="3">
      <t>ショク</t>
    </rPh>
    <rPh sb="4" eb="5">
      <t>３</t>
    </rPh>
    <phoneticPr fontId="3"/>
  </si>
  <si>
    <t>研究職</t>
    <rPh sb="0" eb="2">
      <t>ケンキュウ</t>
    </rPh>
    <rPh sb="2" eb="3">
      <t>ショク</t>
    </rPh>
    <phoneticPr fontId="3"/>
  </si>
  <si>
    <t>医療職（二）</t>
    <rPh sb="2" eb="3">
      <t>ショク</t>
    </rPh>
    <rPh sb="4" eb="5">
      <t>２</t>
    </rPh>
    <phoneticPr fontId="3"/>
  </si>
  <si>
    <t>医療職（三）</t>
    <rPh sb="2" eb="3">
      <t>ショク</t>
    </rPh>
    <rPh sb="4" eb="5">
      <t>３</t>
    </rPh>
    <phoneticPr fontId="3"/>
  </si>
  <si>
    <t>現業職</t>
    <rPh sb="0" eb="2">
      <t>ゲンギョウ</t>
    </rPh>
    <rPh sb="2" eb="3">
      <t>ショク</t>
    </rPh>
    <phoneticPr fontId="3"/>
  </si>
  <si>
    <t>企業職（一）</t>
    <rPh sb="0" eb="2">
      <t>キギョウ</t>
    </rPh>
    <rPh sb="2" eb="3">
      <t>ショク</t>
    </rPh>
    <rPh sb="4" eb="5">
      <t>１</t>
    </rPh>
    <phoneticPr fontId="3"/>
  </si>
  <si>
    <t>企業職（二）</t>
    <rPh sb="0" eb="2">
      <t>キギョウ</t>
    </rPh>
    <rPh sb="2" eb="3">
      <t>ショク</t>
    </rPh>
    <rPh sb="4" eb="5">
      <t>２</t>
    </rPh>
    <phoneticPr fontId="3"/>
  </si>
  <si>
    <t>調整額　２．０</t>
    <rPh sb="0" eb="3">
      <t>チョウセイガク</t>
    </rPh>
    <phoneticPr fontId="3"/>
  </si>
  <si>
    <t>手当金支給期間</t>
    <rPh sb="0" eb="2">
      <t>テアテ</t>
    </rPh>
    <rPh sb="2" eb="3">
      <t>キン</t>
    </rPh>
    <rPh sb="3" eb="5">
      <t>シキュウ</t>
    </rPh>
    <rPh sb="5" eb="7">
      <t>キカン</t>
    </rPh>
    <phoneticPr fontId="3"/>
  </si>
  <si>
    <t>手当率</t>
    <rPh sb="0" eb="2">
      <t>テアテ</t>
    </rPh>
    <rPh sb="2" eb="3">
      <t>リツ</t>
    </rPh>
    <phoneticPr fontId="3"/>
  </si>
  <si>
    <t>　（5円未満切捨て5円以上切り上げ）</t>
    <rPh sb="3" eb="4">
      <t>エン</t>
    </rPh>
    <rPh sb="4" eb="6">
      <t>ミマン</t>
    </rPh>
    <rPh sb="6" eb="8">
      <t>キリス</t>
    </rPh>
    <rPh sb="10" eb="11">
      <t>エン</t>
    </rPh>
    <rPh sb="11" eb="13">
      <t>イジョウ</t>
    </rPh>
    <rPh sb="13" eb="14">
      <t>キ</t>
    </rPh>
    <rPh sb="15" eb="16">
      <t>ア</t>
    </rPh>
    <phoneticPr fontId="3"/>
  </si>
  <si>
    <t>=</t>
    <phoneticPr fontId="3"/>
  </si>
  <si>
    <t>１歳に達する日</t>
    <rPh sb="1" eb="2">
      <t>サイ</t>
    </rPh>
    <rPh sb="3" eb="4">
      <t>タッ</t>
    </rPh>
    <rPh sb="6" eb="7">
      <t>ヒ</t>
    </rPh>
    <phoneticPr fontId="3"/>
  </si>
  <si>
    <t>氏　　　名</t>
    <rPh sb="0" eb="1">
      <t>シ</t>
    </rPh>
    <rPh sb="4" eb="5">
      <t>メイ</t>
    </rPh>
    <phoneticPr fontId="3"/>
  </si>
  <si>
    <t>０５</t>
  </si>
  <si>
    <t>０６</t>
  </si>
  <si>
    <t>００１</t>
    <phoneticPr fontId="3"/>
  </si>
  <si>
    <t>支給額</t>
    <rPh sb="0" eb="2">
      <t>シキュウ</t>
    </rPh>
    <rPh sb="2" eb="3">
      <t>ガク</t>
    </rPh>
    <phoneticPr fontId="3"/>
  </si>
  <si>
    <t xml:space="preserve"> </t>
    <phoneticPr fontId="3"/>
  </si>
  <si>
    <t>①</t>
    <phoneticPr fontId="3"/>
  </si>
  <si>
    <t>調整額　０．５</t>
    <rPh sb="0" eb="3">
      <t>チョウセイガク</t>
    </rPh>
    <phoneticPr fontId="3"/>
  </si>
  <si>
    <t>必ず「育休期間」入力</t>
    <rPh sb="0" eb="1">
      <t>カナラ</t>
    </rPh>
    <rPh sb="3" eb="5">
      <t>イクキュウ</t>
    </rPh>
    <rPh sb="5" eb="7">
      <t>キカン</t>
    </rPh>
    <rPh sb="8" eb="10">
      <t>ニュウリョク</t>
    </rPh>
    <phoneticPr fontId="3"/>
  </si>
  <si>
    <t>後に入力すること。</t>
    <rPh sb="2" eb="4">
      <t>ニュウリョク</t>
    </rPh>
    <phoneticPr fontId="3"/>
  </si>
  <si>
    <t>（請求額の算式がおかしくなります。）</t>
    <rPh sb="1" eb="4">
      <t>セイキュウガク</t>
    </rPh>
    <rPh sb="5" eb="7">
      <t>サンシキ</t>
    </rPh>
    <phoneticPr fontId="3"/>
  </si>
  <si>
    <t>調整額　1．５</t>
    <rPh sb="0" eb="3">
      <t>チョウセイガク</t>
    </rPh>
    <phoneticPr fontId="3"/>
  </si>
  <si>
    <t>組合員番号</t>
    <rPh sb="0" eb="3">
      <t>クミアイイン</t>
    </rPh>
    <rPh sb="3" eb="5">
      <t>バンゴウ</t>
    </rPh>
    <phoneticPr fontId="3"/>
  </si>
  <si>
    <t>黄色の枠は記入必須です。</t>
    <rPh sb="0" eb="2">
      <t>キイロ</t>
    </rPh>
    <rPh sb="3" eb="4">
      <t>ワク</t>
    </rPh>
    <rPh sb="5" eb="7">
      <t>キニュウ</t>
    </rPh>
    <rPh sb="7" eb="9">
      <t>ヒッス</t>
    </rPh>
    <phoneticPr fontId="3"/>
  </si>
  <si>
    <t>記載順</t>
    <rPh sb="0" eb="3">
      <t>キサイジュン</t>
    </rPh>
    <phoneticPr fontId="3"/>
  </si>
  <si>
    <t>②</t>
    <phoneticPr fontId="3"/>
  </si>
  <si>
    <t>③</t>
    <phoneticPr fontId="3"/>
  </si>
  <si>
    <t>氏名</t>
    <rPh sb="0" eb="2">
      <t>シメイ</t>
    </rPh>
    <phoneticPr fontId="3"/>
  </si>
  <si>
    <t>④</t>
    <phoneticPr fontId="3"/>
  </si>
  <si>
    <t>⑤</t>
    <phoneticPr fontId="3"/>
  </si>
  <si>
    <t>↑給付日額限度額確認</t>
  </si>
  <si>
    <t>調整額　０．２５</t>
    <rPh sb="0" eb="3">
      <t>チョウセイガク</t>
    </rPh>
    <phoneticPr fontId="3"/>
  </si>
  <si>
    <t>調整額　0.375</t>
    <rPh sb="0" eb="3">
      <t>チョウセイガク</t>
    </rPh>
    <phoneticPr fontId="3"/>
  </si>
  <si>
    <t>調整額　0.625</t>
    <rPh sb="0" eb="3">
      <t>チョウセイガク</t>
    </rPh>
    <phoneticPr fontId="3"/>
  </si>
  <si>
    <t>調整額　0.75</t>
    <rPh sb="0" eb="3">
      <t>チョウセイガク</t>
    </rPh>
    <phoneticPr fontId="3"/>
  </si>
  <si>
    <t>調整額　0.875</t>
    <rPh sb="0" eb="3">
      <t>チョウセイガク</t>
    </rPh>
    <phoneticPr fontId="3"/>
  </si>
  <si>
    <t>調整額　１．０</t>
    <phoneticPr fontId="3"/>
  </si>
  <si>
    <t>01</t>
    <phoneticPr fontId="3"/>
  </si>
  <si>
    <t>02</t>
    <phoneticPr fontId="3"/>
  </si>
  <si>
    <t>03</t>
    <phoneticPr fontId="3"/>
  </si>
  <si>
    <t>04</t>
    <phoneticPr fontId="3"/>
  </si>
  <si>
    <t>07</t>
    <phoneticPr fontId="3"/>
  </si>
  <si>
    <t>09</t>
    <phoneticPr fontId="3"/>
  </si>
  <si>
    <r>
      <t>1</t>
    </r>
    <r>
      <rPr>
        <sz val="11"/>
        <rFont val="ＭＳ Ｐゴシック"/>
        <family val="3"/>
        <charset val="128"/>
      </rPr>
      <t>0</t>
    </r>
    <phoneticPr fontId="3"/>
  </si>
  <si>
    <t>11</t>
    <phoneticPr fontId="3"/>
  </si>
  <si>
    <t>～</t>
    <phoneticPr fontId="3"/>
  </si>
  <si>
    <t>育休全体期間</t>
    <rPh sb="0" eb="2">
      <t>イクキュウ</t>
    </rPh>
    <rPh sb="2" eb="4">
      <t>ゼンタイ</t>
    </rPh>
    <rPh sb="4" eb="6">
      <t>キカン</t>
    </rPh>
    <phoneticPr fontId="3"/>
  </si>
  <si>
    <t>変更（延長）</t>
    <rPh sb="0" eb="2">
      <t>ヘンコウ</t>
    </rPh>
    <rPh sb="3" eb="5">
      <t>エンチョウ</t>
    </rPh>
    <phoneticPr fontId="3"/>
  </si>
  <si>
    <t>子が1歳6月に達する日</t>
    <rPh sb="0" eb="1">
      <t>コ</t>
    </rPh>
    <rPh sb="3" eb="4">
      <t>サイ</t>
    </rPh>
    <rPh sb="5" eb="6">
      <t>ツキ</t>
    </rPh>
    <rPh sb="7" eb="8">
      <t>タッ</t>
    </rPh>
    <rPh sb="10" eb="11">
      <t>ヒ</t>
    </rPh>
    <phoneticPr fontId="3"/>
  </si>
  <si>
    <t>※「子の誕生日」関係欄は</t>
    <rPh sb="2" eb="3">
      <t>コ</t>
    </rPh>
    <rPh sb="4" eb="7">
      <t>タンジョウビ</t>
    </rPh>
    <rPh sb="8" eb="10">
      <t>カンケイ</t>
    </rPh>
    <rPh sb="10" eb="11">
      <t>ラン</t>
    </rPh>
    <phoneticPr fontId="3"/>
  </si>
  <si>
    <t>子の誕生日と1歳6月達する日</t>
    <rPh sb="0" eb="1">
      <t>コ</t>
    </rPh>
    <rPh sb="2" eb="5">
      <t>タンジョウビ</t>
    </rPh>
    <rPh sb="7" eb="8">
      <t>サイ</t>
    </rPh>
    <rPh sb="9" eb="10">
      <t>ツキ</t>
    </rPh>
    <rPh sb="10" eb="11">
      <t>タッ</t>
    </rPh>
    <rPh sb="13" eb="14">
      <t>ヒ</t>
    </rPh>
    <phoneticPr fontId="3"/>
  </si>
  <si>
    <t>育休期間（全体と延長）</t>
    <rPh sb="0" eb="2">
      <t>イクキュウ</t>
    </rPh>
    <rPh sb="2" eb="4">
      <t>キカン</t>
    </rPh>
    <rPh sb="5" eb="7">
      <t>ゼンタイ</t>
    </rPh>
    <rPh sb="8" eb="10">
      <t>エンチョウ</t>
    </rPh>
    <phoneticPr fontId="3"/>
  </si>
  <si>
    <t>限度額</t>
    <rPh sb="0" eb="3">
      <t>ゲンドガク</t>
    </rPh>
    <phoneticPr fontId="3"/>
  </si>
  <si>
    <t>０１１１１１１</t>
    <phoneticPr fontId="3"/>
  </si>
  <si>
    <t>共済　花枝</t>
    <rPh sb="0" eb="2">
      <t>キョウサイ</t>
    </rPh>
    <rPh sb="3" eb="4">
      <t>ハナ</t>
    </rPh>
    <rPh sb="4" eb="5">
      <t>エ</t>
    </rPh>
    <phoneticPr fontId="3"/>
  </si>
  <si>
    <t>事務長</t>
    <rPh sb="0" eb="3">
      <t>ジムチョウ</t>
    </rPh>
    <phoneticPr fontId="3"/>
  </si>
  <si>
    <t>事務次長</t>
    <rPh sb="0" eb="2">
      <t>ジム</t>
    </rPh>
    <rPh sb="2" eb="4">
      <t>ジチョウ</t>
    </rPh>
    <phoneticPr fontId="3"/>
  </si>
  <si>
    <t>班長</t>
    <rPh sb="0" eb="2">
      <t>ハンチョウ</t>
    </rPh>
    <phoneticPr fontId="3"/>
  </si>
  <si>
    <t>係</t>
    <rPh sb="0" eb="1">
      <t>カカリ</t>
    </rPh>
    <phoneticPr fontId="3"/>
  </si>
  <si>
    <t>原票</t>
    <rPh sb="0" eb="2">
      <t>ゲンピョウ</t>
    </rPh>
    <phoneticPr fontId="3"/>
  </si>
  <si>
    <t>育児休業手当金（変更）請求書</t>
    <rPh sb="0" eb="2">
      <t>イクジ</t>
    </rPh>
    <rPh sb="2" eb="4">
      <t>キュウギョウ</t>
    </rPh>
    <rPh sb="4" eb="7">
      <t>テアテキン</t>
    </rPh>
    <rPh sb="8" eb="10">
      <t>ヘンコウ</t>
    </rPh>
    <rPh sb="11" eb="14">
      <t>セイキュウショ</t>
    </rPh>
    <phoneticPr fontId="3"/>
  </si>
  <si>
    <t>（</t>
    <phoneticPr fontId="3"/>
  </si>
  <si>
    <t>休業中支給分</t>
    <rPh sb="0" eb="2">
      <t>キュウギョウ</t>
    </rPh>
    <rPh sb="2" eb="3">
      <t>チュウ</t>
    </rPh>
    <rPh sb="3" eb="5">
      <t>シキュウ</t>
    </rPh>
    <rPh sb="5" eb="6">
      <t>ブン</t>
    </rPh>
    <phoneticPr fontId="3"/>
  </si>
  <si>
    <t>）</t>
    <phoneticPr fontId="3"/>
  </si>
  <si>
    <t>組合員証番号</t>
    <rPh sb="0" eb="3">
      <t>クミアイイン</t>
    </rPh>
    <rPh sb="3" eb="4">
      <t>ショウ</t>
    </rPh>
    <rPh sb="4" eb="6">
      <t>バンゴウ</t>
    </rPh>
    <phoneticPr fontId="3"/>
  </si>
  <si>
    <t>組合員氏名</t>
    <rPh sb="0" eb="3">
      <t>クミアイイン</t>
    </rPh>
    <rPh sb="3" eb="5">
      <t>シメイ</t>
    </rPh>
    <phoneticPr fontId="3"/>
  </si>
  <si>
    <t>所属機関</t>
    <rPh sb="0" eb="2">
      <t>ショゾク</t>
    </rPh>
    <rPh sb="2" eb="4">
      <t>キカン</t>
    </rPh>
    <phoneticPr fontId="3"/>
  </si>
  <si>
    <t>生年月日</t>
    <rPh sb="0" eb="2">
      <t>セイネン</t>
    </rPh>
    <rPh sb="2" eb="4">
      <t>ガッピ</t>
    </rPh>
    <phoneticPr fontId="3"/>
  </si>
  <si>
    <t>性別</t>
    <rPh sb="0" eb="2">
      <t>セイベツ</t>
    </rPh>
    <phoneticPr fontId="3"/>
  </si>
  <si>
    <t>続柄</t>
    <rPh sb="0" eb="2">
      <t>ゾクガラ</t>
    </rPh>
    <phoneticPr fontId="3"/>
  </si>
  <si>
    <t>一般</t>
    <rPh sb="0" eb="2">
      <t>イッパン</t>
    </rPh>
    <phoneticPr fontId="3"/>
  </si>
  <si>
    <t>※</t>
    <phoneticPr fontId="3"/>
  </si>
  <si>
    <t>始</t>
    <rPh sb="0" eb="1">
      <t>ハジ</t>
    </rPh>
    <phoneticPr fontId="3"/>
  </si>
  <si>
    <t>支給期間</t>
    <rPh sb="0" eb="2">
      <t>シキュウ</t>
    </rPh>
    <rPh sb="2" eb="4">
      <t>キカン</t>
    </rPh>
    <phoneticPr fontId="3"/>
  </si>
  <si>
    <t>終</t>
    <rPh sb="0" eb="1">
      <t>オ</t>
    </rPh>
    <phoneticPr fontId="3"/>
  </si>
  <si>
    <t>年号</t>
    <rPh sb="0" eb="2">
      <t>ネンゴウ</t>
    </rPh>
    <phoneticPr fontId="3"/>
  </si>
  <si>
    <t>月</t>
    <rPh sb="0" eb="1">
      <t>ツキ</t>
    </rPh>
    <phoneticPr fontId="3"/>
  </si>
  <si>
    <t>日</t>
    <rPh sb="0" eb="1">
      <t>ヒ</t>
    </rPh>
    <phoneticPr fontId="3"/>
  </si>
  <si>
    <t>特別</t>
    <rPh sb="0" eb="2">
      <t>トクベツ</t>
    </rPh>
    <phoneticPr fontId="3"/>
  </si>
  <si>
    <t>合計</t>
    <rPh sb="0" eb="2">
      <t>ゴウケイ</t>
    </rPh>
    <phoneticPr fontId="3"/>
  </si>
  <si>
    <t>請求期間</t>
    <rPh sb="0" eb="2">
      <t>セイキュウ</t>
    </rPh>
    <rPh sb="2" eb="4">
      <t>キカン</t>
    </rPh>
    <phoneticPr fontId="3"/>
  </si>
  <si>
    <t>（育児休業を取得した期間）</t>
    <rPh sb="1" eb="3">
      <t>イクジ</t>
    </rPh>
    <rPh sb="3" eb="5">
      <t>キュウギョウ</t>
    </rPh>
    <rPh sb="6" eb="8">
      <t>シュトク</t>
    </rPh>
    <rPh sb="10" eb="12">
      <t>キカン</t>
    </rPh>
    <phoneticPr fontId="3"/>
  </si>
  <si>
    <t>（変更後の期間）</t>
    <rPh sb="1" eb="3">
      <t>ヘンコウ</t>
    </rPh>
    <rPh sb="3" eb="4">
      <t>ゴ</t>
    </rPh>
    <rPh sb="5" eb="7">
      <t>キカン</t>
    </rPh>
    <phoneticPr fontId="3"/>
  </si>
  <si>
    <t>　請求金額</t>
    <rPh sb="1" eb="3">
      <t>セイキュウ</t>
    </rPh>
    <rPh sb="3" eb="5">
      <t>キンガク</t>
    </rPh>
    <phoneticPr fontId="3"/>
  </si>
  <si>
    <t>　　(裏面参照）</t>
    <rPh sb="3" eb="5">
      <t>ウラメン</t>
    </rPh>
    <rPh sb="5" eb="7">
      <t>サンショウ</t>
    </rPh>
    <phoneticPr fontId="3"/>
  </si>
  <si>
    <t>月分</t>
    <rPh sb="0" eb="1">
      <t>ツキ</t>
    </rPh>
    <rPh sb="1" eb="2">
      <t>ブン</t>
    </rPh>
    <phoneticPr fontId="3"/>
  </si>
  <si>
    <t>給付決定額</t>
    <rPh sb="0" eb="2">
      <t>キュウフ</t>
    </rPh>
    <rPh sb="2" eb="5">
      <t>ケッテイガク</t>
    </rPh>
    <phoneticPr fontId="3"/>
  </si>
  <si>
    <t>休業日数</t>
    <rPh sb="0" eb="2">
      <t>キュウギョウ</t>
    </rPh>
    <rPh sb="2" eb="4">
      <t>ニッスウ</t>
    </rPh>
    <phoneticPr fontId="3"/>
  </si>
  <si>
    <t>地方公務員等共済組合法施行規程弟１１５条の２の規定に基づき、上記のとおり請求いたします。</t>
    <rPh sb="0" eb="2">
      <t>チホウ</t>
    </rPh>
    <rPh sb="2" eb="5">
      <t>コウムイン</t>
    </rPh>
    <rPh sb="5" eb="6">
      <t>トウ</t>
    </rPh>
    <rPh sb="6" eb="8">
      <t>キョウサイ</t>
    </rPh>
    <rPh sb="8" eb="10">
      <t>クミアイ</t>
    </rPh>
    <rPh sb="10" eb="11">
      <t>ホウ</t>
    </rPh>
    <rPh sb="11" eb="13">
      <t>セコウ</t>
    </rPh>
    <rPh sb="13" eb="15">
      <t>キテイ</t>
    </rPh>
    <rPh sb="15" eb="16">
      <t>ダイ</t>
    </rPh>
    <rPh sb="19" eb="20">
      <t>ジョウ</t>
    </rPh>
    <rPh sb="23" eb="25">
      <t>キテイ</t>
    </rPh>
    <rPh sb="26" eb="27">
      <t>モト</t>
    </rPh>
    <rPh sb="30" eb="32">
      <t>ジョウキ</t>
    </rPh>
    <rPh sb="36" eb="38">
      <t>セイキュウ</t>
    </rPh>
    <phoneticPr fontId="3"/>
  </si>
  <si>
    <t>地方職員共済組合沖縄県支部長　　殿</t>
    <rPh sb="0" eb="2">
      <t>チホウ</t>
    </rPh>
    <rPh sb="2" eb="4">
      <t>ショクイン</t>
    </rPh>
    <rPh sb="4" eb="6">
      <t>キョウサイ</t>
    </rPh>
    <rPh sb="6" eb="8">
      <t>クミアイ</t>
    </rPh>
    <rPh sb="8" eb="11">
      <t>オキナワケン</t>
    </rPh>
    <rPh sb="11" eb="13">
      <t>シブ</t>
    </rPh>
    <rPh sb="13" eb="14">
      <t>チョウ</t>
    </rPh>
    <rPh sb="16" eb="17">
      <t>トノ</t>
    </rPh>
    <phoneticPr fontId="3"/>
  </si>
  <si>
    <t>月</t>
    <rPh sb="0" eb="1">
      <t>ガツ</t>
    </rPh>
    <phoneticPr fontId="3"/>
  </si>
  <si>
    <t>請求者</t>
    <rPh sb="0" eb="3">
      <t>セイキュウシャ</t>
    </rPh>
    <phoneticPr fontId="3"/>
  </si>
  <si>
    <t>住所</t>
    <rPh sb="0" eb="2">
      <t>ジュウショ</t>
    </rPh>
    <phoneticPr fontId="3"/>
  </si>
  <si>
    <t>所属所受付印</t>
    <rPh sb="0" eb="2">
      <t>ショゾク</t>
    </rPh>
    <rPh sb="2" eb="3">
      <t>ショ</t>
    </rPh>
    <rPh sb="3" eb="5">
      <t>ウケツケ</t>
    </rPh>
    <rPh sb="5" eb="6">
      <t>ジルシ</t>
    </rPh>
    <phoneticPr fontId="3"/>
  </si>
  <si>
    <t>所属所長</t>
    <rPh sb="0" eb="2">
      <t>ショゾク</t>
    </rPh>
    <rPh sb="2" eb="4">
      <t>ショチョウ</t>
    </rPh>
    <phoneticPr fontId="3"/>
  </si>
  <si>
    <t>職名</t>
    <rPh sb="0" eb="2">
      <t>ショクメイ</t>
    </rPh>
    <phoneticPr fontId="3"/>
  </si>
  <si>
    <t>公印</t>
    <rPh sb="0" eb="2">
      <t>コウイン</t>
    </rPh>
    <phoneticPr fontId="3"/>
  </si>
  <si>
    <t>育児休業期間が延長された場合は又は育児休業が終了する日前に終了した場合は速やかに変更請求書を提出してください。</t>
    <rPh sb="0" eb="2">
      <t>イクジ</t>
    </rPh>
    <rPh sb="2" eb="4">
      <t>キュウギョウ</t>
    </rPh>
    <rPh sb="4" eb="6">
      <t>キカン</t>
    </rPh>
    <rPh sb="7" eb="9">
      <t>エンチョウ</t>
    </rPh>
    <rPh sb="12" eb="14">
      <t>バアイ</t>
    </rPh>
    <rPh sb="15" eb="16">
      <t>マタ</t>
    </rPh>
    <rPh sb="17" eb="19">
      <t>イクジ</t>
    </rPh>
    <rPh sb="19" eb="21">
      <t>キュウギョウ</t>
    </rPh>
    <rPh sb="22" eb="24">
      <t>シュウリョウ</t>
    </rPh>
    <rPh sb="26" eb="27">
      <t>ヒ</t>
    </rPh>
    <rPh sb="27" eb="28">
      <t>マエ</t>
    </rPh>
    <rPh sb="29" eb="31">
      <t>シュウリョウ</t>
    </rPh>
    <rPh sb="33" eb="35">
      <t>バアイ</t>
    </rPh>
    <rPh sb="36" eb="37">
      <t>スミ</t>
    </rPh>
    <rPh sb="40" eb="42">
      <t>ヘンコウ</t>
    </rPh>
    <rPh sb="42" eb="45">
      <t>セイキュウショ</t>
    </rPh>
    <rPh sb="46" eb="48">
      <t>テイシュツ</t>
    </rPh>
    <phoneticPr fontId="3"/>
  </si>
  <si>
    <t>所属所担当者氏名</t>
    <rPh sb="0" eb="2">
      <t>ショゾク</t>
    </rPh>
    <rPh sb="2" eb="3">
      <t>ショ</t>
    </rPh>
    <rPh sb="3" eb="5">
      <t>タントウ</t>
    </rPh>
    <rPh sb="5" eb="6">
      <t>シャ</t>
    </rPh>
    <rPh sb="6" eb="8">
      <t>シメイ</t>
    </rPh>
    <phoneticPr fontId="3"/>
  </si>
  <si>
    <t>（１０円未満の端数が５円未満の場合は切捨て、５円以上の場合は切上げる。）</t>
    <rPh sb="3" eb="4">
      <t>エン</t>
    </rPh>
    <rPh sb="4" eb="6">
      <t>ミマン</t>
    </rPh>
    <rPh sb="7" eb="9">
      <t>ハスウ</t>
    </rPh>
    <rPh sb="11" eb="12">
      <t>エン</t>
    </rPh>
    <rPh sb="12" eb="14">
      <t>ミマン</t>
    </rPh>
    <rPh sb="15" eb="17">
      <t>バアイ</t>
    </rPh>
    <rPh sb="18" eb="19">
      <t>キ</t>
    </rPh>
    <rPh sb="19" eb="20">
      <t>ス</t>
    </rPh>
    <rPh sb="23" eb="24">
      <t>エン</t>
    </rPh>
    <rPh sb="24" eb="26">
      <t>イジョウ</t>
    </rPh>
    <rPh sb="27" eb="29">
      <t>バアイ</t>
    </rPh>
    <rPh sb="30" eb="31">
      <t>キ</t>
    </rPh>
    <rPh sb="31" eb="32">
      <t>ウエ</t>
    </rPh>
    <phoneticPr fontId="3"/>
  </si>
  <si>
    <t>請求額</t>
    <rPh sb="0" eb="2">
      <t>セイキュウ</t>
    </rPh>
    <rPh sb="2" eb="3">
      <t>ガク</t>
    </rPh>
    <phoneticPr fontId="3"/>
  </si>
  <si>
    <t>該当月（①</t>
    <rPh sb="0" eb="2">
      <t>ガイトウ</t>
    </rPh>
    <rPh sb="2" eb="3">
      <t>ツキ</t>
    </rPh>
    <phoneticPr fontId="3"/>
  </si>
  <si>
    <t>計算式</t>
    <rPh sb="0" eb="3">
      <t>ケイサンシキ</t>
    </rPh>
    <phoneticPr fontId="3"/>
  </si>
  <si>
    <t>（※円未満切捨て）</t>
    <rPh sb="2" eb="3">
      <t>エン</t>
    </rPh>
    <rPh sb="3" eb="5">
      <t>ミマン</t>
    </rPh>
    <rPh sb="5" eb="6">
      <t>キ</t>
    </rPh>
    <rPh sb="6" eb="7">
      <t>ス</t>
    </rPh>
    <phoneticPr fontId="3"/>
  </si>
  <si>
    <t>注）</t>
    <rPh sb="0" eb="1">
      <t>チュウ</t>
    </rPh>
    <phoneticPr fontId="3"/>
  </si>
  <si>
    <t>月分（</t>
    <rPh sb="0" eb="2">
      <t>ツキブン</t>
    </rPh>
    <phoneticPr fontId="3"/>
  </si>
  <si>
    <t>日＝</t>
    <rPh sb="0" eb="1">
      <t>ヒ</t>
    </rPh>
    <phoneticPr fontId="3"/>
  </si>
  <si>
    <t>合計休業日</t>
    <rPh sb="0" eb="2">
      <t>ゴウケイ</t>
    </rPh>
    <rPh sb="2" eb="4">
      <t>キュウギョウ</t>
    </rPh>
    <rPh sb="4" eb="5">
      <t>ヒ</t>
    </rPh>
    <phoneticPr fontId="3"/>
  </si>
  <si>
    <t>養育する子の氏名</t>
    <rPh sb="0" eb="2">
      <t>ヨウイク</t>
    </rPh>
    <rPh sb="4" eb="5">
      <t>コ</t>
    </rPh>
    <rPh sb="6" eb="8">
      <t>シメイ</t>
    </rPh>
    <phoneticPr fontId="3"/>
  </si>
  <si>
    <t>出生年月日</t>
    <rPh sb="0" eb="2">
      <t>シュッセイ</t>
    </rPh>
    <rPh sb="2" eb="5">
      <t>ネンガッピ</t>
    </rPh>
    <phoneticPr fontId="3"/>
  </si>
  <si>
    <t>※支給開始日</t>
    <rPh sb="1" eb="3">
      <t>シキュウ</t>
    </rPh>
    <rPh sb="3" eb="5">
      <t>カイシ</t>
    </rPh>
    <rPh sb="5" eb="6">
      <t>ヒ</t>
    </rPh>
    <phoneticPr fontId="3"/>
  </si>
  <si>
    <t>※支給終了日</t>
    <rPh sb="1" eb="3">
      <t>シキュウ</t>
    </rPh>
    <rPh sb="3" eb="5">
      <t>シュウリョウ</t>
    </rPh>
    <rPh sb="5" eb="6">
      <t>ヒ</t>
    </rPh>
    <phoneticPr fontId="3"/>
  </si>
  <si>
    <t>※正当支給日額</t>
    <rPh sb="1" eb="3">
      <t>セイトウ</t>
    </rPh>
    <rPh sb="3" eb="5">
      <t>シキュウ</t>
    </rPh>
    <rPh sb="5" eb="7">
      <t>ニチガク</t>
    </rPh>
    <phoneticPr fontId="3"/>
  </si>
  <si>
    <t>※正当支給日数</t>
    <rPh sb="1" eb="3">
      <t>セイトウ</t>
    </rPh>
    <rPh sb="3" eb="5">
      <t>シキュウ</t>
    </rPh>
    <rPh sb="5" eb="7">
      <t>ニッスウ</t>
    </rPh>
    <phoneticPr fontId="3"/>
  </si>
  <si>
    <t>※摘要欄</t>
    <rPh sb="1" eb="3">
      <t>テキヨウ</t>
    </rPh>
    <rPh sb="3" eb="4">
      <t>ラン</t>
    </rPh>
    <phoneticPr fontId="3"/>
  </si>
  <si>
    <t>請求書自動作成</t>
    <rPh sb="0" eb="3">
      <t>セイキュウショ</t>
    </rPh>
    <rPh sb="3" eb="5">
      <t>ジドウ</t>
    </rPh>
    <rPh sb="5" eb="7">
      <t>サクセイ</t>
    </rPh>
    <phoneticPr fontId="3"/>
  </si>
  <si>
    <t>※赤字表記部分の項目は、計算書作成時に自動的に転記される部分です。　　　なので必ずシート「①計算書」から作成してください。</t>
    <rPh sb="1" eb="3">
      <t>アカジ</t>
    </rPh>
    <rPh sb="3" eb="5">
      <t>ヒョウキ</t>
    </rPh>
    <rPh sb="5" eb="7">
      <t>ブブン</t>
    </rPh>
    <rPh sb="8" eb="10">
      <t>コウモク</t>
    </rPh>
    <rPh sb="12" eb="15">
      <t>ケイサンショ</t>
    </rPh>
    <rPh sb="15" eb="18">
      <t>サクセイジ</t>
    </rPh>
    <rPh sb="19" eb="22">
      <t>ジドウテキ</t>
    </rPh>
    <rPh sb="23" eb="25">
      <t>テンキ</t>
    </rPh>
    <rPh sb="28" eb="30">
      <t>ブブン</t>
    </rPh>
    <rPh sb="39" eb="40">
      <t>カナラ</t>
    </rPh>
    <rPh sb="46" eb="49">
      <t>ケイサンショ</t>
    </rPh>
    <rPh sb="52" eb="54">
      <t>サクセイ</t>
    </rPh>
    <phoneticPr fontId="3"/>
  </si>
  <si>
    <t>ｺｰﾄﾞ</t>
    <phoneticPr fontId="3"/>
  </si>
  <si>
    <t>～</t>
    <phoneticPr fontId="3"/>
  </si>
  <si>
    <t>※印欄は記入しないでください。</t>
    <phoneticPr fontId="3"/>
  </si>
  <si>
    <t>／</t>
    <phoneticPr fontId="3"/>
  </si>
  <si>
    <t>↓地共済担当者はここの金額を毎年8月以降の　　　　　　　　　　　　　　　　　　　　　　　　　　　　　　限度額設定時に変更</t>
    <rPh sb="1" eb="2">
      <t>チ</t>
    </rPh>
    <rPh sb="2" eb="4">
      <t>キョウサイ</t>
    </rPh>
    <rPh sb="4" eb="7">
      <t>タントウシャ</t>
    </rPh>
    <rPh sb="11" eb="13">
      <t>キンガク</t>
    </rPh>
    <rPh sb="14" eb="16">
      <t>マイトシ</t>
    </rPh>
    <rPh sb="17" eb="18">
      <t>ガツ</t>
    </rPh>
    <rPh sb="18" eb="20">
      <t>イコウ</t>
    </rPh>
    <rPh sb="51" eb="54">
      <t>ゲンドガク</t>
    </rPh>
    <rPh sb="54" eb="57">
      <t>セッテイジ</t>
    </rPh>
    <rPh sb="58" eb="60">
      <t>ヘンコウ</t>
    </rPh>
    <phoneticPr fontId="3"/>
  </si>
  <si>
    <t>Ｖｅｒ１．2は</t>
    <phoneticPr fontId="3"/>
  </si>
  <si>
    <t>シート「①計算書」で作成したデータが自動で「②申請書」に転記されてそのまま請求事務に使用できるようにしました。</t>
    <phoneticPr fontId="3"/>
  </si>
  <si>
    <t>請求期間延長</t>
    <rPh sb="0" eb="2">
      <t>セイキュウ</t>
    </rPh>
    <rPh sb="2" eb="4">
      <t>キカン</t>
    </rPh>
    <rPh sb="4" eb="6">
      <t>エンチョウ</t>
    </rPh>
    <phoneticPr fontId="3"/>
  </si>
  <si>
    <t>から</t>
    <phoneticPr fontId="3"/>
  </si>
  <si>
    <t>まで</t>
    <phoneticPr fontId="3"/>
  </si>
  <si>
    <t>（</t>
    <phoneticPr fontId="3"/>
  </si>
  <si>
    <t>まで）</t>
    <phoneticPr fontId="3"/>
  </si>
  <si>
    <t>＝</t>
    <phoneticPr fontId="3"/>
  </si>
  <si>
    <t>・・・・・・・・・</t>
    <phoneticPr fontId="3"/>
  </si>
  <si>
    <t>①</t>
    <phoneticPr fontId="3"/>
  </si>
  <si>
    <t>※この計算書を育児休業手当金請求書に添付して提出ください。</t>
    <rPh sb="3" eb="6">
      <t>ケイサンショ</t>
    </rPh>
    <rPh sb="7" eb="9">
      <t>イクジ</t>
    </rPh>
    <rPh sb="9" eb="11">
      <t>キュウギョウ</t>
    </rPh>
    <rPh sb="11" eb="14">
      <t>テアテキン</t>
    </rPh>
    <rPh sb="14" eb="17">
      <t>セイキュウショ</t>
    </rPh>
    <rPh sb="18" eb="20">
      <t>テンプ</t>
    </rPh>
    <rPh sb="22" eb="24">
      <t>テイシュツ</t>
    </rPh>
    <phoneticPr fontId="3"/>
  </si>
  <si>
    <t>※なるべく両面印刷で提出お願いします。</t>
    <rPh sb="5" eb="7">
      <t>リョウメン</t>
    </rPh>
    <rPh sb="7" eb="9">
      <t>インサツ</t>
    </rPh>
    <rPh sb="10" eb="12">
      <t>テイシュツ</t>
    </rPh>
    <rPh sb="13" eb="14">
      <t>ネガ</t>
    </rPh>
    <phoneticPr fontId="3"/>
  </si>
  <si>
    <t>※</t>
    <phoneticPr fontId="3"/>
  </si>
  <si>
    <t>※雇用保険法第17条第4項第2号関係</t>
    <rPh sb="1" eb="3">
      <t>コヨウ</t>
    </rPh>
    <rPh sb="3" eb="6">
      <t>ホケンホウ</t>
    </rPh>
    <rPh sb="6" eb="7">
      <t>ダイ</t>
    </rPh>
    <rPh sb="9" eb="10">
      <t>ジョウ</t>
    </rPh>
    <rPh sb="10" eb="11">
      <t>ダイ</t>
    </rPh>
    <rPh sb="12" eb="13">
      <t>コウ</t>
    </rPh>
    <rPh sb="13" eb="14">
      <t>ダイ</t>
    </rPh>
    <rPh sb="15" eb="16">
      <t>ゴウ</t>
    </rPh>
    <rPh sb="16" eb="18">
      <t>カンケイ</t>
    </rPh>
    <phoneticPr fontId="3"/>
  </si>
  <si>
    <t>この色の項目は記入お願いします</t>
    <rPh sb="2" eb="3">
      <t>イロ</t>
    </rPh>
    <rPh sb="4" eb="6">
      <t>コウモク</t>
    </rPh>
    <rPh sb="7" eb="9">
      <t>キニュウ</t>
    </rPh>
    <rPh sb="10" eb="11">
      <t>ネガ</t>
    </rPh>
    <phoneticPr fontId="3"/>
  </si>
  <si>
    <t>（地共済においても計算チェックするため）</t>
    <rPh sb="1" eb="2">
      <t>チ</t>
    </rPh>
    <rPh sb="2" eb="4">
      <t>キョウサイ</t>
    </rPh>
    <rPh sb="9" eb="11">
      <t>ケイサン</t>
    </rPh>
    <phoneticPr fontId="3"/>
  </si>
  <si>
    <t>～</t>
    <phoneticPr fontId="3"/>
  </si>
  <si>
    <t>標準報酬月額</t>
    <rPh sb="0" eb="2">
      <t>ヒョウジュン</t>
    </rPh>
    <rPh sb="2" eb="4">
      <t>ホウシュウ</t>
    </rPh>
    <rPh sb="4" eb="6">
      <t>ゲツガク</t>
    </rPh>
    <phoneticPr fontId="3"/>
  </si>
  <si>
    <t>等級（短期給付）</t>
    <rPh sb="0" eb="2">
      <t>トウキュウ</t>
    </rPh>
    <rPh sb="3" eb="5">
      <t>タンキ</t>
    </rPh>
    <rPh sb="5" eb="7">
      <t>キュウフ</t>
    </rPh>
    <phoneticPr fontId="3"/>
  </si>
  <si>
    <t>　※平成27年10月1日より給料月額から標準報酬月額に変更</t>
    <rPh sb="2" eb="4">
      <t>ヘイセイ</t>
    </rPh>
    <rPh sb="6" eb="7">
      <t>ネン</t>
    </rPh>
    <rPh sb="9" eb="10">
      <t>ガツ</t>
    </rPh>
    <rPh sb="11" eb="12">
      <t>ニチ</t>
    </rPh>
    <rPh sb="14" eb="16">
      <t>キュウリョウ</t>
    </rPh>
    <rPh sb="16" eb="18">
      <t>ゲツガク</t>
    </rPh>
    <rPh sb="20" eb="22">
      <t>ヒョウジュン</t>
    </rPh>
    <rPh sb="22" eb="24">
      <t>ホウシュウ</t>
    </rPh>
    <rPh sb="24" eb="26">
      <t>ゲツガク</t>
    </rPh>
    <rPh sb="27" eb="29">
      <t>ヘンコウ</t>
    </rPh>
    <phoneticPr fontId="3"/>
  </si>
  <si>
    <t>標準報酬月額の等級</t>
    <rPh sb="0" eb="2">
      <t>ヒョウジュン</t>
    </rPh>
    <rPh sb="2" eb="4">
      <t>ホウシュウ</t>
    </rPh>
    <rPh sb="4" eb="6">
      <t>ゲツガク</t>
    </rPh>
    <rPh sb="7" eb="9">
      <t>トウキュウ</t>
    </rPh>
    <phoneticPr fontId="3"/>
  </si>
  <si>
    <t>＜標準報酬等級表＞</t>
    <rPh sb="1" eb="3">
      <t>ヒョウジュン</t>
    </rPh>
    <rPh sb="3" eb="5">
      <t>ホウシュウ</t>
    </rPh>
    <rPh sb="5" eb="8">
      <t>トウキュウヒョウ</t>
    </rPh>
    <phoneticPr fontId="3"/>
  </si>
  <si>
    <t>標準報酬</t>
    <rPh sb="0" eb="2">
      <t>ヒョウジュン</t>
    </rPh>
    <rPh sb="2" eb="4">
      <t>ホウシュウ</t>
    </rPh>
    <phoneticPr fontId="3"/>
  </si>
  <si>
    <t>報酬月額
（給料月額＋手当）</t>
    <rPh sb="0" eb="2">
      <t>ホウシュウ</t>
    </rPh>
    <rPh sb="2" eb="4">
      <t>ゲツガク</t>
    </rPh>
    <rPh sb="6" eb="8">
      <t>キュウリョウ</t>
    </rPh>
    <rPh sb="8" eb="10">
      <t>ゲツガク</t>
    </rPh>
    <rPh sb="11" eb="13">
      <t>テアテ</t>
    </rPh>
    <phoneticPr fontId="3"/>
  </si>
  <si>
    <t>等級</t>
    <rPh sb="0" eb="2">
      <t>トウキュウ</t>
    </rPh>
    <phoneticPr fontId="3"/>
  </si>
  <si>
    <t>短期給付</t>
    <rPh sb="0" eb="2">
      <t>タンキ</t>
    </rPh>
    <rPh sb="2" eb="4">
      <t>キュウフ</t>
    </rPh>
    <phoneticPr fontId="3"/>
  </si>
  <si>
    <t>月額</t>
    <rPh sb="0" eb="2">
      <t>ゲツガク</t>
    </rPh>
    <phoneticPr fontId="3"/>
  </si>
  <si>
    <t>以上</t>
    <rPh sb="0" eb="2">
      <t>イジョウ</t>
    </rPh>
    <phoneticPr fontId="3"/>
  </si>
  <si>
    <t>～</t>
    <phoneticPr fontId="3"/>
  </si>
  <si>
    <t>未満</t>
    <rPh sb="0" eb="2">
      <t>ミマン</t>
    </rPh>
    <phoneticPr fontId="3"/>
  </si>
  <si>
    <t>（円）</t>
    <rPh sb="1" eb="2">
      <t>エン</t>
    </rPh>
    <phoneticPr fontId="3"/>
  </si>
  <si>
    <r>
      <rPr>
        <sz val="11"/>
        <color indexed="10"/>
        <rFont val="ＭＳ Ｐゴシック"/>
        <family val="3"/>
        <charset val="128"/>
      </rPr>
      <t>標準報酬日額</t>
    </r>
    <r>
      <rPr>
        <sz val="11"/>
        <rFont val="ＭＳ Ｐゴシック"/>
        <family val="3"/>
        <charset val="128"/>
      </rPr>
      <t>の計算（10月）</t>
    </r>
    <rPh sb="0" eb="2">
      <t>ヒョウジュン</t>
    </rPh>
    <rPh sb="2" eb="4">
      <t>ホウシュウ</t>
    </rPh>
    <rPh sb="4" eb="5">
      <t>ニチ</t>
    </rPh>
    <rPh sb="5" eb="6">
      <t>ガク</t>
    </rPh>
    <rPh sb="7" eb="9">
      <t>ケイサン</t>
    </rPh>
    <rPh sb="12" eb="13">
      <t>ガツ</t>
    </rPh>
    <phoneticPr fontId="3"/>
  </si>
  <si>
    <t>÷</t>
    <phoneticPr fontId="3"/>
  </si>
  <si>
    <t>=</t>
    <phoneticPr fontId="3"/>
  </si>
  <si>
    <t>02</t>
  </si>
  <si>
    <t>19</t>
    <phoneticPr fontId="3"/>
  </si>
  <si>
    <t>標準報酬日額の計算</t>
    <rPh sb="0" eb="2">
      <t>ヒョウジュン</t>
    </rPh>
    <rPh sb="2" eb="4">
      <t>ホウシュウ</t>
    </rPh>
    <rPh sb="4" eb="6">
      <t>ニチガク</t>
    </rPh>
    <rPh sb="7" eb="9">
      <t>ケイサン</t>
    </rPh>
    <phoneticPr fontId="3"/>
  </si>
  <si>
    <t>標準報酬日額</t>
    <rPh sb="0" eb="2">
      <t>ヒョウジュン</t>
    </rPh>
    <rPh sb="2" eb="4">
      <t>ホウシュウ</t>
    </rPh>
    <rPh sb="4" eb="5">
      <t>ニチ</t>
    </rPh>
    <rPh sb="5" eb="6">
      <t>ガク</t>
    </rPh>
    <phoneticPr fontId="3"/>
  </si>
  <si>
    <t>× 50 / 100 　　　　　 ） ×</t>
    <phoneticPr fontId="3"/>
  </si>
  <si>
    <t>支給日額の計算　</t>
    <rPh sb="0" eb="2">
      <t>シキュウ</t>
    </rPh>
    <rPh sb="2" eb="3">
      <t>ニチ</t>
    </rPh>
    <rPh sb="3" eb="4">
      <t>ガク</t>
    </rPh>
    <rPh sb="5" eb="7">
      <t>ケイサン</t>
    </rPh>
    <phoneticPr fontId="3"/>
  </si>
  <si>
    <t>給付上限相当額確認</t>
    <rPh sb="2" eb="4">
      <t>ジョウゲン</t>
    </rPh>
    <rPh sb="4" eb="7">
      <t>ソウトウガク</t>
    </rPh>
    <phoneticPr fontId="3"/>
  </si>
  <si>
    <t>※雇用保険法第17条第4項第2号関係</t>
    <phoneticPr fontId="3"/>
  </si>
  <si>
    <t>令和</t>
    <rPh sb="0" eb="2">
      <t>レイワ</t>
    </rPh>
    <phoneticPr fontId="3"/>
  </si>
  <si>
    <r>
      <t>支給日数の算定は</t>
    </r>
    <r>
      <rPr>
        <sz val="9"/>
        <color rgb="FFFF0000"/>
        <rFont val="ＭＳ Ｐ明朝"/>
        <family val="1"/>
        <charset val="128"/>
      </rPr>
      <t>週休日として日曜日及び土曜日</t>
    </r>
    <r>
      <rPr>
        <sz val="9"/>
        <rFont val="ＭＳ Ｐ明朝"/>
        <family val="1"/>
        <charset val="128"/>
      </rPr>
      <t>を除くこと。</t>
    </r>
    <rPh sb="0" eb="2">
      <t>シキュウ</t>
    </rPh>
    <rPh sb="2" eb="4">
      <t>ニッスウ</t>
    </rPh>
    <rPh sb="5" eb="7">
      <t>サンテイ</t>
    </rPh>
    <rPh sb="8" eb="10">
      <t>シュウキュウ</t>
    </rPh>
    <rPh sb="10" eb="11">
      <t>ビ</t>
    </rPh>
    <rPh sb="14" eb="17">
      <t>ニチヨウビ</t>
    </rPh>
    <rPh sb="17" eb="18">
      <t>オヨ</t>
    </rPh>
    <rPh sb="19" eb="22">
      <t>ドヨウビ</t>
    </rPh>
    <rPh sb="23" eb="24">
      <t>ノゾ</t>
    </rPh>
    <phoneticPr fontId="3"/>
  </si>
  <si>
    <t>休業日数は、月のうち日曜日及び土曜日を除いた日数である。</t>
    <rPh sb="0" eb="2">
      <t>キュウギョウ</t>
    </rPh>
    <rPh sb="2" eb="4">
      <t>ニッスウ</t>
    </rPh>
    <rPh sb="6" eb="7">
      <t>ツキ</t>
    </rPh>
    <rPh sb="10" eb="13">
      <t>ニチヨウビ</t>
    </rPh>
    <rPh sb="13" eb="14">
      <t>オヨ</t>
    </rPh>
    <rPh sb="15" eb="18">
      <t>ドヨウビ</t>
    </rPh>
    <rPh sb="19" eb="20">
      <t>ノゾ</t>
    </rPh>
    <rPh sb="22" eb="24">
      <t>ニッスウ</t>
    </rPh>
    <phoneticPr fontId="3"/>
  </si>
  <si>
    <t>所属所連絡先</t>
    <rPh sb="0" eb="3">
      <t>ショゾクショ</t>
    </rPh>
    <rPh sb="3" eb="6">
      <t>レンラクサキ</t>
    </rPh>
    <phoneticPr fontId="3"/>
  </si>
  <si>
    <t>※「元号」はコードで記載お願いします。　　昭和「３」　平成「４」　令和「５」</t>
    <phoneticPr fontId="3"/>
  </si>
  <si>
    <t>必要事項を記入し、育児休業承認に係る辞令（写）を添付して所属所長の証明を受けたうえ、組合に提出してください。</t>
    <rPh sb="0" eb="2">
      <t>ヒツヨウ</t>
    </rPh>
    <rPh sb="2" eb="4">
      <t>ジコウ</t>
    </rPh>
    <rPh sb="5" eb="7">
      <t>キニュウ</t>
    </rPh>
    <rPh sb="9" eb="11">
      <t>イクジ</t>
    </rPh>
    <rPh sb="11" eb="13">
      <t>キュウギョウ</t>
    </rPh>
    <rPh sb="13" eb="15">
      <t>ショウニン</t>
    </rPh>
    <rPh sb="16" eb="17">
      <t>カカ</t>
    </rPh>
    <rPh sb="18" eb="20">
      <t>ジレイ</t>
    </rPh>
    <rPh sb="21" eb="22">
      <t>ウツ</t>
    </rPh>
    <rPh sb="24" eb="26">
      <t>テンプ</t>
    </rPh>
    <rPh sb="28" eb="30">
      <t>ショゾク</t>
    </rPh>
    <rPh sb="30" eb="31">
      <t>ショ</t>
    </rPh>
    <rPh sb="31" eb="32">
      <t>チョウ</t>
    </rPh>
    <rPh sb="33" eb="35">
      <t>ショウメイ</t>
    </rPh>
    <rPh sb="36" eb="37">
      <t>ウ</t>
    </rPh>
    <rPh sb="42" eb="44">
      <t>クミアイ</t>
    </rPh>
    <rPh sb="45" eb="47">
      <t>テイシュツ</t>
    </rPh>
    <phoneticPr fontId="3"/>
  </si>
  <si>
    <t>～</t>
  </si>
  <si>
    <r>
      <rPr>
        <sz val="11"/>
        <color indexed="10"/>
        <rFont val="ＭＳ Ｐゴシック"/>
        <family val="3"/>
        <charset val="128"/>
      </rPr>
      <t>標準報酬日額</t>
    </r>
    <r>
      <rPr>
        <sz val="11"/>
        <rFont val="ＭＳ Ｐゴシック"/>
        <family val="3"/>
        <charset val="128"/>
      </rPr>
      <t>の計算</t>
    </r>
    <rPh sb="0" eb="2">
      <t>ヒョウジュン</t>
    </rPh>
    <rPh sb="2" eb="4">
      <t>ホウシュウ</t>
    </rPh>
    <rPh sb="4" eb="5">
      <t>ニチ</t>
    </rPh>
    <rPh sb="5" eb="6">
      <t>ガク</t>
    </rPh>
    <rPh sb="7" eb="9">
      <t>ケイサン</t>
    </rPh>
    <phoneticPr fontId="3"/>
  </si>
  <si>
    <r>
      <t>（令和4年8月1日から給付日額が</t>
    </r>
    <r>
      <rPr>
        <sz val="11"/>
        <color theme="4"/>
        <rFont val="ＭＳ Ｐゴシック"/>
        <family val="3"/>
        <charset val="128"/>
      </rPr>
      <t>13,878</t>
    </r>
    <r>
      <rPr>
        <sz val="11"/>
        <color indexed="30"/>
        <rFont val="ＭＳ Ｐゴシック"/>
        <family val="3"/>
        <charset val="128"/>
      </rPr>
      <t>円　を超える場合は 13,878円</t>
    </r>
    <r>
      <rPr>
        <sz val="11"/>
        <rFont val="ＭＳ Ｐゴシック"/>
        <family val="3"/>
        <charset val="128"/>
      </rPr>
      <t>　を限度額とする。）</t>
    </r>
    <r>
      <rPr>
        <sz val="11"/>
        <color indexed="30"/>
        <rFont val="ＭＳ Ｐゴシック"/>
        <family val="3"/>
        <charset val="128"/>
      </rPr>
      <t>※67/100計算時</t>
    </r>
    <rPh sb="1" eb="3">
      <t>レイワ</t>
    </rPh>
    <rPh sb="4" eb="5">
      <t>ネン</t>
    </rPh>
    <rPh sb="6" eb="7">
      <t>ツキ</t>
    </rPh>
    <rPh sb="8" eb="9">
      <t>ニチ</t>
    </rPh>
    <rPh sb="11" eb="13">
      <t>キュウフ</t>
    </rPh>
    <rPh sb="13" eb="15">
      <t>ニチガク</t>
    </rPh>
    <rPh sb="22" eb="23">
      <t>エン</t>
    </rPh>
    <rPh sb="25" eb="26">
      <t>コ</t>
    </rPh>
    <rPh sb="28" eb="30">
      <t>バアイ</t>
    </rPh>
    <rPh sb="41" eb="43">
      <t>ゲンド</t>
    </rPh>
    <rPh sb="43" eb="44">
      <t>ガク</t>
    </rPh>
    <rPh sb="56" eb="59">
      <t>ケイサンジ</t>
    </rPh>
    <phoneticPr fontId="3"/>
  </si>
  <si>
    <r>
      <t>（令和4年8月1日から給付日額が</t>
    </r>
    <r>
      <rPr>
        <sz val="11"/>
        <color rgb="FFFF0000"/>
        <rFont val="ＭＳ Ｐゴシック"/>
        <family val="3"/>
        <charset val="128"/>
      </rPr>
      <t>10,356</t>
    </r>
    <r>
      <rPr>
        <sz val="11"/>
        <color indexed="10"/>
        <rFont val="ＭＳ Ｐゴシック"/>
        <family val="3"/>
        <charset val="128"/>
      </rPr>
      <t>円　を超える場合は 10,356円</t>
    </r>
    <r>
      <rPr>
        <sz val="11"/>
        <rFont val="ＭＳ Ｐゴシック"/>
        <family val="3"/>
        <charset val="128"/>
      </rPr>
      <t>　を限度額とする。）</t>
    </r>
    <r>
      <rPr>
        <sz val="11"/>
        <color indexed="10"/>
        <rFont val="ＭＳ Ｐゴシック"/>
        <family val="3"/>
        <charset val="128"/>
      </rPr>
      <t>※50/100計算時</t>
    </r>
    <rPh sb="1" eb="3">
      <t>レイワ</t>
    </rPh>
    <rPh sb="4" eb="5">
      <t>ネン</t>
    </rPh>
    <rPh sb="6" eb="7">
      <t>ガツ</t>
    </rPh>
    <rPh sb="7" eb="9">
      <t>ツイタチ</t>
    </rPh>
    <rPh sb="11" eb="13">
      <t>キュウフ</t>
    </rPh>
    <rPh sb="13" eb="15">
      <t>ニチガク</t>
    </rPh>
    <rPh sb="22" eb="23">
      <t>エン</t>
    </rPh>
    <rPh sb="25" eb="26">
      <t>コ</t>
    </rPh>
    <rPh sb="28" eb="30">
      <t>バアイ</t>
    </rPh>
    <rPh sb="41" eb="43">
      <t>ゲンド</t>
    </rPh>
    <rPh sb="43" eb="44">
      <t>ガク</t>
    </rPh>
    <rPh sb="56" eb="59">
      <t>ケイサンジ</t>
    </rPh>
    <phoneticPr fontId="3"/>
  </si>
  <si>
    <t>※給付日額10,356円を逆算して標準報酬日額を求めると</t>
    <rPh sb="1" eb="3">
      <t>キュウフ</t>
    </rPh>
    <rPh sb="3" eb="5">
      <t>ニチガク</t>
    </rPh>
    <rPh sb="11" eb="12">
      <t>エン</t>
    </rPh>
    <rPh sb="13" eb="15">
      <t>ギャクサン</t>
    </rPh>
    <rPh sb="17" eb="19">
      <t>ヒョウジュン</t>
    </rPh>
    <rPh sb="19" eb="21">
      <t>ホウシュウ</t>
    </rPh>
    <rPh sb="21" eb="23">
      <t>ニチガク</t>
    </rPh>
    <rPh sb="24" eb="25">
      <t>モト</t>
    </rPh>
    <phoneticPr fontId="3"/>
  </si>
  <si>
    <t>←初期表示20,712</t>
    <phoneticPr fontId="3"/>
  </si>
  <si>
    <r>
      <t>（令和4年8月1日から給付日額が10,356</t>
    </r>
    <r>
      <rPr>
        <sz val="11"/>
        <color indexed="10"/>
        <rFont val="ＭＳ Ｐゴシック"/>
        <family val="3"/>
        <charset val="128"/>
      </rPr>
      <t>円　を超える場合は 10,356円</t>
    </r>
    <r>
      <rPr>
        <sz val="11"/>
        <rFont val="ＭＳ Ｐゴシック"/>
        <family val="3"/>
        <charset val="128"/>
      </rPr>
      <t>　を限度額とする。）</t>
    </r>
    <r>
      <rPr>
        <sz val="11"/>
        <color indexed="10"/>
        <rFont val="ＭＳ Ｐゴシック"/>
        <family val="3"/>
        <charset val="128"/>
      </rPr>
      <t>※50/100計算時</t>
    </r>
    <rPh sb="1" eb="3">
      <t>レイワ</t>
    </rPh>
    <rPh sb="4" eb="5">
      <t>ネン</t>
    </rPh>
    <rPh sb="6" eb="7">
      <t>ガツ</t>
    </rPh>
    <rPh sb="7" eb="9">
      <t>ツイタチ</t>
    </rPh>
    <rPh sb="11" eb="13">
      <t>キュウフ</t>
    </rPh>
    <rPh sb="13" eb="15">
      <t>ニチガク</t>
    </rPh>
    <rPh sb="22" eb="23">
      <t>エン</t>
    </rPh>
    <rPh sb="25" eb="26">
      <t>コ</t>
    </rPh>
    <rPh sb="28" eb="30">
      <t>バアイ</t>
    </rPh>
    <rPh sb="41" eb="43">
      <t>ゲンド</t>
    </rPh>
    <rPh sb="43" eb="44">
      <t>ガク</t>
    </rPh>
    <rPh sb="56" eb="59">
      <t>ケイサンジ</t>
    </rPh>
    <phoneticPr fontId="3"/>
  </si>
  <si>
    <r>
      <t>（令和4年8月1日から給付日額が13,878</t>
    </r>
    <r>
      <rPr>
        <sz val="11"/>
        <color indexed="30"/>
        <rFont val="ＭＳ Ｐゴシック"/>
        <family val="3"/>
        <charset val="128"/>
      </rPr>
      <t>円　を超える場合は 13,878円</t>
    </r>
    <r>
      <rPr>
        <sz val="11"/>
        <rFont val="ＭＳ Ｐゴシック"/>
        <family val="3"/>
        <charset val="128"/>
      </rPr>
      <t>　を限度額とする。）</t>
    </r>
    <r>
      <rPr>
        <sz val="11"/>
        <color indexed="30"/>
        <rFont val="ＭＳ Ｐゴシック"/>
        <family val="3"/>
        <charset val="128"/>
      </rPr>
      <t>※67/100計算時</t>
    </r>
    <rPh sb="1" eb="3">
      <t>レイワ</t>
    </rPh>
    <rPh sb="4" eb="5">
      <t>ネン</t>
    </rPh>
    <rPh sb="6" eb="7">
      <t>ツキ</t>
    </rPh>
    <rPh sb="8" eb="9">
      <t>ニチ</t>
    </rPh>
    <rPh sb="11" eb="13">
      <t>キュウフ</t>
    </rPh>
    <rPh sb="13" eb="15">
      <t>ニチガク</t>
    </rPh>
    <rPh sb="22" eb="23">
      <t>エン</t>
    </rPh>
    <rPh sb="25" eb="26">
      <t>コ</t>
    </rPh>
    <rPh sb="28" eb="30">
      <t>バアイ</t>
    </rPh>
    <rPh sb="41" eb="43">
      <t>ゲンド</t>
    </rPh>
    <rPh sb="43" eb="44">
      <t>ガク</t>
    </rPh>
    <rPh sb="56" eb="59">
      <t>ケイサンジ</t>
    </rPh>
    <phoneticPr fontId="3"/>
  </si>
  <si>
    <t>上記の記載事項は事実と相違ないものと認めます。</t>
    <rPh sb="0" eb="2">
      <t>ジョウキ</t>
    </rPh>
    <rPh sb="3" eb="5">
      <t>キサイ</t>
    </rPh>
    <rPh sb="5" eb="7">
      <t>ジコウ</t>
    </rPh>
    <rPh sb="8" eb="10">
      <t>ジジツ</t>
    </rPh>
    <rPh sb="11" eb="13">
      <t>ソウイ</t>
    </rPh>
    <rPh sb="18" eb="19">
      <t>ミト</t>
    </rPh>
    <phoneticPr fontId="3"/>
  </si>
  <si>
    <t>□雇用保険法に基づく育児休業給付の支給はありません。</t>
    <rPh sb="10" eb="12">
      <t>イクジ</t>
    </rPh>
    <rPh sb="12" eb="14">
      <t>キュウギョウ</t>
    </rPh>
    <rPh sb="14" eb="16">
      <t>キュウフ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</si>
</sst>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411]ggge&quot;年&quot;mm&quot;月&quot;dd&quot;日&quot;"/>
    <numFmt numFmtId="178" formatCode="[$-411]ggge&quot;年&quot;mm&quot;月&quot;dd&quot;日&quot;;@"/>
    <numFmt numFmtId="179" formatCode="0_);[Red]\(0\)"/>
    <numFmt numFmtId="180" formatCode="#,##0_);[Red]\(#,##0\)"/>
  </numFmts>
  <fonts count="4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9"/>
      <color indexed="81"/>
      <name val="ＭＳ Ｐゴシック"/>
      <family val="3"/>
      <charset val="128"/>
    </font>
    <font>
      <b/>
      <sz val="9"/>
      <color indexed="81"/>
      <name val="ＭＳ Ｐゴシック"/>
      <family val="3"/>
      <charset val="128"/>
    </font>
    <font>
      <sz val="18"/>
      <name val="ＭＳ Ｐゴシック"/>
      <family val="3"/>
      <charset val="128"/>
    </font>
    <font>
      <b/>
      <sz val="11"/>
      <color indexed="10"/>
      <name val="ＭＳ Ｐゴシック"/>
      <family val="3"/>
      <charset val="128"/>
    </font>
    <font>
      <sz val="8"/>
      <name val="ＭＳ Ｐゴシック"/>
      <family val="3"/>
      <charset val="128"/>
    </font>
    <font>
      <sz val="12"/>
      <color indexed="10"/>
      <name val="ＭＳ Ｐゴシック"/>
      <family val="3"/>
      <charset val="128"/>
    </font>
    <font>
      <sz val="10"/>
      <color indexed="10"/>
      <name val="ＭＳ Ｐゴシック"/>
      <family val="3"/>
      <charset val="128"/>
    </font>
    <font>
      <sz val="11"/>
      <color indexed="10"/>
      <name val="ＭＳ Ｐゴシック"/>
      <family val="3"/>
      <charset val="128"/>
    </font>
    <font>
      <sz val="11"/>
      <name val="ＭＳ Ｐ明朝"/>
      <family val="1"/>
      <charset val="128"/>
    </font>
    <font>
      <b/>
      <sz val="14"/>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8"/>
      <name val="ＭＳ Ｐ明朝"/>
      <family val="1"/>
      <charset val="128"/>
    </font>
    <font>
      <b/>
      <sz val="11"/>
      <name val="ＭＳ Ｐ明朝"/>
      <family val="1"/>
      <charset val="128"/>
    </font>
    <font>
      <sz val="20"/>
      <name val="ＭＳ Ｐゴシック"/>
      <family val="3"/>
      <charset val="128"/>
    </font>
    <font>
      <b/>
      <sz val="12"/>
      <name val="ＭＳ Ｐゴシック"/>
      <family val="3"/>
      <charset val="128"/>
    </font>
    <font>
      <b/>
      <sz val="11"/>
      <name val="HGSｺﾞｼｯｸM"/>
      <family val="3"/>
      <charset val="128"/>
    </font>
    <font>
      <sz val="14"/>
      <name val="ＭＳ Ｐ明朝"/>
      <family val="1"/>
      <charset val="128"/>
    </font>
    <font>
      <b/>
      <sz val="11"/>
      <color rgb="FFFF0000"/>
      <name val="ＭＳ Ｐゴシック"/>
      <family val="3"/>
      <charset val="128"/>
    </font>
    <font>
      <sz val="11"/>
      <color theme="0"/>
      <name val="ＭＳ Ｐゴシック"/>
      <family val="3"/>
      <charset val="128"/>
    </font>
    <font>
      <sz val="12"/>
      <color theme="0"/>
      <name val="ＭＳ Ｐゴシック"/>
      <family val="3"/>
      <charset val="128"/>
    </font>
    <font>
      <sz val="10"/>
      <color theme="0"/>
      <name val="ＭＳ Ｐゴシック"/>
      <family val="3"/>
      <charset val="128"/>
    </font>
    <font>
      <sz val="11"/>
      <color rgb="FFFF0000"/>
      <name val="ＭＳ Ｐゴシック"/>
      <family val="3"/>
      <charset val="128"/>
    </font>
    <font>
      <sz val="12"/>
      <color rgb="FFFF0000"/>
      <name val="ＭＳ Ｐゴシック"/>
      <family val="3"/>
      <charset val="128"/>
    </font>
    <font>
      <sz val="11"/>
      <color rgb="FFFF0000"/>
      <name val="ＭＳ Ｐ明朝"/>
      <family val="1"/>
      <charset val="128"/>
    </font>
    <font>
      <sz val="11"/>
      <color theme="1"/>
      <name val="ＭＳ Ｐ明朝"/>
      <family val="1"/>
      <charset val="128"/>
    </font>
    <font>
      <b/>
      <sz val="12"/>
      <color rgb="FFFF0000"/>
      <name val="ＭＳ Ｐゴシック"/>
      <family val="3"/>
      <charset val="128"/>
    </font>
    <font>
      <sz val="10"/>
      <color rgb="FFFF0000"/>
      <name val="ＭＳ Ｐゴシック"/>
      <family val="3"/>
      <charset val="128"/>
    </font>
    <font>
      <b/>
      <sz val="14"/>
      <color rgb="FFFF0000"/>
      <name val="ＭＳ Ｐゴシック"/>
      <family val="3"/>
      <charset val="128"/>
    </font>
    <font>
      <sz val="9"/>
      <color rgb="FFFF0000"/>
      <name val="ＭＳ Ｐゴシック"/>
      <family val="3"/>
      <charset val="128"/>
    </font>
    <font>
      <sz val="18"/>
      <color rgb="FFFF0000"/>
      <name val="ＭＳ Ｐゴシック"/>
      <family val="3"/>
      <charset val="128"/>
    </font>
    <font>
      <sz val="12"/>
      <color rgb="FFFF0000"/>
      <name val="ＭＳ Ｐ明朝"/>
      <family val="1"/>
      <charset val="128"/>
    </font>
    <font>
      <sz val="11"/>
      <color theme="0" tint="-0.249977111117893"/>
      <name val="ＭＳ Ｐ明朝"/>
      <family val="1"/>
      <charset val="128"/>
    </font>
    <font>
      <sz val="11"/>
      <color theme="0" tint="-0.249977111117893"/>
      <name val="ＭＳ Ｐゴシック"/>
      <family val="3"/>
      <charset val="128"/>
    </font>
    <font>
      <sz val="14"/>
      <color rgb="FFFF0000"/>
      <name val="ＭＳ Ｐ明朝"/>
      <family val="1"/>
      <charset val="128"/>
    </font>
    <font>
      <sz val="11"/>
      <color indexed="30"/>
      <name val="ＭＳ Ｐゴシック"/>
      <family val="3"/>
      <charset val="128"/>
    </font>
    <font>
      <sz val="9"/>
      <color rgb="FFFF0000"/>
      <name val="ＭＳ Ｐ明朝"/>
      <family val="1"/>
      <charset val="128"/>
    </font>
    <font>
      <b/>
      <sz val="9"/>
      <name val="ＭＳ Ｐ明朝"/>
      <family val="1"/>
      <charset val="128"/>
    </font>
    <font>
      <sz val="11"/>
      <color theme="4"/>
      <name val="ＭＳ Ｐゴシック"/>
      <family val="3"/>
      <charset val="128"/>
    </font>
  </fonts>
  <fills count="1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26FAF5"/>
        <bgColor indexed="64"/>
      </patternFill>
    </fill>
    <fill>
      <patternFill patternType="solid">
        <fgColor theme="6" tint="0.59999389629810485"/>
        <bgColor indexed="64"/>
      </patternFill>
    </fill>
    <fill>
      <patternFill patternType="solid">
        <fgColor rgb="FFFFFFCC"/>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38" fontId="2" fillId="0" borderId="0" xfId="1" applyFont="1" applyAlignment="1"/>
    <xf numFmtId="0" fontId="4" fillId="0" borderId="0" xfId="0" applyFont="1">
      <alignment vertical="center"/>
    </xf>
    <xf numFmtId="38" fontId="1" fillId="0" borderId="0" xfId="1" applyAlignment="1"/>
    <xf numFmtId="0" fontId="2" fillId="0" borderId="0" xfId="0" applyFont="1">
      <alignment vertical="center"/>
    </xf>
    <xf numFmtId="0" fontId="0" fillId="0" borderId="0" xfId="0" applyAlignment="1">
      <alignment horizontal="left"/>
    </xf>
    <xf numFmtId="38" fontId="2" fillId="0" borderId="0" xfId="0" applyNumberFormat="1" applyFont="1">
      <alignment vertical="center"/>
    </xf>
    <xf numFmtId="58" fontId="2" fillId="0" borderId="0" xfId="0" applyNumberFormat="1" applyFont="1" applyAlignment="1"/>
    <xf numFmtId="40" fontId="2" fillId="0" borderId="0" xfId="1" applyNumberFormat="1" applyFont="1" applyAlignment="1"/>
    <xf numFmtId="0" fontId="2" fillId="0" borderId="0" xfId="0" applyFont="1" applyAlignment="1">
      <alignment horizontal="center" vertical="center"/>
    </xf>
    <xf numFmtId="177" fontId="2" fillId="0" borderId="0" xfId="0" applyNumberFormat="1" applyFont="1" applyAlignment="1">
      <alignment horizontal="left" vertical="center"/>
    </xf>
    <xf numFmtId="0" fontId="5" fillId="0" borderId="0" xfId="0" applyFont="1">
      <alignment vertical="center"/>
    </xf>
    <xf numFmtId="38" fontId="2" fillId="0" borderId="0" xfId="1" applyFont="1" applyAlignment="1">
      <alignment horizontal="center"/>
    </xf>
    <xf numFmtId="38" fontId="1" fillId="0" borderId="0" xfId="1" applyAlignment="1">
      <alignment vertical="center"/>
    </xf>
    <xf numFmtId="38" fontId="2" fillId="0" borderId="0" xfId="0" applyNumberFormat="1" applyFont="1" applyAlignment="1">
      <alignment horizontal="center" vertical="center"/>
    </xf>
    <xf numFmtId="0" fontId="6" fillId="0" borderId="0" xfId="0" applyFont="1">
      <alignment vertical="center"/>
    </xf>
    <xf numFmtId="177" fontId="0" fillId="0" borderId="0" xfId="0" applyNumberFormat="1" applyAlignment="1">
      <alignment vertical="center"/>
    </xf>
    <xf numFmtId="177" fontId="2" fillId="0" borderId="0" xfId="0" applyNumberFormat="1" applyFont="1" applyAlignment="1">
      <alignment vertical="center"/>
    </xf>
    <xf numFmtId="0" fontId="2" fillId="0" borderId="0" xfId="0" applyNumberFormat="1" applyFont="1" applyAlignment="1">
      <alignment vertical="center"/>
    </xf>
    <xf numFmtId="177" fontId="0" fillId="0" borderId="0" xfId="0" applyNumberFormat="1" applyAlignment="1">
      <alignment horizontal="right" vertical="center"/>
    </xf>
    <xf numFmtId="177" fontId="2" fillId="0" borderId="0" xfId="0" applyNumberFormat="1" applyFont="1" applyAlignment="1">
      <alignment horizontal="right" vertical="center"/>
    </xf>
    <xf numFmtId="177" fontId="2" fillId="0" borderId="0" xfId="1" applyNumberFormat="1" applyFont="1" applyAlignment="1">
      <alignment horizontal="right"/>
    </xf>
    <xf numFmtId="0" fontId="2" fillId="0" borderId="0" xfId="1" applyNumberFormat="1" applyFont="1" applyAlignment="1"/>
    <xf numFmtId="0" fontId="0" fillId="0" borderId="0" xfId="0" applyFill="1">
      <alignment vertical="center"/>
    </xf>
    <xf numFmtId="0" fontId="2" fillId="0" borderId="0" xfId="0" applyFont="1" applyFill="1" applyAlignment="1"/>
    <xf numFmtId="0" fontId="2" fillId="0" borderId="0" xfId="0" applyFont="1" applyFill="1">
      <alignment vertical="center"/>
    </xf>
    <xf numFmtId="0" fontId="2" fillId="0" borderId="0" xfId="0" applyFont="1" applyFill="1" applyAlignment="1">
      <alignment horizontal="left"/>
    </xf>
    <xf numFmtId="38" fontId="2" fillId="0" borderId="0" xfId="1" applyFont="1" applyFill="1" applyAlignment="1"/>
    <xf numFmtId="0" fontId="0" fillId="0" borderId="0" xfId="0" applyFill="1" applyAlignment="1">
      <alignment horizontal="center"/>
    </xf>
    <xf numFmtId="0" fontId="5" fillId="0" borderId="0" xfId="1" applyNumberFormat="1" applyFont="1" applyAlignment="1">
      <alignment horizontal="center" wrapText="1"/>
    </xf>
    <xf numFmtId="0" fontId="9" fillId="0" borderId="0" xfId="0" applyFont="1">
      <alignment vertical="center"/>
    </xf>
    <xf numFmtId="0" fontId="2" fillId="0" borderId="0" xfId="0" applyFont="1" applyFill="1" applyAlignment="1">
      <alignment vertical="center"/>
    </xf>
    <xf numFmtId="177" fontId="2" fillId="0" borderId="0" xfId="0" applyNumberFormat="1" applyFont="1" applyFill="1" applyAlignment="1">
      <alignment horizontal="left" vertical="center"/>
    </xf>
    <xf numFmtId="0" fontId="0" fillId="0" borderId="0" xfId="0" applyFill="1" applyAlignment="1">
      <alignment horizontal="left" vertical="center"/>
    </xf>
    <xf numFmtId="0" fontId="5" fillId="0" borderId="0" xfId="0" applyFont="1" applyFill="1">
      <alignment vertical="center"/>
    </xf>
    <xf numFmtId="0" fontId="0" fillId="0" borderId="0" xfId="0" applyFill="1" applyAlignment="1"/>
    <xf numFmtId="0" fontId="2"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xf numFmtId="49" fontId="2" fillId="0" borderId="0" xfId="0" applyNumberFormat="1" applyFont="1" applyFill="1">
      <alignment vertical="center"/>
    </xf>
    <xf numFmtId="49" fontId="0" fillId="0" borderId="0" xfId="0" applyNumberFormat="1">
      <alignment vertical="center"/>
    </xf>
    <xf numFmtId="0" fontId="0" fillId="0" borderId="0" xfId="0" applyAlignment="1">
      <alignment horizontal="center" vertical="center"/>
    </xf>
    <xf numFmtId="38" fontId="0" fillId="0" borderId="0" xfId="0" applyNumberFormat="1">
      <alignment vertical="center"/>
    </xf>
    <xf numFmtId="0" fontId="1" fillId="0" borderId="0" xfId="0" applyFont="1">
      <alignment vertical="center"/>
    </xf>
    <xf numFmtId="0" fontId="2" fillId="0" borderId="0" xfId="0" applyFont="1" applyBorder="1">
      <alignment vertical="center"/>
    </xf>
    <xf numFmtId="38" fontId="2" fillId="0" borderId="0" xfId="1" applyFont="1" applyBorder="1" applyAlignment="1"/>
    <xf numFmtId="0" fontId="0" fillId="0" borderId="0" xfId="0" applyBorder="1">
      <alignment vertical="center"/>
    </xf>
    <xf numFmtId="0" fontId="0" fillId="2" borderId="0" xfId="0" applyFill="1">
      <alignment vertical="center"/>
    </xf>
    <xf numFmtId="0" fontId="1" fillId="2" borderId="0" xfId="0" applyFont="1" applyFill="1">
      <alignment vertical="center"/>
    </xf>
    <xf numFmtId="0" fontId="2" fillId="2" borderId="0" xfId="0" applyFont="1" applyFill="1" applyAlignment="1"/>
    <xf numFmtId="0" fontId="11" fillId="2" borderId="0" xfId="0" applyFont="1" applyFill="1" applyAlignment="1">
      <alignment horizontal="left"/>
    </xf>
    <xf numFmtId="0" fontId="10" fillId="2" borderId="0" xfId="0" applyFont="1" applyFill="1">
      <alignment vertical="center"/>
    </xf>
    <xf numFmtId="0" fontId="0" fillId="2" borderId="0" xfId="0" applyFill="1" applyAlignment="1">
      <alignment horizontal="left"/>
    </xf>
    <xf numFmtId="0" fontId="0" fillId="3" borderId="0" xfId="0" applyFill="1">
      <alignment vertical="center"/>
    </xf>
    <xf numFmtId="38" fontId="2" fillId="3" borderId="0" xfId="1" applyFont="1" applyFill="1" applyAlignment="1" applyProtection="1">
      <alignment horizontal="right"/>
      <protection locked="0"/>
    </xf>
    <xf numFmtId="0" fontId="26" fillId="3" borderId="0" xfId="0" applyFont="1" applyFill="1">
      <alignment vertical="center"/>
    </xf>
    <xf numFmtId="0" fontId="0" fillId="0" borderId="0" xfId="0" applyFont="1">
      <alignment vertical="center"/>
    </xf>
    <xf numFmtId="38" fontId="0" fillId="0" borderId="0" xfId="0" applyNumberFormat="1" applyFont="1">
      <alignment vertical="center"/>
    </xf>
    <xf numFmtId="38" fontId="0" fillId="0" borderId="0" xfId="1" applyFont="1" applyAlignment="1"/>
    <xf numFmtId="49" fontId="0" fillId="0" borderId="0" xfId="0" applyNumberFormat="1" applyProtection="1">
      <alignment vertical="center"/>
    </xf>
    <xf numFmtId="49" fontId="0" fillId="2" borderId="0" xfId="0" quotePrefix="1" applyNumberFormat="1" applyFill="1" applyAlignment="1"/>
    <xf numFmtId="49" fontId="1" fillId="2" borderId="0" xfId="0" quotePrefix="1" applyNumberFormat="1" applyFont="1" applyFill="1" applyAlignment="1"/>
    <xf numFmtId="49" fontId="0" fillId="2" borderId="0" xfId="0" applyNumberFormat="1" applyFill="1" applyAlignment="1"/>
    <xf numFmtId="49" fontId="1" fillId="0" borderId="0" xfId="0" applyNumberFormat="1" applyFont="1">
      <alignment vertical="center"/>
    </xf>
    <xf numFmtId="0" fontId="0" fillId="2" borderId="0" xfId="0" applyNumberFormat="1" applyFill="1" applyAlignment="1"/>
    <xf numFmtId="49" fontId="0" fillId="3" borderId="0" xfId="0" applyNumberFormat="1" applyFill="1" applyAlignment="1" applyProtection="1">
      <alignment horizontal="center" vertical="center"/>
      <protection locked="0"/>
    </xf>
    <xf numFmtId="0" fontId="0" fillId="0" borderId="0" xfId="0" applyFont="1" applyAlignment="1">
      <alignment horizontal="center" vertical="center"/>
    </xf>
    <xf numFmtId="0" fontId="2" fillId="3" borderId="0" xfId="0" applyFont="1" applyFill="1" applyAlignment="1" applyProtection="1">
      <protection locked="0"/>
    </xf>
    <xf numFmtId="0" fontId="27" fillId="4" borderId="0" xfId="0" applyFont="1" applyFill="1" applyAlignment="1">
      <alignment horizontal="center"/>
    </xf>
    <xf numFmtId="0" fontId="13" fillId="2" borderId="0" xfId="0" applyFont="1" applyFill="1" applyAlignment="1">
      <alignment vertical="center"/>
    </xf>
    <xf numFmtId="0" fontId="0" fillId="2" borderId="0" xfId="0" applyFill="1" applyAlignment="1">
      <alignment vertical="center"/>
    </xf>
    <xf numFmtId="0" fontId="12" fillId="5" borderId="0" xfId="0" applyFont="1" applyFill="1" applyAlignment="1"/>
    <xf numFmtId="0" fontId="0" fillId="5" borderId="0" xfId="0" applyFill="1">
      <alignment vertical="center"/>
    </xf>
    <xf numFmtId="0" fontId="13" fillId="5" borderId="0" xfId="0" applyFont="1" applyFill="1" applyAlignment="1">
      <alignment vertical="center"/>
    </xf>
    <xf numFmtId="0" fontId="28" fillId="0" borderId="0" xfId="0" applyFont="1" applyAlignment="1">
      <alignment vertical="center"/>
    </xf>
    <xf numFmtId="0" fontId="28" fillId="0" borderId="0" xfId="0" applyFont="1">
      <alignment vertical="center"/>
    </xf>
    <xf numFmtId="177" fontId="28" fillId="0" borderId="0" xfId="0" applyNumberFormat="1" applyFont="1" applyAlignment="1">
      <alignment horizontal="right" vertical="center"/>
    </xf>
    <xf numFmtId="0" fontId="27" fillId="0" borderId="0" xfId="0" applyFont="1">
      <alignment vertical="center"/>
    </xf>
    <xf numFmtId="0" fontId="29" fillId="0" borderId="0" xfId="0" applyFont="1">
      <alignment vertical="center"/>
    </xf>
    <xf numFmtId="0" fontId="2" fillId="0" borderId="0" xfId="0" applyFont="1" applyFill="1" applyAlignment="1" applyProtection="1">
      <alignment horizontal="center"/>
    </xf>
    <xf numFmtId="0" fontId="30" fillId="6" borderId="0" xfId="0" applyFont="1" applyFill="1">
      <alignment vertical="center"/>
    </xf>
    <xf numFmtId="177" fontId="30" fillId="6" borderId="0" xfId="0" applyNumberFormat="1" applyFont="1" applyFill="1" applyAlignment="1">
      <alignment horizontal="right" vertical="center"/>
    </xf>
    <xf numFmtId="38" fontId="31" fillId="7" borderId="1" xfId="0" applyNumberFormat="1" applyFont="1" applyFill="1" applyBorder="1" applyProtection="1">
      <alignment vertical="center"/>
    </xf>
    <xf numFmtId="0" fontId="2" fillId="7" borderId="0" xfId="0" applyFont="1" applyFill="1" applyAlignment="1">
      <alignment horizontal="center" vertical="center"/>
    </xf>
    <xf numFmtId="0" fontId="2" fillId="7" borderId="0" xfId="0" applyFont="1" applyFill="1">
      <alignment vertical="center"/>
    </xf>
    <xf numFmtId="38" fontId="2" fillId="7" borderId="0" xfId="1" applyFont="1" applyFill="1" applyAlignment="1"/>
    <xf numFmtId="40" fontId="2" fillId="7" borderId="0" xfId="1" applyNumberFormat="1" applyFont="1" applyFill="1" applyAlignment="1"/>
    <xf numFmtId="0" fontId="0" fillId="7" borderId="0" xfId="0" applyFill="1">
      <alignment vertical="center"/>
    </xf>
    <xf numFmtId="0" fontId="0" fillId="0" borderId="0" xfId="0"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xf numFmtId="0" fontId="13" fillId="5" borderId="0" xfId="0" applyFont="1" applyFill="1" applyAlignment="1" applyProtection="1">
      <alignment vertical="center"/>
    </xf>
    <xf numFmtId="0" fontId="12" fillId="5" borderId="0" xfId="0" applyFont="1" applyFill="1" applyAlignment="1" applyProtection="1"/>
    <xf numFmtId="0" fontId="0" fillId="5" borderId="0" xfId="0" applyFill="1" applyProtection="1">
      <alignment vertical="center"/>
    </xf>
    <xf numFmtId="0" fontId="2" fillId="0" borderId="0" xfId="0" applyFont="1" applyFill="1" applyProtection="1">
      <alignment vertical="center"/>
    </xf>
    <xf numFmtId="0" fontId="2" fillId="0" borderId="0" xfId="0" applyFont="1" applyFill="1" applyAlignment="1" applyProtection="1">
      <alignment vertical="center"/>
    </xf>
    <xf numFmtId="177" fontId="2" fillId="0" borderId="0" xfId="0" applyNumberFormat="1" applyFont="1" applyFill="1" applyAlignment="1" applyProtection="1">
      <alignment horizontal="left" vertical="center"/>
    </xf>
    <xf numFmtId="0" fontId="0" fillId="0" borderId="0" xfId="0" applyFill="1" applyAlignment="1" applyProtection="1">
      <alignment horizontal="left" vertical="center"/>
    </xf>
    <xf numFmtId="38" fontId="2" fillId="0" borderId="0" xfId="1" applyFont="1" applyFill="1" applyAlignment="1" applyProtection="1"/>
    <xf numFmtId="0" fontId="0" fillId="0" borderId="0" xfId="0" applyFill="1" applyAlignment="1" applyProtection="1"/>
    <xf numFmtId="0" fontId="1" fillId="0" borderId="0" xfId="0" applyFont="1" applyFill="1" applyAlignment="1" applyProtection="1"/>
    <xf numFmtId="0" fontId="0" fillId="0" borderId="0" xfId="0" applyProtection="1">
      <alignment vertical="center"/>
    </xf>
    <xf numFmtId="49" fontId="2" fillId="0" borderId="0" xfId="0" applyNumberFormat="1" applyFont="1" applyFill="1" applyProtection="1">
      <alignment vertical="center"/>
    </xf>
    <xf numFmtId="38" fontId="2" fillId="0" borderId="0" xfId="1" applyFont="1" applyFill="1" applyAlignment="1" applyProtection="1">
      <alignment horizontal="right"/>
    </xf>
    <xf numFmtId="38" fontId="2" fillId="0" borderId="0" xfId="1" applyFont="1" applyAlignment="1" applyProtection="1"/>
    <xf numFmtId="0" fontId="15" fillId="0" borderId="0" xfId="0" applyFont="1">
      <alignment vertical="center"/>
    </xf>
    <xf numFmtId="0" fontId="15" fillId="0" borderId="2" xfId="0" applyFont="1" applyBorder="1">
      <alignment vertical="center"/>
    </xf>
    <xf numFmtId="0" fontId="15" fillId="0" borderId="3" xfId="0" applyFont="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6" fillId="0" borderId="0" xfId="0" applyFont="1">
      <alignment vertical="center"/>
    </xf>
    <xf numFmtId="0" fontId="16" fillId="0" borderId="0" xfId="0" applyFont="1" applyAlignment="1">
      <alignment horizontal="right" vertical="center"/>
    </xf>
    <xf numFmtId="0" fontId="15" fillId="0" borderId="3" xfId="0" applyFont="1" applyBorder="1">
      <alignment vertical="center"/>
    </xf>
    <xf numFmtId="0" fontId="15" fillId="0" borderId="11" xfId="0" applyFont="1" applyBorder="1" applyAlignment="1">
      <alignment vertical="center" textRotation="255" shrinkToFit="1"/>
    </xf>
    <xf numFmtId="0" fontId="15" fillId="0" borderId="11" xfId="0" applyFont="1" applyBorder="1">
      <alignment vertical="center"/>
    </xf>
    <xf numFmtId="0" fontId="15" fillId="0" borderId="11" xfId="0" applyFont="1" applyBorder="1" applyAlignment="1">
      <alignment horizontal="center" vertical="center" shrinkToFit="1"/>
    </xf>
    <xf numFmtId="0" fontId="15" fillId="0" borderId="12" xfId="0" applyFont="1" applyBorder="1" applyAlignment="1">
      <alignment vertical="center" shrinkToFit="1"/>
    </xf>
    <xf numFmtId="0" fontId="15" fillId="0" borderId="13" xfId="0" applyFont="1" applyBorder="1" applyAlignment="1">
      <alignment vertical="center" shrinkToFit="1"/>
    </xf>
    <xf numFmtId="0" fontId="15" fillId="0" borderId="13" xfId="0" applyFont="1" applyBorder="1" applyAlignment="1">
      <alignment horizontal="center" vertical="center" shrinkToFit="1"/>
    </xf>
    <xf numFmtId="0" fontId="15" fillId="0" borderId="14" xfId="0" applyFont="1" applyBorder="1">
      <alignment vertical="center"/>
    </xf>
    <xf numFmtId="0" fontId="15" fillId="0" borderId="15" xfId="0" applyFont="1" applyBorder="1">
      <alignment vertical="center"/>
    </xf>
    <xf numFmtId="0" fontId="15" fillId="0" borderId="16" xfId="0" applyFont="1" applyBorder="1" applyAlignment="1">
      <alignment horizontal="center" vertical="center"/>
    </xf>
    <xf numFmtId="0" fontId="15" fillId="0" borderId="12" xfId="0" applyFont="1" applyBorder="1">
      <alignment vertical="center"/>
    </xf>
    <xf numFmtId="0" fontId="15" fillId="0" borderId="0" xfId="0" applyFont="1" applyBorder="1">
      <alignment vertical="center"/>
    </xf>
    <xf numFmtId="0" fontId="15" fillId="0" borderId="0" xfId="0" applyFont="1" applyBorder="1" applyAlignment="1">
      <alignment horizontal="distributed" vertical="center"/>
    </xf>
    <xf numFmtId="0" fontId="19" fillId="0" borderId="0" xfId="0" applyFont="1" applyAlignment="1">
      <alignment horizontal="center" vertical="center"/>
    </xf>
    <xf numFmtId="0" fontId="19" fillId="0" borderId="0" xfId="0" applyFont="1">
      <alignment vertical="center"/>
    </xf>
    <xf numFmtId="0" fontId="15" fillId="0" borderId="0" xfId="0" applyFont="1" applyAlignment="1">
      <alignment horizontal="center" vertical="center"/>
    </xf>
    <xf numFmtId="0" fontId="0" fillId="0" borderId="0" xfId="0" applyBorder="1" applyAlignment="1">
      <alignment horizontal="distributed" vertical="center"/>
    </xf>
    <xf numFmtId="0" fontId="21" fillId="0" borderId="0" xfId="0" applyFont="1" applyBorder="1">
      <alignment vertical="center"/>
    </xf>
    <xf numFmtId="0" fontId="32" fillId="0" borderId="0" xfId="0" applyFont="1" applyBorder="1">
      <alignment vertical="center"/>
    </xf>
    <xf numFmtId="0" fontId="32" fillId="0" borderId="0" xfId="0" applyFont="1" applyBorder="1" applyAlignment="1">
      <alignment horizontal="center" vertical="center"/>
    </xf>
    <xf numFmtId="38" fontId="32" fillId="0" borderId="0" xfId="0" applyNumberFormat="1" applyFont="1" applyBorder="1" applyAlignment="1">
      <alignment horizontal="right" vertical="center"/>
    </xf>
    <xf numFmtId="0" fontId="32" fillId="0" borderId="0" xfId="0" applyFont="1" applyBorder="1" applyAlignment="1">
      <alignment horizontal="right" vertical="center"/>
    </xf>
    <xf numFmtId="0" fontId="32" fillId="0" borderId="5" xfId="0" applyFont="1" applyBorder="1">
      <alignment vertical="center"/>
    </xf>
    <xf numFmtId="0" fontId="32" fillId="0" borderId="6" xfId="0" applyFont="1" applyBorder="1">
      <alignment vertical="center"/>
    </xf>
    <xf numFmtId="0" fontId="32" fillId="0" borderId="7" xfId="0" applyFont="1" applyBorder="1">
      <alignment vertical="center"/>
    </xf>
    <xf numFmtId="0" fontId="32" fillId="0" borderId="14" xfId="0" applyFont="1" applyBorder="1">
      <alignment vertical="center"/>
    </xf>
    <xf numFmtId="0" fontId="32" fillId="0" borderId="15" xfId="0" applyFont="1" applyBorder="1">
      <alignment vertical="center"/>
    </xf>
    <xf numFmtId="0" fontId="32" fillId="0" borderId="8" xfId="0" applyFont="1" applyBorder="1">
      <alignment vertical="center"/>
    </xf>
    <xf numFmtId="0" fontId="32" fillId="0" borderId="9" xfId="0" applyFont="1" applyBorder="1">
      <alignment vertical="center"/>
    </xf>
    <xf numFmtId="0" fontId="32" fillId="0" borderId="10" xfId="0" applyFont="1" applyBorder="1">
      <alignment vertical="center"/>
    </xf>
    <xf numFmtId="0" fontId="32" fillId="0" borderId="5" xfId="0" applyFont="1" applyBorder="1" applyAlignment="1">
      <alignment vertical="center"/>
    </xf>
    <xf numFmtId="0" fontId="32" fillId="0" borderId="8" xfId="0" applyFont="1" applyBorder="1" applyAlignment="1">
      <alignment vertical="center"/>
    </xf>
    <xf numFmtId="0" fontId="30" fillId="0" borderId="2" xfId="0" applyFont="1" applyBorder="1" applyAlignment="1">
      <alignment horizontal="distributed" justifyLastLine="1"/>
    </xf>
    <xf numFmtId="0" fontId="32" fillId="0" borderId="2" xfId="0" applyFont="1" applyBorder="1" applyAlignment="1">
      <alignment vertical="center"/>
    </xf>
    <xf numFmtId="0" fontId="32" fillId="0" borderId="3" xfId="0" applyFont="1" applyBorder="1">
      <alignment vertical="center"/>
    </xf>
    <xf numFmtId="0" fontId="32" fillId="0" borderId="4" xfId="0" applyFont="1" applyBorder="1" applyAlignment="1">
      <alignment horizontal="right" vertical="center"/>
    </xf>
    <xf numFmtId="0" fontId="32" fillId="0" borderId="2" xfId="0" applyFont="1" applyBorder="1">
      <alignment vertical="center"/>
    </xf>
    <xf numFmtId="0" fontId="32" fillId="0" borderId="4" xfId="0" applyFont="1" applyBorder="1">
      <alignment vertical="center"/>
    </xf>
    <xf numFmtId="0" fontId="32" fillId="0" borderId="3" xfId="0" applyFont="1" applyBorder="1" applyAlignment="1">
      <alignment vertical="center"/>
    </xf>
    <xf numFmtId="0" fontId="32" fillId="0" borderId="4" xfId="0" applyFont="1" applyBorder="1" applyAlignment="1">
      <alignment vertical="center"/>
    </xf>
    <xf numFmtId="0" fontId="32" fillId="0" borderId="0" xfId="0" applyFont="1">
      <alignment vertical="center"/>
    </xf>
    <xf numFmtId="0" fontId="30" fillId="0" borderId="0" xfId="0" applyFont="1">
      <alignment vertical="center"/>
    </xf>
    <xf numFmtId="0" fontId="32" fillId="0" borderId="9" xfId="0" applyFont="1" applyBorder="1" applyAlignment="1">
      <alignment vertical="center"/>
    </xf>
    <xf numFmtId="0" fontId="32" fillId="0" borderId="0" xfId="0" applyFont="1" applyBorder="1" applyAlignment="1">
      <alignment vertical="center"/>
    </xf>
    <xf numFmtId="0" fontId="32" fillId="0" borderId="14" xfId="0" applyFont="1" applyBorder="1" applyAlignment="1">
      <alignment horizontal="center" vertical="center"/>
    </xf>
    <xf numFmtId="0" fontId="30" fillId="0" borderId="0" xfId="0" applyFont="1" applyAlignment="1">
      <alignment horizontal="center" vertical="center"/>
    </xf>
    <xf numFmtId="0" fontId="33" fillId="0" borderId="6" xfId="0" applyFont="1" applyBorder="1">
      <alignment vertical="center"/>
    </xf>
    <xf numFmtId="0" fontId="34" fillId="0" borderId="0" xfId="0" applyFont="1">
      <alignment vertical="center"/>
    </xf>
    <xf numFmtId="0" fontId="15" fillId="0" borderId="10" xfId="0" applyFont="1" applyBorder="1" applyProtection="1">
      <alignment vertical="center"/>
      <protection locked="0"/>
    </xf>
    <xf numFmtId="0" fontId="15" fillId="0" borderId="0" xfId="0" applyFont="1" applyBorder="1" applyProtection="1">
      <alignment vertical="center"/>
      <protection locked="0"/>
    </xf>
    <xf numFmtId="0" fontId="15" fillId="0" borderId="9" xfId="0" applyFont="1" applyBorder="1" applyProtection="1">
      <alignment vertical="center"/>
      <protection locked="0"/>
    </xf>
    <xf numFmtId="0" fontId="0" fillId="0" borderId="0" xfId="0" applyProtection="1">
      <alignment vertical="center"/>
      <protection locked="0"/>
    </xf>
    <xf numFmtId="0" fontId="15" fillId="0" borderId="5" xfId="0" applyFont="1" applyBorder="1" applyAlignment="1">
      <alignment horizontal="right" vertical="center"/>
    </xf>
    <xf numFmtId="0" fontId="15" fillId="8" borderId="17" xfId="0" applyFont="1" applyFill="1" applyBorder="1" applyAlignment="1" applyProtection="1">
      <alignment horizontal="center" vertical="center"/>
      <protection locked="0"/>
    </xf>
    <xf numFmtId="0" fontId="15" fillId="8" borderId="18" xfId="0" applyFont="1" applyFill="1" applyBorder="1" applyProtection="1">
      <alignment vertical="center"/>
      <protection locked="0"/>
    </xf>
    <xf numFmtId="0" fontId="15" fillId="8" borderId="19" xfId="0" applyFont="1" applyFill="1" applyBorder="1" applyProtection="1">
      <alignment vertical="center"/>
      <protection locked="0"/>
    </xf>
    <xf numFmtId="0" fontId="15" fillId="8" borderId="12" xfId="0" applyFont="1" applyFill="1" applyBorder="1" applyProtection="1">
      <alignment vertical="center"/>
      <protection locked="0"/>
    </xf>
    <xf numFmtId="0" fontId="15" fillId="8" borderId="8" xfId="0" applyFont="1" applyFill="1" applyBorder="1" applyProtection="1">
      <alignment vertical="center"/>
      <protection locked="0"/>
    </xf>
    <xf numFmtId="0" fontId="15" fillId="8" borderId="10" xfId="0" applyFont="1" applyFill="1" applyBorder="1" applyProtection="1">
      <alignment vertical="center"/>
      <protection locked="0"/>
    </xf>
    <xf numFmtId="0" fontId="15" fillId="0" borderId="18" xfId="0" applyFont="1" applyFill="1" applyBorder="1" applyProtection="1">
      <alignment vertical="center"/>
      <protection locked="0"/>
    </xf>
    <xf numFmtId="0" fontId="15" fillId="0" borderId="19" xfId="0" applyFont="1" applyFill="1" applyBorder="1" applyProtection="1">
      <alignment vertical="center"/>
      <protection locked="0"/>
    </xf>
    <xf numFmtId="0" fontId="15" fillId="0" borderId="20" xfId="0" applyFont="1" applyFill="1" applyBorder="1" applyAlignment="1">
      <alignment vertical="center" shrinkToFit="1"/>
    </xf>
    <xf numFmtId="0" fontId="15" fillId="0" borderId="20" xfId="0" applyFont="1" applyFill="1" applyBorder="1" applyProtection="1">
      <alignment vertical="center"/>
      <protection locked="0"/>
    </xf>
    <xf numFmtId="38" fontId="31" fillId="0" borderId="0" xfId="1" applyFont="1" applyAlignment="1"/>
    <xf numFmtId="0" fontId="2" fillId="3" borderId="0" xfId="0" applyFont="1" applyFill="1" applyAlignment="1" applyProtection="1">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31" fillId="0" borderId="0" xfId="0" applyFont="1" applyFill="1" applyProtection="1">
      <alignment vertical="center"/>
    </xf>
    <xf numFmtId="49" fontId="0" fillId="0" borderId="0" xfId="0" applyNumberFormat="1" applyFill="1" applyAlignment="1" applyProtection="1">
      <alignment horizontal="center" vertical="center"/>
    </xf>
    <xf numFmtId="0" fontId="35" fillId="0" borderId="0" xfId="0" applyFont="1" applyFill="1" applyProtection="1">
      <alignment vertical="center"/>
    </xf>
    <xf numFmtId="0" fontId="36" fillId="0" borderId="0" xfId="0" applyFont="1" applyAlignment="1">
      <alignment vertical="center"/>
    </xf>
    <xf numFmtId="0" fontId="0" fillId="0" borderId="2" xfId="0" applyBorder="1" applyAlignment="1">
      <alignment horizontal="center" vertical="center"/>
    </xf>
    <xf numFmtId="0" fontId="3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4" xfId="0" applyBorder="1" applyAlignment="1">
      <alignment horizontal="right" vertical="center"/>
    </xf>
    <xf numFmtId="179" fontId="30" fillId="2" borderId="1" xfId="0" applyNumberFormat="1" applyFont="1" applyFill="1" applyBorder="1" applyAlignment="1">
      <alignment horizontal="center" vertical="center"/>
    </xf>
    <xf numFmtId="180" fontId="0" fillId="0" borderId="1" xfId="0" applyNumberFormat="1" applyBorder="1">
      <alignment vertical="center"/>
    </xf>
    <xf numFmtId="180" fontId="0" fillId="0" borderId="2" xfId="0" applyNumberFormat="1" applyBorder="1">
      <alignment vertical="center"/>
    </xf>
    <xf numFmtId="180" fontId="0" fillId="0" borderId="4" xfId="0" applyNumberFormat="1" applyBorder="1">
      <alignment vertical="center"/>
    </xf>
    <xf numFmtId="180" fontId="1" fillId="0" borderId="2" xfId="0" applyNumberFormat="1" applyFont="1" applyBorder="1">
      <alignment vertical="center"/>
    </xf>
    <xf numFmtId="180" fontId="0" fillId="0" borderId="2" xfId="0" applyNumberFormat="1" applyFont="1" applyBorder="1">
      <alignment vertical="center"/>
    </xf>
    <xf numFmtId="180" fontId="1" fillId="0" borderId="1" xfId="0" applyNumberFormat="1" applyFont="1" applyBorder="1">
      <alignment vertical="center"/>
    </xf>
    <xf numFmtId="180" fontId="1" fillId="0" borderId="4" xfId="0" applyNumberFormat="1" applyFont="1" applyBorder="1">
      <alignment vertical="center"/>
    </xf>
    <xf numFmtId="180" fontId="0" fillId="0" borderId="1" xfId="0" applyNumberFormat="1" applyFont="1" applyBorder="1">
      <alignment vertical="center"/>
    </xf>
    <xf numFmtId="180" fontId="0" fillId="0" borderId="4" xfId="0" applyNumberFormat="1" applyFont="1" applyBorder="1">
      <alignment vertical="center"/>
    </xf>
    <xf numFmtId="0" fontId="35" fillId="0" borderId="0" xfId="0" applyFont="1">
      <alignment vertical="center"/>
    </xf>
    <xf numFmtId="38" fontId="28" fillId="0" borderId="0" xfId="0" applyNumberFormat="1" applyFont="1" applyAlignment="1">
      <alignment horizontal="center" vertical="center"/>
    </xf>
    <xf numFmtId="0" fontId="37" fillId="0" borderId="0" xfId="0" applyFont="1" applyBorder="1" applyAlignment="1">
      <alignment vertical="center"/>
    </xf>
    <xf numFmtId="38" fontId="0" fillId="0" borderId="0" xfId="1" applyFont="1" applyAlignment="1">
      <alignment vertical="center"/>
    </xf>
    <xf numFmtId="0" fontId="5" fillId="9" borderId="0" xfId="0" applyFont="1" applyFill="1">
      <alignment vertical="center"/>
    </xf>
    <xf numFmtId="0" fontId="0" fillId="9" borderId="0" xfId="0" applyFill="1">
      <alignment vertical="center"/>
    </xf>
    <xf numFmtId="0" fontId="2" fillId="9" borderId="0" xfId="0" applyFont="1" applyFill="1">
      <alignment vertical="center"/>
    </xf>
    <xf numFmtId="0" fontId="20" fillId="0" borderId="0" xfId="0" applyFont="1">
      <alignment vertical="center"/>
    </xf>
    <xf numFmtId="0" fontId="15" fillId="0" borderId="0" xfId="0" applyFont="1" applyFill="1" applyBorder="1" applyAlignment="1">
      <alignment horizontal="distributed" vertical="center"/>
    </xf>
    <xf numFmtId="0" fontId="0" fillId="0" borderId="0" xfId="0" applyFill="1" applyBorder="1" applyAlignment="1">
      <alignment horizontal="distributed" vertical="center"/>
    </xf>
    <xf numFmtId="0" fontId="15" fillId="0" borderId="0" xfId="0" applyFont="1" applyFill="1" applyBorder="1" applyAlignment="1" applyProtection="1">
      <alignment horizontal="center" vertical="center"/>
      <protection locked="0"/>
    </xf>
    <xf numFmtId="0" fontId="45" fillId="0" borderId="0" xfId="0" applyFont="1" applyAlignment="1">
      <alignment horizontal="left" vertical="center"/>
    </xf>
    <xf numFmtId="0" fontId="2" fillId="3" borderId="0" xfId="0" applyFont="1" applyFill="1" applyAlignment="1" applyProtection="1">
      <protection locked="0"/>
    </xf>
    <xf numFmtId="0" fontId="0" fillId="0" borderId="0" xfId="0" applyFill="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0" fillId="0" borderId="3" xfId="0" applyBorder="1" applyAlignment="1">
      <alignment horizontal="center" vertical="center"/>
    </xf>
    <xf numFmtId="0" fontId="2" fillId="0" borderId="0" xfId="0" applyFont="1" applyFill="1" applyAlignment="1" applyProtection="1">
      <alignment horizontal="center" vertical="center"/>
    </xf>
    <xf numFmtId="0" fontId="15" fillId="0" borderId="2" xfId="0" applyFont="1" applyFill="1" applyBorder="1">
      <alignment vertical="center"/>
    </xf>
    <xf numFmtId="0" fontId="15" fillId="0" borderId="3" xfId="0" applyFont="1" applyFill="1" applyBorder="1">
      <alignment vertical="center"/>
    </xf>
    <xf numFmtId="0" fontId="15" fillId="0" borderId="4" xfId="0" applyFont="1" applyFill="1" applyBorder="1">
      <alignment vertical="center"/>
    </xf>
    <xf numFmtId="0" fontId="0" fillId="0" borderId="3" xfId="0" applyBorder="1" applyAlignment="1">
      <alignment horizontal="center" vertical="center"/>
    </xf>
    <xf numFmtId="0" fontId="34" fillId="3" borderId="0" xfId="0" applyFont="1" applyFill="1" applyAlignment="1">
      <alignment vertical="center" wrapText="1"/>
    </xf>
    <xf numFmtId="38" fontId="34" fillId="9" borderId="2" xfId="1" applyFont="1" applyFill="1" applyBorder="1" applyAlignment="1">
      <alignment horizontal="center" vertical="center"/>
    </xf>
    <xf numFmtId="38" fontId="34" fillId="9" borderId="4" xfId="1" applyFont="1" applyFill="1" applyBorder="1" applyAlignment="1">
      <alignment horizontal="center" vertical="center"/>
    </xf>
    <xf numFmtId="0" fontId="38" fillId="0" borderId="0" xfId="0" applyFont="1" applyBorder="1" applyAlignment="1">
      <alignment horizontal="center" vertical="center"/>
    </xf>
    <xf numFmtId="177" fontId="2" fillId="0" borderId="0" xfId="0" applyNumberFormat="1" applyFont="1" applyFill="1" applyAlignment="1" applyProtection="1">
      <alignment horizontal="center" vertical="center"/>
    </xf>
    <xf numFmtId="177" fontId="2" fillId="3" borderId="0" xfId="0" applyNumberFormat="1" applyFont="1" applyFill="1" applyAlignment="1" applyProtection="1">
      <alignment horizontal="center" vertical="center"/>
      <protection locked="0"/>
    </xf>
    <xf numFmtId="0" fontId="0" fillId="5" borderId="0" xfId="0" applyFill="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77" fontId="2" fillId="3" borderId="0" xfId="0" applyNumberFormat="1" applyFont="1" applyFill="1" applyAlignment="1" applyProtection="1">
      <alignment horizontal="center"/>
      <protection locked="0"/>
    </xf>
    <xf numFmtId="0" fontId="2" fillId="0" borderId="0" xfId="0" applyFont="1" applyAlignment="1">
      <alignment vertical="center"/>
    </xf>
    <xf numFmtId="0" fontId="0" fillId="0" borderId="0" xfId="0" applyAlignment="1">
      <alignment vertical="center"/>
    </xf>
    <xf numFmtId="0" fontId="2" fillId="3" borderId="0" xfId="0" applyFont="1" applyFill="1" applyAlignment="1" applyProtection="1">
      <alignment horizontal="center"/>
      <protection locked="0"/>
    </xf>
    <xf numFmtId="177" fontId="28" fillId="4" borderId="0" xfId="0" applyNumberFormat="1" applyFont="1" applyFill="1" applyAlignment="1">
      <alignment horizontal="right"/>
    </xf>
    <xf numFmtId="177" fontId="28" fillId="4" borderId="0" xfId="0" applyNumberFormat="1" applyFont="1" applyFill="1" applyAlignment="1">
      <alignment horizontal="left"/>
    </xf>
    <xf numFmtId="177" fontId="28" fillId="4" borderId="0" xfId="0" applyNumberFormat="1" applyFont="1" applyFill="1" applyAlignment="1"/>
    <xf numFmtId="178" fontId="2" fillId="0" borderId="0" xfId="0" applyNumberFormat="1" applyFont="1" applyFill="1" applyAlignment="1">
      <alignment horizontal="right"/>
    </xf>
    <xf numFmtId="0" fontId="0" fillId="0" borderId="0" xfId="0" applyFill="1">
      <alignment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xf>
    <xf numFmtId="0" fontId="0" fillId="0" borderId="0" xfId="0" applyFont="1" applyFill="1" applyAlignment="1">
      <alignment vertical="center"/>
    </xf>
    <xf numFmtId="49" fontId="2" fillId="3" borderId="0" xfId="0" applyNumberFormat="1" applyFont="1" applyFill="1" applyAlignment="1" applyProtection="1">
      <alignment horizontal="center"/>
      <protection locked="0"/>
    </xf>
    <xf numFmtId="0" fontId="2" fillId="0" borderId="0" xfId="0" applyFont="1" applyAlignment="1"/>
    <xf numFmtId="38" fontId="0" fillId="0" borderId="0" xfId="0" applyNumberFormat="1" applyAlignment="1">
      <alignment horizontal="center" vertical="center"/>
    </xf>
    <xf numFmtId="0" fontId="2" fillId="0" borderId="0" xfId="0" applyFont="1" applyFill="1" applyAlignment="1" applyProtection="1">
      <alignment shrinkToFit="1"/>
    </xf>
    <xf numFmtId="0" fontId="0" fillId="0" borderId="0" xfId="0" applyFill="1" applyAlignment="1" applyProtection="1">
      <alignment shrinkToFit="1"/>
    </xf>
    <xf numFmtId="38" fontId="31" fillId="7" borderId="2" xfId="1" applyFont="1" applyFill="1" applyBorder="1" applyAlignment="1">
      <alignment horizontal="center"/>
    </xf>
    <xf numFmtId="38" fontId="31" fillId="7" borderId="4" xfId="1" applyFont="1" applyFill="1" applyBorder="1" applyAlignment="1">
      <alignment horizontal="center"/>
    </xf>
    <xf numFmtId="38" fontId="31" fillId="0" borderId="2" xfId="1" applyFont="1" applyBorder="1" applyAlignment="1">
      <alignment horizontal="center"/>
    </xf>
    <xf numFmtId="38" fontId="31" fillId="0" borderId="4" xfId="1" applyFont="1" applyBorder="1" applyAlignment="1">
      <alignment horizont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 fillId="3" borderId="0" xfId="0" applyFont="1" applyFill="1" applyAlignment="1" applyProtection="1">
      <protection locked="0"/>
    </xf>
    <xf numFmtId="0" fontId="0" fillId="3" borderId="0" xfId="0" applyFill="1" applyAlignment="1" applyProtection="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5" fillId="0" borderId="5" xfId="0" applyFont="1"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8" borderId="2" xfId="0" applyFont="1" applyFill="1" applyBorder="1" applyAlignment="1">
      <alignment horizontal="distributed" vertical="center" justifyLastLine="1"/>
    </xf>
    <xf numFmtId="0" fontId="15" fillId="8" borderId="3" xfId="0" applyFont="1" applyFill="1" applyBorder="1" applyAlignment="1">
      <alignment horizontal="distributed" vertical="center" justifyLastLine="1"/>
    </xf>
    <xf numFmtId="0" fontId="0" fillId="8" borderId="3" xfId="0" applyFill="1" applyBorder="1" applyAlignment="1">
      <alignment horizontal="distributed" vertical="center" justifyLastLine="1"/>
    </xf>
    <xf numFmtId="0" fontId="0" fillId="8" borderId="4" xfId="0" applyFill="1" applyBorder="1" applyAlignment="1">
      <alignment horizontal="distributed" vertical="center" justifyLastLine="1"/>
    </xf>
    <xf numFmtId="0" fontId="15" fillId="8" borderId="2" xfId="0" applyFont="1" applyFill="1" applyBorder="1" applyAlignment="1" applyProtection="1">
      <alignment horizontal="center" vertical="center"/>
      <protection locked="0"/>
    </xf>
    <xf numFmtId="0" fontId="15" fillId="8" borderId="3" xfId="0" applyFont="1" applyFill="1" applyBorder="1" applyAlignment="1" applyProtection="1">
      <alignment horizontal="center" vertical="center"/>
      <protection locked="0"/>
    </xf>
    <xf numFmtId="0" fontId="15" fillId="8" borderId="4" xfId="0" applyFont="1" applyFill="1" applyBorder="1" applyAlignment="1" applyProtection="1">
      <alignment horizontal="center" vertical="center"/>
      <protection locked="0"/>
    </xf>
    <xf numFmtId="0" fontId="15"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38" fontId="32" fillId="0" borderId="9" xfId="0" applyNumberFormat="1" applyFont="1" applyBorder="1" applyAlignment="1">
      <alignment horizontal="right" vertical="center"/>
    </xf>
    <xf numFmtId="0" fontId="32" fillId="0" borderId="9" xfId="0" applyFont="1" applyBorder="1" applyAlignment="1">
      <alignment horizontal="right" vertical="center"/>
    </xf>
    <xf numFmtId="0" fontId="32" fillId="0" borderId="0" xfId="0" applyFont="1" applyBorder="1" applyAlignment="1">
      <alignment horizontal="center" vertical="center"/>
    </xf>
    <xf numFmtId="38" fontId="32" fillId="0" borderId="0" xfId="0" applyNumberFormat="1" applyFont="1" applyBorder="1" applyAlignment="1">
      <alignment horizontal="right" vertical="center"/>
    </xf>
    <xf numFmtId="0" fontId="32" fillId="0" borderId="0" xfId="0" applyFont="1" applyBorder="1" applyAlignment="1">
      <alignment horizontal="right" vertical="center"/>
    </xf>
    <xf numFmtId="0" fontId="15" fillId="0" borderId="0" xfId="0" applyFont="1" applyBorder="1" applyAlignment="1" applyProtection="1">
      <alignment horizontal="center" vertical="center"/>
      <protection locked="0"/>
    </xf>
    <xf numFmtId="0" fontId="32" fillId="0" borderId="14" xfId="0" applyFont="1" applyBorder="1" applyAlignment="1">
      <alignment horizontal="center" vertical="center"/>
    </xf>
    <xf numFmtId="0" fontId="30" fillId="0" borderId="0" xfId="0" applyFont="1" applyAlignment="1">
      <alignment horizontal="center" vertical="center"/>
    </xf>
    <xf numFmtId="0" fontId="15" fillId="0" borderId="2" xfId="0" applyFont="1" applyBorder="1" applyAlignment="1">
      <alignment horizontal="distributed" vertical="center" justifyLastLine="1"/>
    </xf>
    <xf numFmtId="0" fontId="15" fillId="0" borderId="3" xfId="0" applyFont="1"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38" fontId="39" fillId="0" borderId="0" xfId="0" applyNumberFormat="1" applyFont="1" applyBorder="1" applyAlignment="1">
      <alignment horizontal="right" vertical="center"/>
    </xf>
    <xf numFmtId="0" fontId="39" fillId="0" borderId="0" xfId="0" applyFont="1" applyBorder="1" applyAlignment="1">
      <alignment horizontal="right" vertical="center"/>
    </xf>
    <xf numFmtId="176" fontId="32" fillId="0" borderId="2" xfId="0" applyNumberFormat="1" applyFont="1" applyFill="1" applyBorder="1" applyAlignment="1">
      <alignment horizontal="center" vertical="center"/>
    </xf>
    <xf numFmtId="176" fontId="32" fillId="0" borderId="3" xfId="0" applyNumberFormat="1" applyFont="1" applyFill="1" applyBorder="1" applyAlignment="1">
      <alignment horizontal="center" vertical="center"/>
    </xf>
    <xf numFmtId="176" fontId="32" fillId="0" borderId="4" xfId="0" applyNumberFormat="1"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38" fontId="32" fillId="0" borderId="9" xfId="0" applyNumberFormat="1" applyFont="1" applyBorder="1" applyAlignment="1">
      <alignment horizontal="center" vertical="center"/>
    </xf>
    <xf numFmtId="0" fontId="32" fillId="0" borderId="9" xfId="0" applyFont="1" applyBorder="1" applyAlignment="1">
      <alignment horizontal="center" vertical="center"/>
    </xf>
    <xf numFmtId="38" fontId="32" fillId="0" borderId="0" xfId="0" applyNumberFormat="1" applyFont="1" applyBorder="1" applyAlignment="1">
      <alignment horizontal="center" vertical="center"/>
    </xf>
    <xf numFmtId="0" fontId="15" fillId="8" borderId="0" xfId="0" applyFont="1" applyFill="1" applyBorder="1" applyAlignment="1" applyProtection="1">
      <alignment horizontal="center" vertical="center"/>
      <protection locked="0"/>
    </xf>
    <xf numFmtId="0" fontId="15" fillId="0" borderId="0" xfId="0" applyFont="1" applyBorder="1" applyAlignment="1">
      <alignment horizontal="distributed" vertical="center"/>
    </xf>
    <xf numFmtId="0" fontId="0" fillId="0" borderId="0" xfId="0" applyAlignment="1">
      <alignment horizontal="distributed" vertical="center"/>
    </xf>
    <xf numFmtId="0" fontId="15" fillId="0" borderId="6" xfId="0" applyFont="1" applyBorder="1" applyAlignment="1">
      <alignment horizontal="distributed" vertical="center"/>
    </xf>
    <xf numFmtId="0" fontId="18" fillId="0" borderId="0" xfId="0" applyFont="1" applyBorder="1" applyAlignment="1">
      <alignment horizontal="distributed" vertical="center"/>
    </xf>
    <xf numFmtId="0" fontId="5" fillId="0" borderId="0" xfId="0" applyFont="1" applyAlignment="1">
      <alignment horizontal="distributed" vertical="center"/>
    </xf>
    <xf numFmtId="0" fontId="15" fillId="0" borderId="7" xfId="0" applyFont="1" applyBorder="1" applyAlignment="1">
      <alignment horizontal="right" vertical="center"/>
    </xf>
    <xf numFmtId="0" fontId="0" fillId="0" borderId="10" xfId="0" applyFont="1" applyBorder="1" applyAlignment="1">
      <alignment horizontal="right" vertical="center"/>
    </xf>
    <xf numFmtId="0" fontId="40" fillId="0" borderId="0"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15" fillId="8" borderId="0" xfId="0" applyFont="1" applyFill="1" applyBorder="1" applyAlignment="1" applyProtection="1">
      <alignment horizontal="center" vertical="center" wrapText="1"/>
      <protection locked="0"/>
    </xf>
    <xf numFmtId="0" fontId="15" fillId="8" borderId="15" xfId="0" applyFont="1" applyFill="1" applyBorder="1" applyAlignment="1" applyProtection="1">
      <alignment horizontal="center" vertical="center" wrapText="1"/>
      <protection locked="0"/>
    </xf>
    <xf numFmtId="0" fontId="15" fillId="8" borderId="15" xfId="0" applyFont="1" applyFill="1" applyBorder="1" applyAlignment="1" applyProtection="1">
      <alignment horizontal="center" vertical="center"/>
      <protection locked="0"/>
    </xf>
    <xf numFmtId="38" fontId="32" fillId="0" borderId="2" xfId="0" applyNumberFormat="1" applyFont="1" applyBorder="1" applyAlignment="1">
      <alignment horizontal="center" vertical="center"/>
    </xf>
    <xf numFmtId="0" fontId="32" fillId="0" borderId="3" xfId="0" applyFont="1" applyBorder="1" applyAlignment="1">
      <alignment horizontal="center" vertical="center"/>
    </xf>
    <xf numFmtId="0" fontId="15" fillId="0" borderId="5"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0" fillId="0" borderId="6"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0" fillId="0" borderId="10" xfId="0" applyFont="1" applyBorder="1" applyAlignment="1">
      <alignment horizontal="distributed" vertical="center" justifyLastLine="1"/>
    </xf>
    <xf numFmtId="0" fontId="0" fillId="0" borderId="6" xfId="0" applyFont="1" applyBorder="1" applyAlignment="1">
      <alignment horizontal="distributed" vertical="center"/>
    </xf>
    <xf numFmtId="0" fontId="0" fillId="0" borderId="9" xfId="0" applyFont="1" applyBorder="1" applyAlignment="1">
      <alignment horizontal="distributed" vertical="center"/>
    </xf>
    <xf numFmtId="38" fontId="25" fillId="0" borderId="6"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38" fontId="25" fillId="0" borderId="6" xfId="0" applyNumberFormat="1" applyFont="1" applyBorder="1" applyAlignment="1">
      <alignment horizontal="right" vertical="center"/>
    </xf>
    <xf numFmtId="0" fontId="25" fillId="0" borderId="6" xfId="0" applyFont="1" applyBorder="1" applyAlignment="1">
      <alignment horizontal="right" vertical="center"/>
    </xf>
    <xf numFmtId="0" fontId="25" fillId="0" borderId="9" xfId="0" applyFont="1" applyBorder="1" applyAlignment="1">
      <alignment horizontal="right" vertical="center"/>
    </xf>
    <xf numFmtId="0" fontId="32" fillId="0" borderId="3" xfId="0" applyFont="1" applyBorder="1" applyAlignment="1">
      <alignment horizontal="right" vertical="center"/>
    </xf>
    <xf numFmtId="0" fontId="32" fillId="0" borderId="4" xfId="0" applyFont="1" applyBorder="1" applyAlignment="1">
      <alignment horizontal="right" vertical="center"/>
    </xf>
    <xf numFmtId="0" fontId="32" fillId="0" borderId="6" xfId="0" applyFont="1" applyBorder="1" applyAlignment="1">
      <alignment horizontal="distributed" vertical="center"/>
    </xf>
    <xf numFmtId="176" fontId="42" fillId="0" borderId="6" xfId="0" applyNumberFormat="1" applyFont="1" applyBorder="1" applyAlignment="1">
      <alignment horizontal="center"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6" xfId="0" applyNumberFormat="1" applyFont="1" applyBorder="1" applyAlignment="1">
      <alignment horizontal="center" vertical="center"/>
    </xf>
    <xf numFmtId="0" fontId="30" fillId="0" borderId="6" xfId="0" applyFont="1" applyBorder="1" applyAlignment="1">
      <alignment horizontal="center" vertical="center"/>
    </xf>
    <xf numFmtId="0" fontId="32" fillId="0" borderId="6" xfId="0" applyFont="1" applyBorder="1" applyAlignment="1">
      <alignment horizontal="left" vertical="center"/>
    </xf>
    <xf numFmtId="38" fontId="42" fillId="0" borderId="6" xfId="0" applyNumberFormat="1" applyFont="1" applyBorder="1" applyAlignment="1">
      <alignment horizontal="right" vertical="center"/>
    </xf>
    <xf numFmtId="0" fontId="42" fillId="0" borderId="6" xfId="0" applyFont="1" applyBorder="1" applyAlignment="1">
      <alignment horizontal="right" vertical="center"/>
    </xf>
    <xf numFmtId="0" fontId="32" fillId="0" borderId="6" xfId="0" applyFont="1" applyBorder="1" applyAlignment="1">
      <alignment vertical="center" shrinkToFit="1"/>
    </xf>
    <xf numFmtId="0" fontId="30" fillId="0" borderId="7" xfId="0" applyFont="1" applyBorder="1" applyAlignment="1">
      <alignment vertical="center" shrinkToFit="1"/>
    </xf>
    <xf numFmtId="0" fontId="32" fillId="0" borderId="9" xfId="0" applyFont="1" applyBorder="1" applyAlignment="1">
      <alignment vertical="center" shrinkToFit="1"/>
    </xf>
    <xf numFmtId="0" fontId="30" fillId="0" borderId="10" xfId="0" applyFont="1" applyBorder="1" applyAlignment="1">
      <alignment vertical="center" shrinkToFit="1"/>
    </xf>
    <xf numFmtId="0" fontId="32" fillId="0" borderId="5" xfId="0" applyFont="1" applyBorder="1" applyAlignment="1">
      <alignment horizontal="center" vertical="top" textRotation="255" wrapText="1"/>
    </xf>
    <xf numFmtId="0" fontId="30" fillId="0" borderId="14" xfId="0" applyFont="1" applyBorder="1" applyAlignment="1">
      <alignment horizontal="center" vertical="top" textRotation="255" wrapText="1"/>
    </xf>
    <xf numFmtId="0" fontId="30" fillId="0" borderId="8" xfId="0" applyFont="1" applyBorder="1" applyAlignment="1">
      <alignment horizontal="center" vertical="top" textRotation="255" wrapText="1"/>
    </xf>
    <xf numFmtId="0" fontId="32" fillId="0" borderId="7" xfId="0" applyFont="1" applyBorder="1" applyAlignment="1">
      <alignment horizontal="center" vertical="top" textRotation="255" wrapText="1"/>
    </xf>
    <xf numFmtId="0" fontId="30" fillId="0" borderId="15" xfId="0" applyFont="1" applyBorder="1" applyAlignment="1">
      <alignment horizontal="center" vertical="top" textRotation="255" wrapText="1"/>
    </xf>
    <xf numFmtId="0" fontId="30" fillId="0" borderId="10" xfId="0" applyFont="1" applyBorder="1" applyAlignment="1">
      <alignment horizontal="center" vertical="top" textRotation="255" wrapText="1"/>
    </xf>
    <xf numFmtId="0" fontId="30" fillId="0" borderId="3" xfId="0" applyFont="1" applyBorder="1" applyAlignment="1">
      <alignment horizontal="center" vertical="center" justifyLastLine="1"/>
    </xf>
    <xf numFmtId="0" fontId="32" fillId="0" borderId="0" xfId="0" applyFont="1" applyBorder="1" applyAlignment="1">
      <alignment horizontal="distributed" vertical="center"/>
    </xf>
    <xf numFmtId="49" fontId="32" fillId="0" borderId="0" xfId="0" applyNumberFormat="1" applyFont="1" applyBorder="1" applyAlignment="1">
      <alignment horizontal="center" vertical="center"/>
    </xf>
    <xf numFmtId="0" fontId="30" fillId="0" borderId="0" xfId="0" applyFont="1" applyAlignment="1">
      <alignment horizontal="distributed" vertical="center"/>
    </xf>
    <xf numFmtId="38" fontId="42" fillId="0" borderId="0" xfId="0" applyNumberFormat="1" applyFont="1" applyBorder="1" applyAlignment="1">
      <alignment horizontal="right" vertical="center"/>
    </xf>
    <xf numFmtId="0" fontId="42" fillId="0" borderId="0" xfId="0" applyFont="1" applyBorder="1" applyAlignment="1">
      <alignment horizontal="right" vertical="center"/>
    </xf>
    <xf numFmtId="38" fontId="42" fillId="0" borderId="9" xfId="0" applyNumberFormat="1" applyFont="1" applyBorder="1" applyAlignment="1">
      <alignment horizontal="right" vertical="center"/>
    </xf>
    <xf numFmtId="0" fontId="42" fillId="0" borderId="9" xfId="0" applyFont="1" applyBorder="1" applyAlignment="1">
      <alignment horizontal="right" vertical="center"/>
    </xf>
    <xf numFmtId="0" fontId="32" fillId="0" borderId="14" xfId="0" applyFont="1" applyBorder="1" applyAlignment="1">
      <alignment vertical="center" shrinkToFit="1"/>
    </xf>
    <xf numFmtId="0" fontId="32" fillId="0" borderId="0" xfId="0" applyFont="1" applyBorder="1" applyAlignment="1">
      <alignment vertical="center" shrinkToFit="1"/>
    </xf>
    <xf numFmtId="0" fontId="32" fillId="0" borderId="0" xfId="0" applyFont="1" applyAlignment="1">
      <alignment vertical="center" shrinkToFit="1"/>
    </xf>
    <xf numFmtId="0" fontId="32" fillId="0" borderId="15" xfId="0" applyFont="1" applyBorder="1" applyAlignment="1">
      <alignment vertical="center" shrinkToFit="1"/>
    </xf>
    <xf numFmtId="176" fontId="42" fillId="0" borderId="9" xfId="0" applyNumberFormat="1" applyFont="1" applyBorder="1" applyAlignment="1">
      <alignment horizontal="center" vertical="center"/>
    </xf>
    <xf numFmtId="0" fontId="17" fillId="0" borderId="21" xfId="0" applyFont="1" applyBorder="1" applyAlignment="1">
      <alignment horizontal="center" vertical="center"/>
    </xf>
    <xf numFmtId="0" fontId="17" fillId="0" borderId="4" xfId="0" applyFont="1" applyBorder="1" applyAlignment="1">
      <alignment horizontal="center" vertical="center"/>
    </xf>
    <xf numFmtId="0" fontId="17" fillId="0" borderId="21"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4" xfId="0" applyFont="1" applyFill="1" applyBorder="1" applyAlignment="1">
      <alignment horizontal="center" vertical="center"/>
    </xf>
    <xf numFmtId="0" fontId="15" fillId="0" borderId="5" xfId="0" applyFont="1" applyFill="1" applyBorder="1" applyAlignment="1">
      <alignment horizontal="center" vertical="center" shrinkToFi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15" fillId="0" borderId="2" xfId="0" applyFont="1" applyBorder="1" applyAlignment="1">
      <alignment horizontal="center" vertical="center"/>
    </xf>
    <xf numFmtId="0" fontId="0" fillId="0" borderId="3" xfId="0"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6" fillId="0" borderId="0" xfId="0" applyFont="1" applyAlignment="1">
      <alignment horizontal="distributed" vertical="center"/>
    </xf>
    <xf numFmtId="0" fontId="34" fillId="0" borderId="0" xfId="0" applyFont="1" applyAlignment="1">
      <alignment horizontal="left" vertical="center" wrapText="1"/>
    </xf>
    <xf numFmtId="0" fontId="32" fillId="0" borderId="2" xfId="0" applyFont="1" applyBorder="1" applyAlignment="1">
      <alignment horizontal="distributed" vertical="center" justifyLastLine="1"/>
    </xf>
    <xf numFmtId="0" fontId="32" fillId="0" borderId="3" xfId="0" applyFont="1" applyBorder="1" applyAlignment="1">
      <alignment horizontal="distributed" vertical="center" justifyLastLine="1"/>
    </xf>
    <xf numFmtId="0" fontId="30" fillId="0" borderId="3" xfId="0" applyFont="1" applyBorder="1" applyAlignment="1">
      <alignment horizontal="distributed" vertical="center" justifyLastLine="1"/>
    </xf>
    <xf numFmtId="0" fontId="30" fillId="0" borderId="4" xfId="0" applyFont="1" applyBorder="1" applyAlignment="1">
      <alignment horizontal="distributed" vertical="center" justifyLastLine="1"/>
    </xf>
    <xf numFmtId="0" fontId="32" fillId="0" borderId="3" xfId="0" applyFont="1" applyBorder="1" applyAlignment="1">
      <alignment horizontal="distributed" vertical="center"/>
    </xf>
    <xf numFmtId="0" fontId="15" fillId="0" borderId="3" xfId="0" applyFont="1" applyFill="1" applyBorder="1" applyAlignment="1">
      <alignment horizontal="distributed"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44" fillId="0" borderId="2" xfId="0" applyNumberFormat="1" applyFont="1" applyFill="1" applyBorder="1" applyAlignment="1">
      <alignment horizontal="center" vertical="center"/>
    </xf>
    <xf numFmtId="0" fontId="44" fillId="0" borderId="3" xfId="0" applyNumberFormat="1" applyFont="1" applyFill="1" applyBorder="1" applyAlignment="1">
      <alignment horizontal="center" vertical="center"/>
    </xf>
    <xf numFmtId="0" fontId="44" fillId="0" borderId="4" xfId="0" applyNumberFormat="1" applyFont="1" applyFill="1" applyBorder="1" applyAlignment="1">
      <alignment horizontal="center" vertical="center"/>
    </xf>
    <xf numFmtId="0" fontId="32" fillId="0" borderId="2" xfId="0" applyNumberFormat="1" applyFont="1" applyFill="1" applyBorder="1" applyAlignment="1">
      <alignment horizontal="center" vertical="center"/>
    </xf>
    <xf numFmtId="0" fontId="32" fillId="0" borderId="3" xfId="0" applyNumberFormat="1" applyFont="1" applyFill="1" applyBorder="1" applyAlignment="1">
      <alignment horizontal="center" vertical="center"/>
    </xf>
    <xf numFmtId="0" fontId="32" fillId="0" borderId="4" xfId="0" applyNumberFormat="1" applyFont="1" applyFill="1" applyBorder="1" applyAlignment="1">
      <alignment horizontal="center" vertical="center"/>
    </xf>
    <xf numFmtId="0" fontId="26" fillId="8" borderId="22" xfId="0" applyFont="1" applyFill="1" applyBorder="1" applyAlignment="1">
      <alignment horizontal="center" vertical="center"/>
    </xf>
    <xf numFmtId="0" fontId="26" fillId="8" borderId="23" xfId="0" applyFont="1" applyFill="1" applyBorder="1" applyAlignment="1">
      <alignment horizontal="center" vertical="center"/>
    </xf>
    <xf numFmtId="0" fontId="26" fillId="8" borderId="24" xfId="0" applyFont="1" applyFill="1" applyBorder="1" applyAlignment="1">
      <alignment horizontal="center" vertical="center"/>
    </xf>
    <xf numFmtId="0" fontId="15" fillId="0" borderId="4" xfId="0" applyFont="1" applyBorder="1" applyAlignment="1">
      <alignment horizontal="distributed" vertical="center" justifyLastLine="1"/>
    </xf>
    <xf numFmtId="0" fontId="15" fillId="0" borderId="7" xfId="0" applyFont="1" applyBorder="1" applyAlignment="1">
      <alignment horizontal="distributed" vertical="center" justifyLastLine="1"/>
    </xf>
    <xf numFmtId="0" fontId="15" fillId="0" borderId="2" xfId="0" applyFont="1" applyBorder="1" applyAlignment="1">
      <alignment horizontal="center" vertical="center" shrinkToFit="1"/>
    </xf>
    <xf numFmtId="0" fontId="15" fillId="0" borderId="17" xfId="0" applyFont="1" applyBorder="1" applyAlignment="1">
      <alignment horizontal="center" vertical="center" shrinkToFit="1"/>
    </xf>
    <xf numFmtId="0" fontId="17" fillId="0" borderId="17" xfId="0" applyFont="1" applyBorder="1" applyAlignment="1">
      <alignment horizontal="center" vertical="center"/>
    </xf>
    <xf numFmtId="38" fontId="34" fillId="7" borderId="0" xfId="1" applyFont="1" applyFill="1" applyAlignment="1">
      <alignment horizontal="center" vertical="center"/>
    </xf>
    <xf numFmtId="0" fontId="2" fillId="0" borderId="0" xfId="0" applyFont="1" applyFill="1" applyAlignment="1" applyProtection="1">
      <alignment horizontal="center" vertical="center"/>
    </xf>
    <xf numFmtId="0" fontId="2" fillId="3" borderId="0" xfId="0" applyFont="1" applyFill="1" applyAlignment="1" applyProtection="1">
      <alignment horizontal="center"/>
    </xf>
    <xf numFmtId="177" fontId="2" fillId="3" borderId="0" xfId="0" applyNumberFormat="1" applyFont="1" applyFill="1" applyAlignment="1" applyProtection="1">
      <alignment horizontal="center" vertical="center"/>
    </xf>
    <xf numFmtId="0" fontId="0" fillId="0" borderId="0" xfId="0" applyFill="1" applyAlignment="1" applyProtection="1">
      <alignment horizontal="center" vertical="center"/>
    </xf>
    <xf numFmtId="49" fontId="2" fillId="3" borderId="0" xfId="0" applyNumberFormat="1" applyFont="1" applyFill="1" applyAlignment="1" applyProtection="1"/>
    <xf numFmtId="49" fontId="0" fillId="3" borderId="0" xfId="0" applyNumberFormat="1" applyFill="1" applyAlignment="1" applyProtection="1">
      <alignment vertical="center"/>
    </xf>
    <xf numFmtId="0" fontId="0" fillId="5" borderId="0" xfId="0" applyFill="1" applyAlignment="1" applyProtection="1">
      <alignment horizontal="center" vertical="center"/>
    </xf>
    <xf numFmtId="179" fontId="30" fillId="2" borderId="0" xfId="0" applyNumberFormat="1" applyFont="1" applyFill="1" applyAlignment="1">
      <alignment horizontal="center" vertical="center"/>
    </xf>
    <xf numFmtId="180" fontId="0" fillId="0" borderId="0" xfId="0" applyNumberFormat="1">
      <alignment vertical="center"/>
    </xf>
  </cellXfs>
  <cellStyles count="2">
    <cellStyle name="桁区切り" xfId="1" builtinId="6"/>
    <cellStyle name="標準" xfId="0" builtinId="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79176FB0-B7F2-11CE-97EF-00AA006D2776}" ax:persistence="persistStreamInit" r:id="rId1"/>
</file>

<file path=xl/activeX/activeX2.xml><?xml version="1.0" encoding="utf-8"?>
<ax:ocx xmlns:ax="http://schemas.microsoft.com/office/2006/activeX" xmlns:r="http://schemas.openxmlformats.org/officeDocument/2006/relationships" ax:classid="{79176FB0-B7F2-11CE-97EF-00AA006D2776}"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133350</xdr:colOff>
      <xdr:row>26</xdr:row>
      <xdr:rowOff>38100</xdr:rowOff>
    </xdr:from>
    <xdr:to>
      <xdr:col>14</xdr:col>
      <xdr:colOff>85725</xdr:colOff>
      <xdr:row>28</xdr:row>
      <xdr:rowOff>133350</xdr:rowOff>
    </xdr:to>
    <xdr:cxnSp macro="">
      <xdr:nvCxnSpPr>
        <xdr:cNvPr id="3" name="直線矢印コネクタ 2"/>
        <xdr:cNvCxnSpPr/>
      </xdr:nvCxnSpPr>
      <xdr:spPr>
        <a:xfrm>
          <a:off x="4572000" y="4867275"/>
          <a:ext cx="1019175" cy="457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16</xdr:col>
          <xdr:colOff>514350</xdr:colOff>
          <xdr:row>34</xdr:row>
          <xdr:rowOff>28575</xdr:rowOff>
        </xdr:from>
        <xdr:to>
          <xdr:col>16</xdr:col>
          <xdr:colOff>590550</xdr:colOff>
          <xdr:row>34</xdr:row>
          <xdr:rowOff>104775</xdr:rowOff>
        </xdr:to>
        <xdr:sp macro="" textlink="">
          <xdr:nvSpPr>
            <xdr:cNvPr id="475137" name="SpinButton3" hidden="1">
              <a:extLst>
                <a:ext uri="{63B3BB69-23CF-44E3-9099-C40C66FF867C}">
                  <a14:compatExt spid="_x0000_s475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95250</xdr:colOff>
      <xdr:row>17</xdr:row>
      <xdr:rowOff>95250</xdr:rowOff>
    </xdr:from>
    <xdr:to>
      <xdr:col>8</xdr:col>
      <xdr:colOff>104775</xdr:colOff>
      <xdr:row>17</xdr:row>
      <xdr:rowOff>104775</xdr:rowOff>
    </xdr:to>
    <xdr:cxnSp macro="">
      <xdr:nvCxnSpPr>
        <xdr:cNvPr id="3" name="直線コネクタ 2"/>
        <xdr:cNvCxnSpPr/>
      </xdr:nvCxnSpPr>
      <xdr:spPr>
        <a:xfrm>
          <a:off x="190500" y="4229100"/>
          <a:ext cx="1476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85725</xdr:colOff>
      <xdr:row>5</xdr:row>
      <xdr:rowOff>19050</xdr:rowOff>
    </xdr:from>
    <xdr:to>
      <xdr:col>22</xdr:col>
      <xdr:colOff>66675</xdr:colOff>
      <xdr:row>6</xdr:row>
      <xdr:rowOff>9525</xdr:rowOff>
    </xdr:to>
    <xdr:sp macro="" textlink="">
      <xdr:nvSpPr>
        <xdr:cNvPr id="4" name="円/楕円 3"/>
        <xdr:cNvSpPr/>
      </xdr:nvSpPr>
      <xdr:spPr>
        <a:xfrm>
          <a:off x="3743325" y="1057275"/>
          <a:ext cx="819150" cy="390525"/>
        </a:xfrm>
        <a:prstGeom prst="ellipse">
          <a:avLst/>
        </a:prstGeom>
        <a:noFill/>
      </xdr:spPr>
      <xdr:style>
        <a:lnRef idx="1">
          <a:schemeClr val="dk1"/>
        </a:lnRef>
        <a:fillRef idx="2">
          <a:schemeClr val="dk1"/>
        </a:fillRef>
        <a:effectRef idx="1">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514350</xdr:colOff>
          <xdr:row>34</xdr:row>
          <xdr:rowOff>28575</xdr:rowOff>
        </xdr:from>
        <xdr:to>
          <xdr:col>16</xdr:col>
          <xdr:colOff>590550</xdr:colOff>
          <xdr:row>34</xdr:row>
          <xdr:rowOff>104775</xdr:rowOff>
        </xdr:to>
        <xdr:sp macro="" textlink="">
          <xdr:nvSpPr>
            <xdr:cNvPr id="482318" name="SpinButton3" hidden="1">
              <a:extLst>
                <a:ext uri="{63B3BB69-23CF-44E3-9099-C40C66FF867C}">
                  <a14:compatExt spid="_x0000_s482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133350</xdr:colOff>
      <xdr:row>26</xdr:row>
      <xdr:rowOff>38100</xdr:rowOff>
    </xdr:from>
    <xdr:to>
      <xdr:col>14</xdr:col>
      <xdr:colOff>85725</xdr:colOff>
      <xdr:row>28</xdr:row>
      <xdr:rowOff>133350</xdr:rowOff>
    </xdr:to>
    <xdr:cxnSp macro="">
      <xdr:nvCxnSpPr>
        <xdr:cNvPr id="3" name="直線矢印コネクタ 2"/>
        <xdr:cNvCxnSpPr/>
      </xdr:nvCxnSpPr>
      <xdr:spPr>
        <a:xfrm>
          <a:off x="7677150" y="4495800"/>
          <a:ext cx="2009775" cy="438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26</xdr:row>
      <xdr:rowOff>38100</xdr:rowOff>
    </xdr:from>
    <xdr:to>
      <xdr:col>14</xdr:col>
      <xdr:colOff>85725</xdr:colOff>
      <xdr:row>28</xdr:row>
      <xdr:rowOff>133350</xdr:rowOff>
    </xdr:to>
    <xdr:cxnSp macro="">
      <xdr:nvCxnSpPr>
        <xdr:cNvPr id="4" name="直線矢印コネクタ 3"/>
        <xdr:cNvCxnSpPr/>
      </xdr:nvCxnSpPr>
      <xdr:spPr>
        <a:xfrm>
          <a:off x="7677150" y="4495800"/>
          <a:ext cx="2009775" cy="438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9">
    <tabColor rgb="FFFF0000"/>
  </sheetPr>
  <dimension ref="A1:AL89"/>
  <sheetViews>
    <sheetView tabSelected="1" zoomScaleNormal="100" workbookViewId="0">
      <selection activeCell="I18" sqref="I18"/>
    </sheetView>
  </sheetViews>
  <sheetFormatPr defaultRowHeight="13.5" x14ac:dyDescent="0.15"/>
  <cols>
    <col min="2" max="2" width="5.125" customWidth="1"/>
    <col min="3" max="3" width="5.75" customWidth="1"/>
    <col min="4" max="4" width="2.25" customWidth="1"/>
    <col min="5" max="5" width="5.125" customWidth="1"/>
    <col min="6" max="6" width="5.875" customWidth="1"/>
    <col min="7" max="7" width="9.25" bestFit="1" customWidth="1"/>
    <col min="8" max="8" width="2.875" customWidth="1"/>
    <col min="9" max="9" width="3.875" customWidth="1"/>
    <col min="10" max="10" width="3.25" customWidth="1"/>
    <col min="11" max="11" width="5.875" customWidth="1"/>
    <col min="12" max="12" width="4.25" customWidth="1"/>
    <col min="13" max="13" width="5.375" customWidth="1"/>
    <col min="14" max="14" width="4.375" customWidth="1"/>
    <col min="15" max="15" width="4" customWidth="1"/>
    <col min="16" max="16" width="3.375" customWidth="1"/>
    <col min="17" max="17" width="10.75" customWidth="1"/>
    <col min="18" max="18" width="7.125" customWidth="1"/>
    <col min="19" max="19" width="9.75" customWidth="1"/>
    <col min="20" max="20" width="5.375" hidden="1" customWidth="1"/>
    <col min="21" max="21" width="21.625" customWidth="1"/>
    <col min="22" max="22" width="14.875" bestFit="1" customWidth="1"/>
    <col min="23" max="23" width="5.5" bestFit="1" customWidth="1"/>
    <col min="24" max="25" width="3.5" bestFit="1" customWidth="1"/>
    <col min="26" max="26" width="5.5" bestFit="1" customWidth="1"/>
    <col min="27" max="28" width="3.5" bestFit="1" customWidth="1"/>
    <col min="29" max="30" width="18.375" style="19" bestFit="1" customWidth="1"/>
    <col min="31" max="31" width="4.5" style="19" bestFit="1" customWidth="1"/>
    <col min="32" max="32" width="4.5" style="16" bestFit="1" customWidth="1"/>
    <col min="33" max="33" width="5" style="16" customWidth="1"/>
    <col min="34" max="34" width="11.125" bestFit="1" customWidth="1"/>
    <col min="35" max="35" width="13.375" bestFit="1" customWidth="1"/>
    <col min="36" max="36" width="9.625" customWidth="1"/>
    <col min="37" max="37" width="4.25" customWidth="1"/>
    <col min="38" max="38" width="9.625" customWidth="1"/>
  </cols>
  <sheetData>
    <row r="1" spans="1:35" ht="8.25" customHeight="1" x14ac:dyDescent="0.15"/>
    <row r="2" spans="1:35" ht="21" x14ac:dyDescent="0.15">
      <c r="A2" s="1" t="e">
        <f>IF($Q$50=0,"",+$Q$50)</f>
        <v>#VALUE!</v>
      </c>
      <c r="B2" s="1"/>
      <c r="C2" s="1"/>
      <c r="D2" s="30" t="s">
        <v>0</v>
      </c>
      <c r="F2" s="1"/>
      <c r="H2" s="2"/>
      <c r="I2" s="2"/>
      <c r="J2" s="2"/>
      <c r="K2" s="2"/>
      <c r="L2" s="2"/>
      <c r="M2" s="2"/>
      <c r="N2" s="2"/>
      <c r="P2" s="231" t="s">
        <v>76</v>
      </c>
      <c r="Q2" s="231"/>
      <c r="R2" s="231"/>
      <c r="S2" s="80" t="s">
        <v>151</v>
      </c>
      <c r="T2" s="80"/>
      <c r="U2" s="80" t="s">
        <v>152</v>
      </c>
      <c r="V2" s="80"/>
      <c r="W2" s="80"/>
      <c r="X2" s="80"/>
      <c r="Y2" s="80"/>
      <c r="Z2" s="80"/>
      <c r="AA2" s="80"/>
      <c r="AB2" s="80"/>
      <c r="AC2" s="81"/>
      <c r="AD2" s="81"/>
      <c r="AE2" s="81"/>
    </row>
    <row r="3" spans="1:35" ht="18.75" x14ac:dyDescent="0.15">
      <c r="A3" s="1" t="e">
        <f>IF($Q$52=0,"",+$Q$52)</f>
        <v>#VALUE!</v>
      </c>
      <c r="B3" s="1"/>
      <c r="C3" s="1"/>
      <c r="D3" s="1"/>
      <c r="E3" s="15"/>
      <c r="F3" s="1"/>
      <c r="H3" s="2"/>
      <c r="I3" s="2"/>
      <c r="J3" s="2"/>
      <c r="K3" s="2"/>
      <c r="L3" s="2"/>
      <c r="M3" s="2"/>
      <c r="N3" s="2"/>
      <c r="O3" s="237" t="e">
        <f>IF(G31=Y29,"給付上限相当額適用","給付上限相当額適用無し")</f>
        <v>#N/A</v>
      </c>
      <c r="P3" s="238"/>
      <c r="Q3" s="238"/>
      <c r="R3" s="239"/>
    </row>
    <row r="4" spans="1:35" ht="18.75" x14ac:dyDescent="0.15">
      <c r="A4" s="29"/>
      <c r="B4" s="1"/>
      <c r="C4" s="1"/>
      <c r="D4" s="1"/>
      <c r="E4" s="15"/>
      <c r="F4" s="1"/>
      <c r="H4" s="2"/>
      <c r="I4" s="2"/>
      <c r="J4" s="2"/>
      <c r="K4" s="2"/>
      <c r="L4" s="2"/>
      <c r="N4" s="43"/>
      <c r="O4" s="3"/>
      <c r="S4" s="55" t="s">
        <v>52</v>
      </c>
      <c r="T4" s="53"/>
      <c r="U4" s="53"/>
    </row>
    <row r="5" spans="1:35" ht="14.25" x14ac:dyDescent="0.15">
      <c r="B5" s="249" t="s">
        <v>93</v>
      </c>
      <c r="C5" s="249"/>
      <c r="D5" s="23"/>
      <c r="E5" s="253"/>
      <c r="F5" s="253"/>
      <c r="G5" s="23"/>
      <c r="H5" s="23"/>
      <c r="I5" s="23"/>
      <c r="J5" s="234" t="s">
        <v>1</v>
      </c>
      <c r="K5" s="234"/>
      <c r="L5" s="234"/>
      <c r="M5" s="234"/>
      <c r="N5" s="233"/>
      <c r="O5" s="233"/>
      <c r="P5" s="233"/>
      <c r="Q5" s="233"/>
    </row>
    <row r="6" spans="1:35" ht="14.25" x14ac:dyDescent="0.15">
      <c r="B6" s="250" t="s">
        <v>39</v>
      </c>
      <c r="C6" s="250"/>
      <c r="D6" s="23"/>
      <c r="E6" s="243"/>
      <c r="F6" s="243"/>
      <c r="G6" s="243"/>
      <c r="H6" s="24"/>
      <c r="I6" s="24"/>
      <c r="J6" s="73" t="s">
        <v>77</v>
      </c>
      <c r="K6" s="71"/>
      <c r="L6" s="71"/>
      <c r="M6" s="72"/>
      <c r="N6" s="232" t="str">
        <f>IF(N5="","",DATE(YEAR(N5)+1,MONTH(N5)+6,DAY(N5)-1))</f>
        <v/>
      </c>
      <c r="O6" s="232"/>
      <c r="P6" s="232"/>
      <c r="Q6" s="232"/>
      <c r="R6" s="4"/>
      <c r="S6" s="51" t="s">
        <v>78</v>
      </c>
      <c r="T6" s="51"/>
      <c r="U6" s="51"/>
      <c r="V6" s="74" t="s">
        <v>1</v>
      </c>
      <c r="W6" s="75" t="e">
        <f>YEAR($N$6)</f>
        <v>#VALUE!</v>
      </c>
      <c r="X6" s="75" t="e">
        <f>MONTH($N$6)</f>
        <v>#VALUE!</v>
      </c>
      <c r="Y6" s="75" t="e">
        <f>DAY($N$6)</f>
        <v>#VALUE!</v>
      </c>
      <c r="Z6" s="75"/>
      <c r="AA6" s="75"/>
      <c r="AB6" s="75"/>
      <c r="AC6" s="76" t="e">
        <f>DATE($W$6,$X$6,$Y$6)</f>
        <v>#VALUE!</v>
      </c>
      <c r="AD6" s="76"/>
      <c r="AE6" s="20"/>
      <c r="AF6" s="10"/>
      <c r="AG6" s="10"/>
    </row>
    <row r="7" spans="1:35" ht="14.25" x14ac:dyDescent="0.15">
      <c r="B7" s="25"/>
      <c r="C7" s="23"/>
      <c r="D7" s="23"/>
      <c r="E7" s="24"/>
      <c r="F7" s="24"/>
      <c r="G7" s="24"/>
      <c r="H7" s="24"/>
      <c r="I7" s="24"/>
      <c r="J7" s="31"/>
      <c r="K7" s="24"/>
      <c r="L7" s="24"/>
      <c r="M7" s="32"/>
      <c r="N7" s="33"/>
      <c r="O7" s="33"/>
      <c r="P7" s="33"/>
      <c r="Q7" s="33"/>
      <c r="R7" s="4"/>
      <c r="S7" s="51" t="s">
        <v>47</v>
      </c>
      <c r="T7" s="51"/>
      <c r="U7" s="51"/>
      <c r="V7" s="75" t="s">
        <v>38</v>
      </c>
      <c r="W7" s="77" t="e">
        <f>+$W$6+1</f>
        <v>#VALUE!</v>
      </c>
      <c r="X7" s="77" t="e">
        <f>+$X$6</f>
        <v>#VALUE!</v>
      </c>
      <c r="Y7" s="77" t="e">
        <f>+$Y$6-1</f>
        <v>#VALUE!</v>
      </c>
      <c r="Z7" s="77"/>
      <c r="AA7" s="75"/>
      <c r="AB7" s="75"/>
      <c r="AC7" s="76" t="e">
        <f>DATE($W$7,$X$7,$Y$7)</f>
        <v>#VALUE!</v>
      </c>
      <c r="AD7" s="76"/>
      <c r="AE7" s="20"/>
      <c r="AF7" s="10"/>
      <c r="AG7" s="10"/>
    </row>
    <row r="8" spans="1:35" ht="14.25" x14ac:dyDescent="0.15">
      <c r="B8" s="25"/>
      <c r="C8" s="23"/>
      <c r="D8" s="23"/>
      <c r="E8" s="24"/>
      <c r="F8" s="24"/>
      <c r="G8" s="24"/>
      <c r="H8" s="24"/>
      <c r="I8" s="24"/>
      <c r="J8" s="31"/>
      <c r="K8" s="24"/>
      <c r="L8" s="24"/>
      <c r="M8" s="32"/>
      <c r="N8" s="33"/>
      <c r="O8" s="33"/>
      <c r="P8" s="33"/>
      <c r="Q8" s="33"/>
      <c r="R8" s="4"/>
      <c r="S8" s="51" t="s">
        <v>48</v>
      </c>
      <c r="T8" s="51"/>
      <c r="U8" s="51"/>
      <c r="V8" s="75"/>
      <c r="W8" s="77"/>
      <c r="X8" s="77"/>
      <c r="Y8" s="77"/>
      <c r="Z8" s="77"/>
      <c r="AA8" s="75"/>
      <c r="AB8" s="75"/>
      <c r="AC8" s="76"/>
      <c r="AD8" s="76"/>
      <c r="AE8" s="20"/>
      <c r="AF8" s="10"/>
      <c r="AG8" s="10"/>
    </row>
    <row r="9" spans="1:35" ht="14.25" x14ac:dyDescent="0.15">
      <c r="B9" s="252" t="s">
        <v>75</v>
      </c>
      <c r="C9" s="252"/>
      <c r="D9" s="252"/>
      <c r="E9" s="233"/>
      <c r="F9" s="233"/>
      <c r="G9" s="233"/>
      <c r="H9" s="79" t="s">
        <v>74</v>
      </c>
      <c r="I9" s="240"/>
      <c r="J9" s="240"/>
      <c r="K9" s="240"/>
      <c r="L9" s="240"/>
      <c r="M9" s="240"/>
      <c r="N9" s="33"/>
      <c r="O9" s="33"/>
      <c r="P9" s="33"/>
      <c r="Q9" s="33"/>
      <c r="R9" s="4"/>
      <c r="S9" s="50" t="s">
        <v>49</v>
      </c>
      <c r="T9" s="47"/>
      <c r="U9" s="52"/>
      <c r="V9" s="75"/>
      <c r="W9" s="77"/>
      <c r="X9" s="77"/>
      <c r="Y9" s="77"/>
      <c r="Z9" s="77"/>
      <c r="AA9" s="75"/>
      <c r="AB9" s="75"/>
      <c r="AC9" s="76"/>
      <c r="AD9" s="76"/>
      <c r="AE9" s="20"/>
      <c r="AF9" s="10"/>
      <c r="AG9" s="10"/>
    </row>
    <row r="10" spans="1:35" ht="14.25" x14ac:dyDescent="0.15">
      <c r="B10" s="69" t="s">
        <v>34</v>
      </c>
      <c r="C10" s="70"/>
      <c r="D10" s="70"/>
      <c r="E10" s="240"/>
      <c r="F10" s="240"/>
      <c r="G10" s="240"/>
      <c r="H10" s="28" t="s">
        <v>3</v>
      </c>
      <c r="I10" s="251" t="str">
        <f>IF(N6&gt;I9,I9,N6)</f>
        <v/>
      </c>
      <c r="J10" s="251"/>
      <c r="K10" s="251"/>
      <c r="L10" s="251"/>
      <c r="M10" s="251"/>
      <c r="N10" s="23"/>
      <c r="O10" s="25"/>
      <c r="P10" s="25"/>
      <c r="Q10" s="27"/>
      <c r="R10" s="4"/>
      <c r="V10" s="75" t="s">
        <v>2</v>
      </c>
      <c r="W10" s="75">
        <f>YEAR($E$10)</f>
        <v>1900</v>
      </c>
      <c r="X10" s="75">
        <f>MONTH($E$10)</f>
        <v>1</v>
      </c>
      <c r="Y10" s="75">
        <f>DAY($E$10)</f>
        <v>0</v>
      </c>
      <c r="Z10" s="75" t="e">
        <f>YEAR($I$10)</f>
        <v>#VALUE!</v>
      </c>
      <c r="AA10" s="75" t="e">
        <f>MONTH($I$10)</f>
        <v>#VALUE!</v>
      </c>
      <c r="AB10" s="75" t="e">
        <f>DAY($I$10)</f>
        <v>#VALUE!</v>
      </c>
      <c r="AC10" s="76">
        <f>DATE($W$10,$X$10,$Y$10)</f>
        <v>0</v>
      </c>
      <c r="AD10" s="76" t="e">
        <f>DATE($Z$10,$AA$10,$AB$10)</f>
        <v>#VALUE!</v>
      </c>
      <c r="AE10" s="20"/>
      <c r="AF10" s="10"/>
      <c r="AG10" s="10"/>
      <c r="AI10" s="7"/>
    </row>
    <row r="11" spans="1:35" ht="14.25" x14ac:dyDescent="0.15">
      <c r="B11" s="34"/>
      <c r="C11" s="23"/>
      <c r="D11" s="23"/>
      <c r="E11" s="244" t="str">
        <f>IF($E$10="","",+$E$10)</f>
        <v/>
      </c>
      <c r="F11" s="244"/>
      <c r="G11" s="244"/>
      <c r="H11" s="68" t="s">
        <v>3</v>
      </c>
      <c r="I11" s="245" t="str">
        <f>IF($I$10="","",+$AD$11)</f>
        <v/>
      </c>
      <c r="J11" s="246"/>
      <c r="K11" s="246"/>
      <c r="L11" s="246"/>
      <c r="M11" s="246"/>
      <c r="N11" s="23"/>
      <c r="O11" s="35"/>
      <c r="P11" s="35"/>
      <c r="Q11" s="35"/>
      <c r="R11" s="5"/>
      <c r="V11" s="78" t="s">
        <v>34</v>
      </c>
      <c r="W11" s="75">
        <f>+$W$10</f>
        <v>1900</v>
      </c>
      <c r="X11" s="75">
        <f>+$X$10</f>
        <v>1</v>
      </c>
      <c r="Y11" s="75">
        <f>+$Y$10</f>
        <v>0</v>
      </c>
      <c r="Z11" s="75" t="e">
        <f>YEAR($AD$11)</f>
        <v>#VALUE!</v>
      </c>
      <c r="AA11" s="75" t="e">
        <f>MONTH($AD$11)</f>
        <v>#VALUE!</v>
      </c>
      <c r="AB11" s="75" t="e">
        <f>DAY($AD$11)</f>
        <v>#VALUE!</v>
      </c>
      <c r="AC11" s="76">
        <f>DATE($W$11,$X$11,$Y$11)</f>
        <v>0</v>
      </c>
      <c r="AD11" s="76" t="e">
        <f>IF(AC7&lt;=$AD$10,$AC$7,$AD$10)</f>
        <v>#VALUE!</v>
      </c>
      <c r="AE11" s="20"/>
      <c r="AF11" s="10"/>
      <c r="AG11" s="10"/>
    </row>
    <row r="12" spans="1:35" ht="14.25" x14ac:dyDescent="0.15">
      <c r="B12" s="25"/>
      <c r="C12" s="23"/>
      <c r="D12" s="23"/>
      <c r="E12" s="23"/>
      <c r="F12" s="23"/>
      <c r="G12" s="25"/>
      <c r="H12" s="25"/>
      <c r="I12" s="25"/>
      <c r="J12" s="25"/>
      <c r="K12" s="25"/>
      <c r="L12" s="25"/>
      <c r="M12" s="25"/>
      <c r="N12" s="37"/>
      <c r="O12" s="25"/>
      <c r="P12" s="25"/>
      <c r="Q12" s="27"/>
      <c r="R12" s="4"/>
      <c r="S12" s="4"/>
      <c r="U12" s="4"/>
      <c r="V12" s="4"/>
      <c r="W12" s="4"/>
      <c r="X12" s="4"/>
      <c r="Y12" s="4"/>
      <c r="Z12" s="4"/>
      <c r="AA12" s="4"/>
      <c r="AB12" s="4"/>
      <c r="AC12" s="20"/>
      <c r="AD12" s="20"/>
      <c r="AE12" s="20"/>
      <c r="AF12" s="17"/>
      <c r="AG12" s="17"/>
    </row>
    <row r="13" spans="1:35" ht="14.25" hidden="1" x14ac:dyDescent="0.15">
      <c r="B13" s="247" t="str">
        <f>+$E$11</f>
        <v/>
      </c>
      <c r="C13" s="248"/>
      <c r="D13" s="248"/>
      <c r="E13" s="248"/>
      <c r="F13" s="36" t="s">
        <v>3</v>
      </c>
      <c r="G13" s="25"/>
      <c r="H13" s="25"/>
      <c r="I13" s="25"/>
      <c r="J13" s="25"/>
      <c r="K13" s="25"/>
      <c r="L13" s="25"/>
      <c r="M13" s="25"/>
      <c r="N13" s="25"/>
      <c r="O13" s="25"/>
      <c r="P13" s="25"/>
      <c r="Q13" s="27"/>
      <c r="R13" s="4"/>
      <c r="V13" s="4"/>
      <c r="W13" s="4"/>
      <c r="X13" s="4"/>
      <c r="Y13" s="4"/>
      <c r="Z13" s="4"/>
      <c r="AA13" s="4"/>
      <c r="AB13" s="4"/>
      <c r="AC13" s="20"/>
      <c r="AD13" s="20"/>
      <c r="AE13" s="20"/>
      <c r="AF13" s="17"/>
      <c r="AG13" s="17"/>
    </row>
    <row r="14" spans="1:35" ht="14.25" hidden="1" x14ac:dyDescent="0.15">
      <c r="B14" s="25" t="s">
        <v>4</v>
      </c>
      <c r="C14" s="23"/>
      <c r="D14" s="23"/>
      <c r="E14" s="23"/>
      <c r="F14" s="264" t="s">
        <v>21</v>
      </c>
      <c r="G14" s="265"/>
      <c r="H14" s="23"/>
      <c r="I14" s="67" t="s">
        <v>185</v>
      </c>
      <c r="J14" s="24" t="s">
        <v>5</v>
      </c>
      <c r="K14" s="65" t="s">
        <v>186</v>
      </c>
      <c r="L14" s="24" t="s">
        <v>6</v>
      </c>
      <c r="M14" s="38"/>
      <c r="N14" s="24"/>
      <c r="O14" s="24"/>
      <c r="P14" s="25"/>
      <c r="Q14" s="54">
        <v>220100</v>
      </c>
      <c r="R14" s="4"/>
      <c r="V14" s="4"/>
      <c r="W14" s="4"/>
      <c r="X14" s="4"/>
      <c r="Y14" s="4"/>
      <c r="Z14" s="4"/>
      <c r="AA14" s="4"/>
      <c r="AB14" s="4"/>
      <c r="AC14" s="20"/>
      <c r="AD14" s="20"/>
      <c r="AE14" s="20"/>
      <c r="AF14" s="17"/>
      <c r="AG14" s="17"/>
    </row>
    <row r="15" spans="1:35" ht="14.25" hidden="1" x14ac:dyDescent="0.15">
      <c r="C15" s="23"/>
      <c r="D15" s="23"/>
      <c r="E15" s="23"/>
      <c r="F15" s="264"/>
      <c r="G15" s="265"/>
      <c r="H15" s="39"/>
      <c r="I15" s="26"/>
      <c r="J15" s="23"/>
      <c r="K15" s="23"/>
      <c r="L15" s="27"/>
      <c r="M15" s="24"/>
      <c r="N15" s="24"/>
      <c r="O15" s="24"/>
      <c r="P15" s="25"/>
      <c r="Q15" s="54"/>
      <c r="R15" s="4"/>
      <c r="V15" s="4"/>
      <c r="W15" s="4"/>
      <c r="X15" s="4"/>
      <c r="Y15" s="4"/>
      <c r="Z15" s="4"/>
      <c r="AA15" s="4"/>
      <c r="AB15" s="4"/>
      <c r="AC15" s="20"/>
      <c r="AD15" s="20"/>
      <c r="AE15" s="20"/>
      <c r="AF15" s="17"/>
      <c r="AG15" s="17"/>
    </row>
    <row r="16" spans="1:35" ht="14.25" hidden="1" customHeight="1" x14ac:dyDescent="0.15">
      <c r="B16" s="25"/>
      <c r="C16" s="23"/>
      <c r="D16" s="23"/>
      <c r="E16" s="23"/>
      <c r="F16" s="23"/>
      <c r="G16" s="40"/>
      <c r="H16" s="25"/>
      <c r="I16" s="25"/>
      <c r="J16" s="25" t="s">
        <v>7</v>
      </c>
      <c r="K16" s="98"/>
      <c r="L16" s="98"/>
      <c r="M16" s="90"/>
      <c r="N16" s="90"/>
      <c r="O16" s="90"/>
      <c r="P16" s="94"/>
      <c r="Q16" s="98">
        <f>IF(Q14="","",SUM($Q$14:$Q$15))</f>
        <v>220100</v>
      </c>
      <c r="R16" s="4"/>
      <c r="V16" s="4"/>
      <c r="W16" s="4"/>
      <c r="X16" s="4"/>
      <c r="Y16" s="4"/>
      <c r="Z16" s="4"/>
      <c r="AA16" s="4"/>
      <c r="AB16" s="4"/>
      <c r="AC16" s="20"/>
      <c r="AD16" s="20"/>
      <c r="AE16" s="20"/>
      <c r="AF16" s="17"/>
      <c r="AG16" s="17"/>
    </row>
    <row r="17" spans="2:38" ht="14.25" customHeight="1" x14ac:dyDescent="0.15">
      <c r="B17" s="247" t="str">
        <f>+$E$11</f>
        <v/>
      </c>
      <c r="C17" s="248"/>
      <c r="D17" s="248"/>
      <c r="E17" s="248"/>
      <c r="F17" s="89" t="s">
        <v>167</v>
      </c>
      <c r="G17" s="101"/>
      <c r="H17" s="101"/>
      <c r="K17" s="101"/>
      <c r="L17" s="101"/>
      <c r="M17" s="101"/>
      <c r="N17" s="101"/>
      <c r="O17" s="101"/>
      <c r="P17" s="101"/>
      <c r="Q17" s="101"/>
      <c r="R17" s="4"/>
      <c r="S17" s="4" t="s">
        <v>53</v>
      </c>
      <c r="U17" s="4"/>
      <c r="V17" s="4"/>
      <c r="W17" s="4"/>
      <c r="X17" s="4"/>
      <c r="Y17" s="4"/>
      <c r="Z17" s="4"/>
      <c r="AA17" s="4"/>
      <c r="AB17" s="4"/>
      <c r="AC17" s="20"/>
      <c r="AD17" s="20"/>
      <c r="AE17" s="20"/>
      <c r="AF17" s="17"/>
      <c r="AG17" s="17"/>
      <c r="AH17" t="s">
        <v>172</v>
      </c>
    </row>
    <row r="18" spans="2:38" ht="14.25" customHeight="1" x14ac:dyDescent="0.15">
      <c r="B18" s="184" t="s">
        <v>168</v>
      </c>
      <c r="C18" s="88"/>
      <c r="D18" s="88"/>
      <c r="E18" s="88"/>
      <c r="F18" s="256" t="s">
        <v>169</v>
      </c>
      <c r="G18" s="257"/>
      <c r="H18" s="88"/>
      <c r="I18" s="181"/>
      <c r="J18" s="24" t="s">
        <v>6</v>
      </c>
      <c r="K18" s="185"/>
      <c r="L18" s="90"/>
      <c r="M18" s="100"/>
      <c r="N18" s="90"/>
      <c r="O18" s="90"/>
      <c r="P18" s="94"/>
      <c r="Q18" s="103" t="e">
        <f>LOOKUP(I18,AH22:AI71)</f>
        <v>#N/A</v>
      </c>
      <c r="R18" s="4"/>
      <c r="S18" s="66" t="s">
        <v>45</v>
      </c>
      <c r="U18" s="11" t="s">
        <v>51</v>
      </c>
      <c r="V18" s="4"/>
      <c r="W18" s="4"/>
      <c r="X18" s="4"/>
      <c r="Y18" s="4"/>
      <c r="Z18" s="4"/>
      <c r="AA18" s="4"/>
      <c r="AB18" s="4"/>
      <c r="AC18" s="20"/>
      <c r="AD18" s="20"/>
      <c r="AE18" s="20"/>
      <c r="AF18" s="17"/>
      <c r="AG18" s="17"/>
      <c r="AH18" s="262" t="s">
        <v>173</v>
      </c>
      <c r="AI18" s="263"/>
      <c r="AJ18" s="266" t="s">
        <v>174</v>
      </c>
      <c r="AK18" s="267"/>
      <c r="AL18" s="268"/>
    </row>
    <row r="19" spans="2:38" ht="14.25" customHeight="1" x14ac:dyDescent="0.15">
      <c r="B19" s="186" t="s">
        <v>170</v>
      </c>
      <c r="C19" s="88"/>
      <c r="D19" s="88"/>
      <c r="E19" s="88"/>
      <c r="F19" s="90"/>
      <c r="G19" s="99"/>
      <c r="H19" s="102"/>
      <c r="I19" s="26"/>
      <c r="J19" s="23"/>
      <c r="K19" s="88"/>
      <c r="L19" s="98"/>
      <c r="M19" s="90"/>
      <c r="N19" s="90"/>
      <c r="O19" s="90"/>
      <c r="P19" s="94"/>
      <c r="Q19" s="103"/>
      <c r="R19" s="4"/>
      <c r="S19" s="66" t="s">
        <v>54</v>
      </c>
      <c r="U19" s="11" t="s">
        <v>56</v>
      </c>
      <c r="V19" s="4"/>
      <c r="W19" s="4"/>
      <c r="X19" s="4"/>
      <c r="Y19" s="4"/>
      <c r="Z19" s="4"/>
      <c r="AA19" s="4"/>
      <c r="AB19" s="4"/>
      <c r="AC19" s="20"/>
      <c r="AD19" s="20"/>
      <c r="AE19" s="20"/>
      <c r="AF19" s="17"/>
      <c r="AG19" s="17"/>
      <c r="AH19" s="272" t="s">
        <v>175</v>
      </c>
      <c r="AI19" s="273"/>
      <c r="AJ19" s="269"/>
      <c r="AK19" s="270"/>
      <c r="AL19" s="271"/>
    </row>
    <row r="20" spans="2:38" ht="14.25" customHeight="1" x14ac:dyDescent="0.15">
      <c r="B20" s="94"/>
      <c r="C20" s="88"/>
      <c r="D20" s="88"/>
      <c r="E20" s="88"/>
      <c r="F20" s="88"/>
      <c r="G20" s="59"/>
      <c r="H20" s="94"/>
      <c r="I20" s="25"/>
      <c r="J20" s="25" t="s">
        <v>7</v>
      </c>
      <c r="K20" s="98"/>
      <c r="L20" s="98"/>
      <c r="M20" s="90"/>
      <c r="N20" s="90"/>
      <c r="O20" s="90"/>
      <c r="P20" s="94"/>
      <c r="Q20" s="98" t="e">
        <f>Q18</f>
        <v>#N/A</v>
      </c>
      <c r="R20" s="4"/>
      <c r="S20" s="66" t="s">
        <v>55</v>
      </c>
      <c r="U20" s="11" t="s">
        <v>80</v>
      </c>
      <c r="V20" s="4"/>
      <c r="W20" s="4"/>
      <c r="X20" s="4"/>
      <c r="Y20" s="4"/>
      <c r="Z20" s="4"/>
      <c r="AA20" s="4"/>
      <c r="AB20" s="4"/>
      <c r="AC20" s="20"/>
      <c r="AD20" s="20"/>
      <c r="AE20" s="20"/>
      <c r="AF20" s="17"/>
      <c r="AG20" s="17"/>
      <c r="AH20" s="189" t="s">
        <v>176</v>
      </c>
      <c r="AI20" s="190" t="s">
        <v>177</v>
      </c>
      <c r="AJ20" s="188" t="s">
        <v>178</v>
      </c>
      <c r="AK20" s="182" t="s">
        <v>179</v>
      </c>
      <c r="AL20" s="183" t="s">
        <v>180</v>
      </c>
    </row>
    <row r="21" spans="2:38" ht="14.25" customHeight="1" x14ac:dyDescent="0.15">
      <c r="K21" s="101"/>
      <c r="L21" s="101"/>
      <c r="M21" s="101"/>
      <c r="N21" s="101"/>
      <c r="O21" s="101"/>
      <c r="P21" s="101"/>
      <c r="Q21" s="101"/>
      <c r="R21" s="4"/>
      <c r="S21" s="66" t="s">
        <v>57</v>
      </c>
      <c r="U21" s="11" t="s">
        <v>79</v>
      </c>
      <c r="V21" s="4"/>
      <c r="W21" s="4"/>
      <c r="X21" s="4"/>
      <c r="Y21" s="4"/>
      <c r="Z21" s="4"/>
      <c r="AA21" s="4"/>
      <c r="AB21" s="4"/>
      <c r="AC21" s="20"/>
      <c r="AD21" s="20"/>
      <c r="AE21" s="20"/>
      <c r="AF21" s="17"/>
      <c r="AG21" s="17"/>
      <c r="AH21" s="189" t="s">
        <v>6</v>
      </c>
      <c r="AI21" s="191" t="s">
        <v>181</v>
      </c>
      <c r="AJ21" s="188"/>
      <c r="AK21" s="182"/>
      <c r="AL21" s="192" t="s">
        <v>181</v>
      </c>
    </row>
    <row r="22" spans="2:38" ht="14.25" x14ac:dyDescent="0.15">
      <c r="B22" s="56" t="s">
        <v>200</v>
      </c>
      <c r="G22" s="6" t="e">
        <f>Q20</f>
        <v>#N/A</v>
      </c>
      <c r="H22" s="4" t="s">
        <v>183</v>
      </c>
      <c r="I22" s="4">
        <v>22</v>
      </c>
      <c r="J22" s="4" t="s">
        <v>184</v>
      </c>
      <c r="K22" s="260" t="e">
        <f>IF(G22="","",ROUND($G$22/$I$22,-1))</f>
        <v>#N/A</v>
      </c>
      <c r="L22" s="261"/>
      <c r="M22" s="1" t="s">
        <v>36</v>
      </c>
      <c r="O22" s="4"/>
      <c r="P22" s="4"/>
      <c r="Q22" s="1"/>
      <c r="R22" s="4"/>
      <c r="S22" s="66" t="s">
        <v>58</v>
      </c>
      <c r="T22" s="6" t="e">
        <f>#REF!</f>
        <v>#REF!</v>
      </c>
      <c r="U22" s="11" t="s">
        <v>171</v>
      </c>
      <c r="V22" s="4"/>
      <c r="W22" s="4"/>
      <c r="X22" s="4"/>
      <c r="Y22" s="4"/>
      <c r="Z22" s="4"/>
      <c r="AA22" s="4"/>
      <c r="AB22" s="4"/>
      <c r="AC22" s="20"/>
      <c r="AD22" s="20"/>
      <c r="AE22" s="20"/>
      <c r="AF22" s="17"/>
      <c r="AG22" s="17"/>
      <c r="AH22" s="193">
        <v>1</v>
      </c>
      <c r="AI22" s="194">
        <v>58000</v>
      </c>
      <c r="AJ22" s="195"/>
      <c r="AK22" s="227" t="s">
        <v>199</v>
      </c>
      <c r="AL22" s="196">
        <v>63000</v>
      </c>
    </row>
    <row r="23" spans="2:38" ht="14.25" x14ac:dyDescent="0.15">
      <c r="S23" s="66"/>
      <c r="U23" s="11"/>
      <c r="V23" s="4"/>
      <c r="W23" s="4"/>
      <c r="X23" s="4"/>
      <c r="Y23" s="4"/>
      <c r="Z23" s="4"/>
      <c r="AA23" s="4"/>
      <c r="AB23" s="4"/>
      <c r="AC23" s="20"/>
      <c r="AD23" s="20"/>
      <c r="AE23" s="20"/>
      <c r="AF23" s="17"/>
      <c r="AG23" s="17"/>
      <c r="AH23" s="193">
        <v>2</v>
      </c>
      <c r="AI23" s="194">
        <v>68000</v>
      </c>
      <c r="AJ23" s="195">
        <v>63000</v>
      </c>
      <c r="AK23" s="227" t="s">
        <v>199</v>
      </c>
      <c r="AL23" s="196">
        <v>73000</v>
      </c>
    </row>
    <row r="24" spans="2:38" ht="14.25" x14ac:dyDescent="0.15">
      <c r="S24" s="66"/>
      <c r="U24" s="11"/>
      <c r="V24" s="4"/>
      <c r="W24" s="4"/>
      <c r="X24" s="4"/>
      <c r="Y24" s="4"/>
      <c r="Z24" s="4"/>
      <c r="AA24" s="4"/>
      <c r="AB24" s="4"/>
      <c r="AC24" s="20"/>
      <c r="AD24" s="20"/>
      <c r="AE24" s="20"/>
      <c r="AF24" s="17"/>
      <c r="AG24" s="17"/>
      <c r="AH24" s="193">
        <v>3</v>
      </c>
      <c r="AI24" s="194">
        <v>78000</v>
      </c>
      <c r="AJ24" s="195">
        <v>73000</v>
      </c>
      <c r="AK24" s="227" t="s">
        <v>199</v>
      </c>
      <c r="AL24" s="196">
        <v>83000</v>
      </c>
    </row>
    <row r="25" spans="2:38" s="43" customFormat="1" ht="14.25" x14ac:dyDescent="0.15">
      <c r="B25" t="s">
        <v>201</v>
      </c>
      <c r="C25" s="56"/>
      <c r="D25" s="56"/>
      <c r="E25" s="56"/>
      <c r="F25" s="56"/>
      <c r="G25" s="57"/>
      <c r="H25" s="56"/>
      <c r="I25" s="56"/>
      <c r="J25" s="56"/>
      <c r="K25" s="58"/>
      <c r="L25" s="58"/>
      <c r="M25" s="58"/>
      <c r="N25" s="56"/>
      <c r="O25" s="56"/>
      <c r="P25" s="56"/>
      <c r="Q25" s="58"/>
      <c r="R25" s="56"/>
      <c r="S25" s="66"/>
      <c r="U25" s="11"/>
      <c r="V25" s="4"/>
      <c r="W25" s="4"/>
      <c r="X25" s="4"/>
      <c r="Y25" s="4"/>
      <c r="Z25" s="4"/>
      <c r="AA25" s="4"/>
      <c r="AB25" s="4"/>
      <c r="AC25" s="20"/>
      <c r="AD25" s="20"/>
      <c r="AE25" s="20"/>
      <c r="AF25" s="20"/>
      <c r="AG25" s="17"/>
      <c r="AH25" s="193">
        <v>4</v>
      </c>
      <c r="AI25" s="194">
        <v>88000</v>
      </c>
      <c r="AJ25" s="195">
        <v>83000</v>
      </c>
      <c r="AK25" s="227" t="s">
        <v>199</v>
      </c>
      <c r="AL25" s="196">
        <v>93000</v>
      </c>
    </row>
    <row r="26" spans="2:38" s="43" customFormat="1" ht="14.25" x14ac:dyDescent="0.15">
      <c r="B26" t="s">
        <v>202</v>
      </c>
      <c r="C26" s="56"/>
      <c r="D26" s="56"/>
      <c r="E26" s="56"/>
      <c r="F26" s="56"/>
      <c r="G26" s="57"/>
      <c r="H26" s="56"/>
      <c r="I26" s="56"/>
      <c r="J26" s="56"/>
      <c r="K26" s="58"/>
      <c r="L26" s="58"/>
      <c r="M26" s="58"/>
      <c r="N26" s="56"/>
      <c r="O26" s="56"/>
      <c r="P26" s="56"/>
      <c r="Q26" s="58"/>
      <c r="R26" s="56"/>
      <c r="S26" s="66"/>
      <c r="U26" s="11"/>
      <c r="V26" s="4"/>
      <c r="W26" s="4"/>
      <c r="X26" s="4"/>
      <c r="Y26" s="4"/>
      <c r="Z26" s="4"/>
      <c r="AA26" s="4"/>
      <c r="AB26" s="4"/>
      <c r="AC26" s="20"/>
      <c r="AD26" s="20"/>
      <c r="AE26" s="20"/>
      <c r="AF26" s="20"/>
      <c r="AG26" s="17"/>
      <c r="AH26" s="193">
        <v>5</v>
      </c>
      <c r="AI26" s="194">
        <v>98000</v>
      </c>
      <c r="AJ26" s="195">
        <v>93000</v>
      </c>
      <c r="AK26" s="227" t="s">
        <v>199</v>
      </c>
      <c r="AL26" s="196">
        <v>101000</v>
      </c>
    </row>
    <row r="27" spans="2:38" ht="14.25" x14ac:dyDescent="0.15">
      <c r="B27" s="241"/>
      <c r="C27" s="242"/>
      <c r="D27" s="242"/>
      <c r="E27" s="242"/>
      <c r="F27" s="242"/>
      <c r="G27" s="242"/>
      <c r="H27" s="242"/>
      <c r="I27" s="242"/>
      <c r="J27" s="242"/>
      <c r="K27" s="242"/>
      <c r="L27" s="242"/>
      <c r="M27" s="242"/>
      <c r="N27" s="242"/>
      <c r="O27" s="242"/>
      <c r="P27" s="242"/>
      <c r="Q27" s="242"/>
      <c r="R27" s="4"/>
      <c r="S27" s="66"/>
      <c r="U27" s="11"/>
      <c r="V27" s="4"/>
      <c r="W27" s="4"/>
      <c r="X27" s="4"/>
      <c r="Y27" s="228" t="s">
        <v>150</v>
      </c>
      <c r="Z27" s="228"/>
      <c r="AA27" s="228"/>
      <c r="AB27" s="228"/>
      <c r="AC27" s="228"/>
      <c r="AD27" s="228"/>
      <c r="AE27" s="20"/>
      <c r="AF27" s="20"/>
      <c r="AG27" s="17"/>
      <c r="AH27" s="193">
        <v>6</v>
      </c>
      <c r="AI27" s="194">
        <v>104000</v>
      </c>
      <c r="AJ27" s="195">
        <v>101000</v>
      </c>
      <c r="AK27" s="227" t="s">
        <v>199</v>
      </c>
      <c r="AL27" s="196">
        <v>107000</v>
      </c>
    </row>
    <row r="28" spans="2:38" ht="14.25" x14ac:dyDescent="0.15">
      <c r="B28" s="4"/>
      <c r="C28" s="4"/>
      <c r="G28" s="6"/>
      <c r="H28" s="4"/>
      <c r="I28" s="4"/>
      <c r="J28" s="4"/>
      <c r="K28" s="1"/>
      <c r="L28" s="1"/>
      <c r="M28" s="1"/>
      <c r="N28" s="4"/>
      <c r="O28" s="4"/>
      <c r="P28" s="4"/>
      <c r="Q28" s="1"/>
      <c r="R28" s="4"/>
      <c r="S28" s="4"/>
      <c r="T28" s="23"/>
      <c r="U28" s="4"/>
      <c r="V28" s="4"/>
      <c r="W28" s="4"/>
      <c r="X28" s="4"/>
      <c r="Y28" s="228"/>
      <c r="Z28" s="228"/>
      <c r="AA28" s="228"/>
      <c r="AB28" s="228"/>
      <c r="AC28" s="228"/>
      <c r="AD28" s="228"/>
      <c r="AE28" s="20"/>
      <c r="AF28" s="20"/>
      <c r="AG28" s="17"/>
      <c r="AH28" s="193">
        <v>7</v>
      </c>
      <c r="AI28" s="194">
        <v>110000</v>
      </c>
      <c r="AJ28" s="195">
        <v>107000</v>
      </c>
      <c r="AK28" s="227" t="s">
        <v>199</v>
      </c>
      <c r="AL28" s="196">
        <v>114000</v>
      </c>
    </row>
    <row r="29" spans="2:38" ht="14.25" x14ac:dyDescent="0.15">
      <c r="B29" s="4" t="s">
        <v>190</v>
      </c>
      <c r="G29" s="6"/>
      <c r="H29" s="9"/>
      <c r="I29" s="4"/>
      <c r="J29" s="9"/>
      <c r="K29" s="1"/>
      <c r="L29" s="9"/>
      <c r="M29" s="8"/>
      <c r="N29" s="9"/>
      <c r="O29" s="206"/>
      <c r="P29" s="1"/>
      <c r="Q29" s="1"/>
      <c r="R29" s="4"/>
      <c r="S29" s="207" t="s">
        <v>203</v>
      </c>
      <c r="T29" s="208"/>
      <c r="U29" s="209"/>
      <c r="V29" s="209"/>
      <c r="W29" s="209"/>
      <c r="X29" s="209"/>
      <c r="Y29" s="229">
        <v>20712</v>
      </c>
      <c r="Z29" s="230"/>
      <c r="AA29" s="209" t="s">
        <v>81</v>
      </c>
      <c r="AB29" s="209"/>
      <c r="AC29" s="20"/>
      <c r="AD29" s="20"/>
      <c r="AE29" s="20"/>
      <c r="AF29" s="20"/>
      <c r="AG29" s="17"/>
      <c r="AH29" s="193">
        <v>8</v>
      </c>
      <c r="AI29" s="194">
        <v>118000</v>
      </c>
      <c r="AJ29" s="195">
        <v>114000</v>
      </c>
      <c r="AK29" s="227" t="s">
        <v>199</v>
      </c>
      <c r="AL29" s="196">
        <v>122000</v>
      </c>
    </row>
    <row r="30" spans="2:38" ht="14.25" x14ac:dyDescent="0.15">
      <c r="B30" s="4"/>
      <c r="F30" s="203"/>
      <c r="G30" s="6"/>
      <c r="H30" s="9"/>
      <c r="I30" s="4"/>
      <c r="J30" s="9"/>
      <c r="K30" s="1"/>
      <c r="L30" s="9"/>
      <c r="M30" s="8"/>
      <c r="N30" s="9"/>
      <c r="O30" s="206" t="s">
        <v>191</v>
      </c>
      <c r="P30" s="1"/>
      <c r="Q30" s="1"/>
      <c r="R30" s="4"/>
      <c r="S30" s="207"/>
      <c r="T30" s="208"/>
      <c r="U30" s="208"/>
      <c r="V30" s="208"/>
      <c r="W30" s="208"/>
      <c r="X30" s="208"/>
      <c r="Y30" s="208"/>
      <c r="Z30" s="208"/>
      <c r="AA30" s="4"/>
      <c r="AB30" s="4"/>
      <c r="AC30" s="20"/>
      <c r="AD30" s="20"/>
      <c r="AE30" s="20"/>
      <c r="AF30" s="20"/>
      <c r="AG30" s="17"/>
      <c r="AH30" s="193">
        <v>9</v>
      </c>
      <c r="AI30" s="194">
        <v>126000</v>
      </c>
      <c r="AJ30" s="197">
        <v>122000</v>
      </c>
      <c r="AK30" s="227" t="s">
        <v>199</v>
      </c>
      <c r="AL30" s="196">
        <v>130000</v>
      </c>
    </row>
    <row r="31" spans="2:38" ht="14.25" x14ac:dyDescent="0.15">
      <c r="B31" s="4"/>
      <c r="G31" s="82" t="e">
        <f>MIN(K22,$Y$29)</f>
        <v>#N/A</v>
      </c>
      <c r="H31" s="83" t="s">
        <v>14</v>
      </c>
      <c r="I31" s="84">
        <v>50</v>
      </c>
      <c r="J31" s="83" t="s">
        <v>15</v>
      </c>
      <c r="K31" s="85">
        <v>100</v>
      </c>
      <c r="L31" s="83"/>
      <c r="M31" s="86"/>
      <c r="N31" s="83" t="s">
        <v>37</v>
      </c>
      <c r="O31" s="258" t="e">
        <f>IF(G31="","",ROUNDDOWN($G$31*$I$31/$K$31,0))</f>
        <v>#N/A</v>
      </c>
      <c r="P31" s="259"/>
      <c r="Q31" s="1"/>
      <c r="R31" s="4"/>
      <c r="S31" s="84" t="s">
        <v>192</v>
      </c>
      <c r="T31" s="87"/>
      <c r="U31" s="87"/>
      <c r="V31" s="87"/>
      <c r="W31" s="87"/>
      <c r="X31" s="87"/>
      <c r="Y31" s="87"/>
      <c r="Z31" s="87"/>
      <c r="AA31" s="84"/>
      <c r="AB31" s="84"/>
      <c r="AC31" s="20"/>
      <c r="AD31" s="20"/>
      <c r="AE31" s="20"/>
      <c r="AF31" s="17"/>
      <c r="AG31" s="17"/>
      <c r="AH31" s="193">
        <v>10</v>
      </c>
      <c r="AI31" s="194">
        <v>134000</v>
      </c>
      <c r="AJ31" s="198">
        <v>130000</v>
      </c>
      <c r="AK31" s="227" t="s">
        <v>199</v>
      </c>
      <c r="AL31" s="196">
        <v>138000</v>
      </c>
    </row>
    <row r="32" spans="2:38" ht="14.25" x14ac:dyDescent="0.15">
      <c r="G32" s="6"/>
      <c r="H32" s="9"/>
      <c r="I32" s="4"/>
      <c r="J32" s="9"/>
      <c r="K32" s="1"/>
      <c r="L32" s="9"/>
      <c r="M32" s="8"/>
      <c r="N32" s="9"/>
      <c r="O32" s="12"/>
      <c r="P32" s="13" t="s">
        <v>59</v>
      </c>
      <c r="Q32" s="1"/>
      <c r="R32" s="4"/>
      <c r="U32" s="4"/>
      <c r="V32" s="4"/>
      <c r="W32" s="4"/>
      <c r="X32" s="4"/>
      <c r="Y32" s="4"/>
      <c r="Z32" s="4"/>
      <c r="AA32" s="4"/>
      <c r="AB32" s="4"/>
      <c r="AC32" s="20"/>
      <c r="AD32" s="20"/>
      <c r="AE32" s="20"/>
      <c r="AF32" s="17"/>
      <c r="AG32" s="17"/>
      <c r="AH32" s="193">
        <v>11</v>
      </c>
      <c r="AI32" s="194">
        <v>142000</v>
      </c>
      <c r="AJ32" s="198">
        <v>138000</v>
      </c>
      <c r="AK32" s="227" t="s">
        <v>199</v>
      </c>
      <c r="AL32" s="196">
        <v>146000</v>
      </c>
    </row>
    <row r="33" spans="2:38" ht="14.25" x14ac:dyDescent="0.15">
      <c r="B33" s="4" t="s">
        <v>8</v>
      </c>
      <c r="G33" s="1"/>
      <c r="H33" s="4"/>
      <c r="I33" s="4"/>
      <c r="J33" s="4"/>
      <c r="K33" s="4"/>
      <c r="L33" s="4"/>
      <c r="M33" s="4"/>
      <c r="N33" s="4"/>
      <c r="O33" s="4"/>
      <c r="P33" s="4"/>
      <c r="Q33" s="1"/>
      <c r="R33" s="4"/>
      <c r="S33" s="11"/>
      <c r="U33" s="4"/>
      <c r="V33" s="4"/>
      <c r="W33" s="4"/>
      <c r="X33" s="4"/>
      <c r="Y33" s="4"/>
      <c r="Z33" s="4"/>
      <c r="AA33" s="4"/>
      <c r="AB33" s="4"/>
      <c r="AC33" s="20"/>
      <c r="AD33" s="20"/>
      <c r="AE33" s="20"/>
      <c r="AF33" s="17"/>
      <c r="AG33" s="17"/>
      <c r="AH33" s="193">
        <v>12</v>
      </c>
      <c r="AI33" s="194">
        <v>150000</v>
      </c>
      <c r="AJ33" s="195">
        <v>146000</v>
      </c>
      <c r="AK33" s="227" t="s">
        <v>199</v>
      </c>
      <c r="AL33" s="196">
        <v>155000</v>
      </c>
    </row>
    <row r="34" spans="2:38" ht="14.25" x14ac:dyDescent="0.15">
      <c r="G34" s="1"/>
      <c r="H34" s="4"/>
      <c r="I34" s="4"/>
      <c r="J34" s="4"/>
      <c r="K34" s="4"/>
      <c r="L34" s="4"/>
      <c r="M34" s="4"/>
      <c r="N34" s="4"/>
      <c r="O34" s="4"/>
      <c r="P34" s="4"/>
      <c r="Q34" s="1"/>
      <c r="R34" s="4"/>
      <c r="S34" s="4"/>
      <c r="U34" s="4"/>
      <c r="V34" s="4"/>
      <c r="W34" s="4">
        <f>+$W$11</f>
        <v>1900</v>
      </c>
      <c r="X34" s="4">
        <f>+$X$11</f>
        <v>1</v>
      </c>
      <c r="Y34" s="4"/>
      <c r="Z34" s="4">
        <f>+$W$11</f>
        <v>1900</v>
      </c>
      <c r="AA34" s="4">
        <f>+$X$11</f>
        <v>1</v>
      </c>
      <c r="AB34" s="4">
        <v>1</v>
      </c>
      <c r="AC34" s="20">
        <f>+$AC$11</f>
        <v>0</v>
      </c>
      <c r="AD34" s="20" t="e">
        <f t="shared" ref="AD34:AD45" si="0">IF(EOMONTH($AC34,0)&gt;$AD$11,$AD$11,EOMONTH($AC34,0))</f>
        <v>#VALUE!</v>
      </c>
      <c r="AE34" s="18" t="e">
        <f t="shared" ref="AE34:AE45" si="1">NETWORKDAYS($AC34,$AD34,0)</f>
        <v>#VALUE!</v>
      </c>
      <c r="AF34" s="18" t="e">
        <f t="shared" ref="AF34:AF45" si="2">IF($AE34&gt;=0,$AE34,"")</f>
        <v>#VALUE!</v>
      </c>
      <c r="AG34" s="18"/>
      <c r="AH34" s="193">
        <v>13</v>
      </c>
      <c r="AI34" s="199">
        <v>160000</v>
      </c>
      <c r="AJ34" s="197">
        <v>155000</v>
      </c>
      <c r="AK34" s="227" t="s">
        <v>199</v>
      </c>
      <c r="AL34" s="200">
        <v>165000</v>
      </c>
    </row>
    <row r="35" spans="2:38" ht="14.25" x14ac:dyDescent="0.15">
      <c r="G35" s="14" t="s">
        <v>9</v>
      </c>
      <c r="H35" s="4"/>
      <c r="I35" s="235" t="s">
        <v>10</v>
      </c>
      <c r="J35" s="236"/>
      <c r="K35" s="236"/>
      <c r="L35" s="1"/>
      <c r="M35" s="204" t="s">
        <v>35</v>
      </c>
      <c r="N35" s="4"/>
      <c r="O35" s="9" t="s">
        <v>11</v>
      </c>
      <c r="P35" s="4"/>
      <c r="Q35" s="12" t="s">
        <v>43</v>
      </c>
      <c r="R35" s="4"/>
      <c r="S35" s="4"/>
      <c r="U35" s="4"/>
      <c r="V35" s="4"/>
      <c r="W35">
        <f t="shared" ref="W35:W45" si="3">IF($X34=12,$W34+1,$W34)</f>
        <v>1900</v>
      </c>
      <c r="X35">
        <f t="shared" ref="X35:X45" si="4">IF($X34=12,1,$X34+1)</f>
        <v>2</v>
      </c>
      <c r="Y35" s="4"/>
      <c r="Z35" s="4">
        <f t="shared" ref="Z35:Z45" si="5">+$W35</f>
        <v>1900</v>
      </c>
      <c r="AA35" s="4">
        <f t="shared" ref="AA35:AA45" si="6">+$X35</f>
        <v>2</v>
      </c>
      <c r="AB35" s="4">
        <f t="shared" ref="AB35:AB45" si="7">+$AB$34</f>
        <v>1</v>
      </c>
      <c r="AC35" s="20">
        <f t="shared" ref="AC35:AC45" si="8">DATE($Z35,$AA35,$AB35)</f>
        <v>32</v>
      </c>
      <c r="AD35" s="20" t="e">
        <f t="shared" si="0"/>
        <v>#VALUE!</v>
      </c>
      <c r="AE35" s="18" t="e">
        <f t="shared" si="1"/>
        <v>#VALUE!</v>
      </c>
      <c r="AF35" s="18" t="e">
        <f t="shared" si="2"/>
        <v>#VALUE!</v>
      </c>
      <c r="AG35" s="18"/>
      <c r="AH35" s="193">
        <v>14</v>
      </c>
      <c r="AI35" s="201">
        <v>170000</v>
      </c>
      <c r="AJ35" s="198">
        <v>165000</v>
      </c>
      <c r="AK35" s="227" t="s">
        <v>199</v>
      </c>
      <c r="AL35" s="202">
        <v>175000</v>
      </c>
    </row>
    <row r="36" spans="2:38" ht="14.25" x14ac:dyDescent="0.15">
      <c r="G36" s="4"/>
      <c r="H36" s="4"/>
      <c r="I36" s="4"/>
      <c r="J36" s="4"/>
      <c r="K36" s="4"/>
      <c r="L36" s="4"/>
      <c r="M36" s="4"/>
      <c r="N36" s="4"/>
      <c r="O36" s="4"/>
      <c r="P36" s="4"/>
      <c r="Q36" s="1"/>
      <c r="R36" s="4"/>
      <c r="S36" s="4"/>
      <c r="U36" s="4"/>
      <c r="V36" s="4"/>
      <c r="W36">
        <f t="shared" si="3"/>
        <v>1900</v>
      </c>
      <c r="X36">
        <f t="shared" si="4"/>
        <v>3</v>
      </c>
      <c r="Y36" s="4"/>
      <c r="Z36" s="4">
        <f t="shared" si="5"/>
        <v>1900</v>
      </c>
      <c r="AA36" s="4">
        <f t="shared" si="6"/>
        <v>3</v>
      </c>
      <c r="AB36" s="4">
        <f t="shared" si="7"/>
        <v>1</v>
      </c>
      <c r="AC36" s="20">
        <f t="shared" si="8"/>
        <v>61</v>
      </c>
      <c r="AD36" s="20" t="e">
        <f t="shared" si="0"/>
        <v>#VALUE!</v>
      </c>
      <c r="AE36" s="18" t="e">
        <f t="shared" si="1"/>
        <v>#VALUE!</v>
      </c>
      <c r="AF36" s="18" t="e">
        <f t="shared" si="2"/>
        <v>#VALUE!</v>
      </c>
      <c r="AG36" s="18"/>
      <c r="AH36" s="193">
        <v>15</v>
      </c>
      <c r="AI36" s="201">
        <v>180000</v>
      </c>
      <c r="AJ36" s="198">
        <v>175000</v>
      </c>
      <c r="AK36" s="227" t="s">
        <v>199</v>
      </c>
      <c r="AL36" s="202">
        <v>185000</v>
      </c>
    </row>
    <row r="37" spans="2:38" ht="14.25" x14ac:dyDescent="0.15">
      <c r="B37" t="s">
        <v>193</v>
      </c>
      <c r="C37" t="e">
        <f>IF($O37="","",$W34-2018)</f>
        <v>#VALUE!</v>
      </c>
      <c r="D37" t="s">
        <v>12</v>
      </c>
      <c r="E37" t="str">
        <f t="shared" ref="E37:E48" si="9">IF($E$10="","",IF($O37="","",$X34))</f>
        <v/>
      </c>
      <c r="F37" t="s">
        <v>13</v>
      </c>
      <c r="G37" s="104" t="e">
        <f>IF(O37="","",$G$31)</f>
        <v>#VALUE!</v>
      </c>
      <c r="H37" s="4" t="s">
        <v>14</v>
      </c>
      <c r="I37" s="1">
        <v>50</v>
      </c>
      <c r="J37" s="4" t="s">
        <v>15</v>
      </c>
      <c r="K37" s="1" t="str">
        <f t="shared" ref="K37:K48" si="10">IF($E$10="","",IF($O37="","",100))</f>
        <v/>
      </c>
      <c r="L37" s="4"/>
      <c r="M37" s="8"/>
      <c r="N37" s="4" t="s">
        <v>16</v>
      </c>
      <c r="O37" s="4" t="e">
        <f t="shared" ref="O37:O45" si="11">IF(AF34="","",AF34)</f>
        <v>#VALUE!</v>
      </c>
      <c r="P37" s="4" t="s">
        <v>17</v>
      </c>
      <c r="Q37" s="1" t="e">
        <f>IF($O37="","",ROUNDDOWN($G37*$I37/$K37,)*$O37)</f>
        <v>#VALUE!</v>
      </c>
      <c r="R37" s="4" t="s">
        <v>18</v>
      </c>
      <c r="S37" s="4"/>
      <c r="U37" s="4"/>
      <c r="V37" s="4"/>
      <c r="W37">
        <f t="shared" si="3"/>
        <v>1900</v>
      </c>
      <c r="X37">
        <f t="shared" si="4"/>
        <v>4</v>
      </c>
      <c r="Y37" s="4"/>
      <c r="Z37" s="4">
        <f t="shared" si="5"/>
        <v>1900</v>
      </c>
      <c r="AA37" s="4">
        <f t="shared" si="6"/>
        <v>4</v>
      </c>
      <c r="AB37" s="4">
        <f t="shared" si="7"/>
        <v>1</v>
      </c>
      <c r="AC37" s="20">
        <f t="shared" si="8"/>
        <v>92</v>
      </c>
      <c r="AD37" s="20" t="e">
        <f t="shared" si="0"/>
        <v>#VALUE!</v>
      </c>
      <c r="AE37" s="18" t="e">
        <f t="shared" si="1"/>
        <v>#VALUE!</v>
      </c>
      <c r="AF37" s="18" t="e">
        <f t="shared" si="2"/>
        <v>#VALUE!</v>
      </c>
      <c r="AG37" s="18"/>
      <c r="AH37" s="193">
        <v>16</v>
      </c>
      <c r="AI37" s="201">
        <v>190000</v>
      </c>
      <c r="AJ37" s="198">
        <v>185000</v>
      </c>
      <c r="AK37" s="227" t="s">
        <v>199</v>
      </c>
      <c r="AL37" s="202">
        <v>195000</v>
      </c>
    </row>
    <row r="38" spans="2:38" ht="14.25" x14ac:dyDescent="0.15">
      <c r="B38" t="s">
        <v>193</v>
      </c>
      <c r="C38" t="e">
        <f>IF($O38="","",$W35-2018)</f>
        <v>#VALUE!</v>
      </c>
      <c r="D38" t="s">
        <v>12</v>
      </c>
      <c r="E38" t="str">
        <f t="shared" si="9"/>
        <v/>
      </c>
      <c r="F38" t="s">
        <v>13</v>
      </c>
      <c r="G38" s="104" t="e">
        <f t="shared" ref="G38:G48" si="12">IF(O38="","",$G$31)</f>
        <v>#VALUE!</v>
      </c>
      <c r="H38" s="4" t="s">
        <v>14</v>
      </c>
      <c r="I38" s="1">
        <v>50</v>
      </c>
      <c r="J38" s="4" t="s">
        <v>15</v>
      </c>
      <c r="K38" s="1" t="str">
        <f t="shared" si="10"/>
        <v/>
      </c>
      <c r="L38" s="4"/>
      <c r="M38" s="8"/>
      <c r="N38" s="4" t="s">
        <v>16</v>
      </c>
      <c r="O38" s="4" t="e">
        <f t="shared" si="11"/>
        <v>#VALUE!</v>
      </c>
      <c r="P38" s="4" t="s">
        <v>17</v>
      </c>
      <c r="Q38" s="1" t="e">
        <f>IF($O38="","",ROUNDDOWN($G38*$I38/$K38,)*$O38)</f>
        <v>#VALUE!</v>
      </c>
      <c r="R38" s="4" t="s">
        <v>18</v>
      </c>
      <c r="S38" s="4"/>
      <c r="U38" s="4"/>
      <c r="V38" s="4"/>
      <c r="W38">
        <f t="shared" si="3"/>
        <v>1900</v>
      </c>
      <c r="X38">
        <f t="shared" si="4"/>
        <v>5</v>
      </c>
      <c r="Y38" s="4"/>
      <c r="Z38" s="4">
        <f t="shared" si="5"/>
        <v>1900</v>
      </c>
      <c r="AA38" s="4">
        <f t="shared" si="6"/>
        <v>5</v>
      </c>
      <c r="AB38" s="4">
        <f t="shared" si="7"/>
        <v>1</v>
      </c>
      <c r="AC38" s="20">
        <f t="shared" si="8"/>
        <v>122</v>
      </c>
      <c r="AD38" s="20" t="e">
        <f t="shared" si="0"/>
        <v>#VALUE!</v>
      </c>
      <c r="AE38" s="18" t="e">
        <f t="shared" si="1"/>
        <v>#VALUE!</v>
      </c>
      <c r="AF38" s="18" t="e">
        <f t="shared" si="2"/>
        <v>#VALUE!</v>
      </c>
      <c r="AG38" s="18"/>
      <c r="AH38" s="193">
        <v>17</v>
      </c>
      <c r="AI38" s="201">
        <v>200000</v>
      </c>
      <c r="AJ38" s="198">
        <v>195000</v>
      </c>
      <c r="AK38" s="227" t="s">
        <v>199</v>
      </c>
      <c r="AL38" s="202">
        <v>210000</v>
      </c>
    </row>
    <row r="39" spans="2:38" ht="14.25" x14ac:dyDescent="0.15">
      <c r="B39" t="s">
        <v>193</v>
      </c>
      <c r="C39" t="e">
        <f t="shared" ref="C39:C48" si="13">IF($O39="","",$W36-2018)</f>
        <v>#VALUE!</v>
      </c>
      <c r="D39" t="s">
        <v>12</v>
      </c>
      <c r="E39" t="str">
        <f t="shared" si="9"/>
        <v/>
      </c>
      <c r="F39" t="s">
        <v>13</v>
      </c>
      <c r="G39" s="104" t="e">
        <f t="shared" si="12"/>
        <v>#VALUE!</v>
      </c>
      <c r="H39" s="4" t="s">
        <v>14</v>
      </c>
      <c r="I39" s="1">
        <v>50</v>
      </c>
      <c r="J39" s="4" t="s">
        <v>15</v>
      </c>
      <c r="K39" s="1" t="str">
        <f t="shared" si="10"/>
        <v/>
      </c>
      <c r="L39" s="4"/>
      <c r="M39" s="8"/>
      <c r="N39" s="4" t="s">
        <v>16</v>
      </c>
      <c r="O39" s="4" t="e">
        <f t="shared" si="11"/>
        <v>#VALUE!</v>
      </c>
      <c r="P39" s="4" t="s">
        <v>17</v>
      </c>
      <c r="Q39" s="1" t="e">
        <f t="shared" ref="Q39:Q48" si="14">IF($O39="","",ROUNDDOWN($G39*$I39/$K39,)*$O39)</f>
        <v>#VALUE!</v>
      </c>
      <c r="R39" s="4" t="s">
        <v>18</v>
      </c>
      <c r="S39" s="4"/>
      <c r="U39" s="6"/>
      <c r="V39" s="4"/>
      <c r="W39">
        <f t="shared" si="3"/>
        <v>1900</v>
      </c>
      <c r="X39">
        <f t="shared" si="4"/>
        <v>6</v>
      </c>
      <c r="Y39" s="4"/>
      <c r="Z39" s="4">
        <f t="shared" si="5"/>
        <v>1900</v>
      </c>
      <c r="AA39" s="4">
        <f t="shared" si="6"/>
        <v>6</v>
      </c>
      <c r="AB39" s="4">
        <f t="shared" si="7"/>
        <v>1</v>
      </c>
      <c r="AC39" s="20">
        <f t="shared" si="8"/>
        <v>153</v>
      </c>
      <c r="AD39" s="20" t="e">
        <f t="shared" si="0"/>
        <v>#VALUE!</v>
      </c>
      <c r="AE39" s="18" t="e">
        <f t="shared" si="1"/>
        <v>#VALUE!</v>
      </c>
      <c r="AF39" s="18" t="e">
        <f t="shared" si="2"/>
        <v>#VALUE!</v>
      </c>
      <c r="AG39" s="18"/>
      <c r="AH39" s="193">
        <v>18</v>
      </c>
      <c r="AI39" s="201">
        <v>220000</v>
      </c>
      <c r="AJ39" s="198">
        <v>210000</v>
      </c>
      <c r="AK39" s="227" t="s">
        <v>199</v>
      </c>
      <c r="AL39" s="202">
        <v>230000</v>
      </c>
    </row>
    <row r="40" spans="2:38" ht="14.25" x14ac:dyDescent="0.15">
      <c r="B40" t="s">
        <v>193</v>
      </c>
      <c r="C40" t="e">
        <f t="shared" si="13"/>
        <v>#VALUE!</v>
      </c>
      <c r="D40" t="s">
        <v>12</v>
      </c>
      <c r="E40" t="str">
        <f t="shared" si="9"/>
        <v/>
      </c>
      <c r="F40" t="s">
        <v>13</v>
      </c>
      <c r="G40" s="104" t="e">
        <f t="shared" si="12"/>
        <v>#VALUE!</v>
      </c>
      <c r="H40" s="4" t="s">
        <v>14</v>
      </c>
      <c r="I40" s="1">
        <v>50</v>
      </c>
      <c r="J40" s="4" t="s">
        <v>15</v>
      </c>
      <c r="K40" s="1" t="str">
        <f t="shared" si="10"/>
        <v/>
      </c>
      <c r="L40" s="4"/>
      <c r="M40" s="8"/>
      <c r="N40" s="4" t="s">
        <v>16</v>
      </c>
      <c r="O40" s="4" t="e">
        <f t="shared" si="11"/>
        <v>#VALUE!</v>
      </c>
      <c r="P40" s="4" t="s">
        <v>17</v>
      </c>
      <c r="Q40" s="1" t="e">
        <f t="shared" si="14"/>
        <v>#VALUE!</v>
      </c>
      <c r="R40" s="4" t="s">
        <v>18</v>
      </c>
      <c r="S40" s="4"/>
      <c r="U40" s="4"/>
      <c r="V40" s="4"/>
      <c r="W40">
        <f t="shared" si="3"/>
        <v>1900</v>
      </c>
      <c r="X40">
        <f t="shared" si="4"/>
        <v>7</v>
      </c>
      <c r="Y40" s="4"/>
      <c r="Z40" s="4">
        <f t="shared" si="5"/>
        <v>1900</v>
      </c>
      <c r="AA40" s="4">
        <f t="shared" si="6"/>
        <v>7</v>
      </c>
      <c r="AB40" s="4">
        <f t="shared" si="7"/>
        <v>1</v>
      </c>
      <c r="AC40" s="20">
        <f t="shared" si="8"/>
        <v>183</v>
      </c>
      <c r="AD40" s="20" t="e">
        <f t="shared" si="0"/>
        <v>#VALUE!</v>
      </c>
      <c r="AE40" s="18" t="e">
        <f t="shared" si="1"/>
        <v>#VALUE!</v>
      </c>
      <c r="AF40" s="18" t="e">
        <f t="shared" si="2"/>
        <v>#VALUE!</v>
      </c>
      <c r="AG40" s="18"/>
      <c r="AH40" s="193">
        <v>19</v>
      </c>
      <c r="AI40" s="201">
        <v>240000</v>
      </c>
      <c r="AJ40" s="198">
        <v>230000</v>
      </c>
      <c r="AK40" s="227" t="s">
        <v>199</v>
      </c>
      <c r="AL40" s="202">
        <v>250000</v>
      </c>
    </row>
    <row r="41" spans="2:38" ht="14.25" x14ac:dyDescent="0.15">
      <c r="B41" t="s">
        <v>193</v>
      </c>
      <c r="C41" t="e">
        <f t="shared" si="13"/>
        <v>#VALUE!</v>
      </c>
      <c r="D41" t="s">
        <v>12</v>
      </c>
      <c r="E41" t="str">
        <f t="shared" si="9"/>
        <v/>
      </c>
      <c r="F41" t="s">
        <v>13</v>
      </c>
      <c r="G41" s="104" t="e">
        <f t="shared" si="12"/>
        <v>#VALUE!</v>
      </c>
      <c r="H41" s="4" t="s">
        <v>14</v>
      </c>
      <c r="I41" s="1">
        <v>50</v>
      </c>
      <c r="J41" s="4" t="s">
        <v>15</v>
      </c>
      <c r="K41" s="1" t="str">
        <f t="shared" si="10"/>
        <v/>
      </c>
      <c r="L41" s="4"/>
      <c r="M41" s="8"/>
      <c r="N41" s="4" t="s">
        <v>16</v>
      </c>
      <c r="O41" s="4" t="e">
        <f t="shared" si="11"/>
        <v>#VALUE!</v>
      </c>
      <c r="P41" s="4" t="s">
        <v>17</v>
      </c>
      <c r="Q41" s="1" t="e">
        <f t="shared" si="14"/>
        <v>#VALUE!</v>
      </c>
      <c r="R41" s="4" t="s">
        <v>18</v>
      </c>
      <c r="S41" s="4"/>
      <c r="U41" s="4"/>
      <c r="V41" s="4"/>
      <c r="W41">
        <f t="shared" si="3"/>
        <v>1900</v>
      </c>
      <c r="X41">
        <f t="shared" si="4"/>
        <v>8</v>
      </c>
      <c r="Y41" s="4"/>
      <c r="Z41" s="4">
        <f t="shared" si="5"/>
        <v>1900</v>
      </c>
      <c r="AA41" s="4">
        <f t="shared" si="6"/>
        <v>8</v>
      </c>
      <c r="AB41" s="4">
        <f t="shared" si="7"/>
        <v>1</v>
      </c>
      <c r="AC41" s="20">
        <f t="shared" si="8"/>
        <v>214</v>
      </c>
      <c r="AD41" s="20" t="e">
        <f t="shared" si="0"/>
        <v>#VALUE!</v>
      </c>
      <c r="AE41" s="18" t="e">
        <f t="shared" si="1"/>
        <v>#VALUE!</v>
      </c>
      <c r="AF41" s="18" t="e">
        <f t="shared" si="2"/>
        <v>#VALUE!</v>
      </c>
      <c r="AG41" s="18"/>
      <c r="AH41" s="193">
        <v>20</v>
      </c>
      <c r="AI41" s="201">
        <v>260000</v>
      </c>
      <c r="AJ41" s="198">
        <v>250000</v>
      </c>
      <c r="AK41" s="227" t="s">
        <v>199</v>
      </c>
      <c r="AL41" s="202">
        <v>270000</v>
      </c>
    </row>
    <row r="42" spans="2:38" ht="14.25" x14ac:dyDescent="0.15">
      <c r="B42" t="s">
        <v>193</v>
      </c>
      <c r="C42" t="e">
        <f t="shared" si="13"/>
        <v>#VALUE!</v>
      </c>
      <c r="D42" t="s">
        <v>12</v>
      </c>
      <c r="E42" t="str">
        <f t="shared" si="9"/>
        <v/>
      </c>
      <c r="F42" t="s">
        <v>13</v>
      </c>
      <c r="G42" s="104" t="e">
        <f t="shared" si="12"/>
        <v>#VALUE!</v>
      </c>
      <c r="H42" s="4" t="s">
        <v>14</v>
      </c>
      <c r="I42" s="1">
        <v>50</v>
      </c>
      <c r="J42" s="4" t="s">
        <v>15</v>
      </c>
      <c r="K42" s="1" t="str">
        <f t="shared" si="10"/>
        <v/>
      </c>
      <c r="L42" s="4"/>
      <c r="M42" s="8"/>
      <c r="N42" s="4" t="s">
        <v>16</v>
      </c>
      <c r="O42" s="4" t="e">
        <f t="shared" si="11"/>
        <v>#VALUE!</v>
      </c>
      <c r="P42" s="4" t="s">
        <v>17</v>
      </c>
      <c r="Q42" s="1" t="e">
        <f t="shared" si="14"/>
        <v>#VALUE!</v>
      </c>
      <c r="R42" s="4" t="s">
        <v>18</v>
      </c>
      <c r="S42" s="4"/>
      <c r="T42" t="e">
        <f>O37+O38+O39+O40+O41+O42+O43</f>
        <v>#VALUE!</v>
      </c>
      <c r="U42" s="4"/>
      <c r="V42" s="4"/>
      <c r="W42">
        <f t="shared" si="3"/>
        <v>1900</v>
      </c>
      <c r="X42">
        <f t="shared" si="4"/>
        <v>9</v>
      </c>
      <c r="Y42" s="4"/>
      <c r="Z42" s="4">
        <f t="shared" si="5"/>
        <v>1900</v>
      </c>
      <c r="AA42" s="4">
        <f t="shared" si="6"/>
        <v>9</v>
      </c>
      <c r="AB42" s="4">
        <f t="shared" si="7"/>
        <v>1</v>
      </c>
      <c r="AC42" s="20">
        <f t="shared" si="8"/>
        <v>245</v>
      </c>
      <c r="AD42" s="20" t="e">
        <f t="shared" si="0"/>
        <v>#VALUE!</v>
      </c>
      <c r="AE42" s="18" t="e">
        <f t="shared" si="1"/>
        <v>#VALUE!</v>
      </c>
      <c r="AF42" s="18" t="e">
        <f t="shared" si="2"/>
        <v>#VALUE!</v>
      </c>
      <c r="AG42" s="18"/>
      <c r="AH42" s="193">
        <v>21</v>
      </c>
      <c r="AI42" s="201">
        <v>280000</v>
      </c>
      <c r="AJ42" s="198">
        <v>270000</v>
      </c>
      <c r="AK42" s="227" t="s">
        <v>199</v>
      </c>
      <c r="AL42" s="202">
        <v>290000</v>
      </c>
    </row>
    <row r="43" spans="2:38" ht="14.25" x14ac:dyDescent="0.15">
      <c r="B43" t="s">
        <v>193</v>
      </c>
      <c r="C43" t="e">
        <f t="shared" si="13"/>
        <v>#VALUE!</v>
      </c>
      <c r="D43" t="s">
        <v>12</v>
      </c>
      <c r="E43" t="str">
        <f t="shared" si="9"/>
        <v/>
      </c>
      <c r="F43" t="s">
        <v>13</v>
      </c>
      <c r="G43" s="104" t="e">
        <f t="shared" si="12"/>
        <v>#VALUE!</v>
      </c>
      <c r="H43" s="4" t="s">
        <v>14</v>
      </c>
      <c r="I43" s="1">
        <v>50</v>
      </c>
      <c r="J43" s="4" t="s">
        <v>15</v>
      </c>
      <c r="K43" s="1" t="str">
        <f t="shared" si="10"/>
        <v/>
      </c>
      <c r="L43" s="4"/>
      <c r="M43" s="8"/>
      <c r="N43" s="4" t="s">
        <v>16</v>
      </c>
      <c r="O43" s="4" t="e">
        <f t="shared" si="11"/>
        <v>#VALUE!</v>
      </c>
      <c r="P43" s="4" t="s">
        <v>17</v>
      </c>
      <c r="Q43" s="1" t="e">
        <f t="shared" si="14"/>
        <v>#VALUE!</v>
      </c>
      <c r="R43" s="4" t="s">
        <v>18</v>
      </c>
      <c r="S43" s="4"/>
      <c r="T43" t="e">
        <f>O44+O45+O46+O47</f>
        <v>#VALUE!</v>
      </c>
      <c r="U43" s="4"/>
      <c r="V43" s="4"/>
      <c r="W43">
        <f t="shared" si="3"/>
        <v>1900</v>
      </c>
      <c r="X43">
        <f t="shared" si="4"/>
        <v>10</v>
      </c>
      <c r="Y43" s="4"/>
      <c r="Z43" s="4">
        <f t="shared" si="5"/>
        <v>1900</v>
      </c>
      <c r="AA43" s="4">
        <f t="shared" si="6"/>
        <v>10</v>
      </c>
      <c r="AB43" s="4">
        <f t="shared" si="7"/>
        <v>1</v>
      </c>
      <c r="AC43" s="20">
        <f t="shared" si="8"/>
        <v>275</v>
      </c>
      <c r="AD43" s="20" t="e">
        <f t="shared" si="0"/>
        <v>#VALUE!</v>
      </c>
      <c r="AE43" s="18" t="e">
        <f t="shared" si="1"/>
        <v>#VALUE!</v>
      </c>
      <c r="AF43" s="18" t="e">
        <f t="shared" si="2"/>
        <v>#VALUE!</v>
      </c>
      <c r="AG43" s="18"/>
      <c r="AH43" s="193">
        <v>22</v>
      </c>
      <c r="AI43" s="201">
        <v>300000</v>
      </c>
      <c r="AJ43" s="198">
        <v>290000</v>
      </c>
      <c r="AK43" s="227" t="s">
        <v>199</v>
      </c>
      <c r="AL43" s="202">
        <v>310000</v>
      </c>
    </row>
    <row r="44" spans="2:38" ht="14.25" x14ac:dyDescent="0.15">
      <c r="B44" t="s">
        <v>193</v>
      </c>
      <c r="C44" t="e">
        <f t="shared" si="13"/>
        <v>#VALUE!</v>
      </c>
      <c r="D44" t="s">
        <v>12</v>
      </c>
      <c r="E44" t="str">
        <f t="shared" si="9"/>
        <v/>
      </c>
      <c r="F44" t="s">
        <v>13</v>
      </c>
      <c r="G44" s="104" t="e">
        <f t="shared" si="12"/>
        <v>#VALUE!</v>
      </c>
      <c r="H44" s="4" t="s">
        <v>14</v>
      </c>
      <c r="I44" s="1">
        <v>50</v>
      </c>
      <c r="J44" s="4" t="s">
        <v>15</v>
      </c>
      <c r="K44" s="1" t="str">
        <f t="shared" si="10"/>
        <v/>
      </c>
      <c r="L44" s="4"/>
      <c r="M44" s="8"/>
      <c r="N44" s="4" t="s">
        <v>16</v>
      </c>
      <c r="O44" s="4" t="e">
        <f t="shared" si="11"/>
        <v>#VALUE!</v>
      </c>
      <c r="P44" s="4" t="s">
        <v>17</v>
      </c>
      <c r="Q44" s="1" t="e">
        <f t="shared" si="14"/>
        <v>#VALUE!</v>
      </c>
      <c r="R44" s="4" t="s">
        <v>18</v>
      </c>
      <c r="S44" s="4"/>
      <c r="T44" t="e">
        <f>SUM(T42:T43)</f>
        <v>#VALUE!</v>
      </c>
      <c r="U44" s="4"/>
      <c r="V44" s="4"/>
      <c r="W44">
        <f t="shared" si="3"/>
        <v>1900</v>
      </c>
      <c r="X44">
        <f t="shared" si="4"/>
        <v>11</v>
      </c>
      <c r="Y44" s="4"/>
      <c r="Z44" s="4">
        <f t="shared" si="5"/>
        <v>1900</v>
      </c>
      <c r="AA44" s="4">
        <f t="shared" si="6"/>
        <v>11</v>
      </c>
      <c r="AB44" s="4">
        <f t="shared" si="7"/>
        <v>1</v>
      </c>
      <c r="AC44" s="20">
        <f t="shared" si="8"/>
        <v>306</v>
      </c>
      <c r="AD44" s="20" t="e">
        <f t="shared" si="0"/>
        <v>#VALUE!</v>
      </c>
      <c r="AE44" s="18" t="e">
        <f t="shared" si="1"/>
        <v>#VALUE!</v>
      </c>
      <c r="AF44" s="18" t="e">
        <f t="shared" si="2"/>
        <v>#VALUE!</v>
      </c>
      <c r="AG44" s="18"/>
      <c r="AH44" s="193">
        <v>23</v>
      </c>
      <c r="AI44" s="201">
        <v>320000</v>
      </c>
      <c r="AJ44" s="198">
        <v>310000</v>
      </c>
      <c r="AK44" s="227" t="s">
        <v>199</v>
      </c>
      <c r="AL44" s="202">
        <v>330000</v>
      </c>
    </row>
    <row r="45" spans="2:38" ht="14.25" x14ac:dyDescent="0.15">
      <c r="B45" t="s">
        <v>193</v>
      </c>
      <c r="C45" t="e">
        <f t="shared" si="13"/>
        <v>#VALUE!</v>
      </c>
      <c r="D45" t="s">
        <v>12</v>
      </c>
      <c r="E45" t="str">
        <f t="shared" si="9"/>
        <v/>
      </c>
      <c r="F45" t="s">
        <v>13</v>
      </c>
      <c r="G45" s="104" t="e">
        <f t="shared" si="12"/>
        <v>#VALUE!</v>
      </c>
      <c r="H45" s="4" t="s">
        <v>14</v>
      </c>
      <c r="I45" s="1">
        <v>50</v>
      </c>
      <c r="J45" s="4" t="s">
        <v>15</v>
      </c>
      <c r="K45" s="1" t="str">
        <f t="shared" si="10"/>
        <v/>
      </c>
      <c r="L45" s="4"/>
      <c r="M45" s="8"/>
      <c r="N45" s="4" t="s">
        <v>16</v>
      </c>
      <c r="O45" s="4" t="e">
        <f t="shared" si="11"/>
        <v>#VALUE!</v>
      </c>
      <c r="P45" s="4" t="s">
        <v>17</v>
      </c>
      <c r="Q45" s="1" t="e">
        <f t="shared" si="14"/>
        <v>#VALUE!</v>
      </c>
      <c r="R45" s="4" t="s">
        <v>18</v>
      </c>
      <c r="S45" s="4"/>
      <c r="U45" s="4"/>
      <c r="V45" s="4"/>
      <c r="W45">
        <f t="shared" si="3"/>
        <v>1900</v>
      </c>
      <c r="X45">
        <f t="shared" si="4"/>
        <v>12</v>
      </c>
      <c r="Y45" s="4"/>
      <c r="Z45" s="4">
        <f t="shared" si="5"/>
        <v>1900</v>
      </c>
      <c r="AA45" s="4">
        <f t="shared" si="6"/>
        <v>12</v>
      </c>
      <c r="AB45" s="4">
        <f t="shared" si="7"/>
        <v>1</v>
      </c>
      <c r="AC45" s="20">
        <f t="shared" si="8"/>
        <v>336</v>
      </c>
      <c r="AD45" s="20" t="e">
        <f t="shared" si="0"/>
        <v>#VALUE!</v>
      </c>
      <c r="AE45" s="18" t="e">
        <f t="shared" si="1"/>
        <v>#VALUE!</v>
      </c>
      <c r="AF45" s="18" t="e">
        <f t="shared" si="2"/>
        <v>#VALUE!</v>
      </c>
      <c r="AG45" s="18"/>
      <c r="AH45" s="193">
        <v>24</v>
      </c>
      <c r="AI45" s="201">
        <v>340000</v>
      </c>
      <c r="AJ45" s="198">
        <v>330000</v>
      </c>
      <c r="AK45" s="227" t="s">
        <v>199</v>
      </c>
      <c r="AL45" s="202">
        <v>350000</v>
      </c>
    </row>
    <row r="46" spans="2:38" ht="14.25" x14ac:dyDescent="0.15">
      <c r="B46" t="s">
        <v>193</v>
      </c>
      <c r="C46" t="e">
        <f t="shared" si="13"/>
        <v>#VALUE!</v>
      </c>
      <c r="D46" t="s">
        <v>12</v>
      </c>
      <c r="E46" t="str">
        <f t="shared" si="9"/>
        <v/>
      </c>
      <c r="F46" t="s">
        <v>13</v>
      </c>
      <c r="G46" s="104" t="e">
        <f t="shared" si="12"/>
        <v>#VALUE!</v>
      </c>
      <c r="H46" s="4" t="s">
        <v>14</v>
      </c>
      <c r="I46" s="1">
        <v>50</v>
      </c>
      <c r="J46" s="4" t="s">
        <v>15</v>
      </c>
      <c r="K46" s="1" t="str">
        <f t="shared" si="10"/>
        <v/>
      </c>
      <c r="L46" s="4"/>
      <c r="M46" s="8"/>
      <c r="N46" s="4" t="s">
        <v>16</v>
      </c>
      <c r="O46" s="4" t="e">
        <f>IF(AF43="","",AF43)</f>
        <v>#VALUE!</v>
      </c>
      <c r="P46" s="4" t="s">
        <v>17</v>
      </c>
      <c r="Q46" s="1" t="e">
        <f t="shared" si="14"/>
        <v>#VALUE!</v>
      </c>
      <c r="R46" s="4" t="s">
        <v>18</v>
      </c>
      <c r="AE46" s="16"/>
      <c r="AH46" s="193">
        <v>25</v>
      </c>
      <c r="AI46" s="201">
        <v>360000</v>
      </c>
      <c r="AJ46" s="198">
        <v>350000</v>
      </c>
      <c r="AK46" s="227" t="s">
        <v>199</v>
      </c>
      <c r="AL46" s="202">
        <v>370000</v>
      </c>
    </row>
    <row r="47" spans="2:38" ht="17.25" x14ac:dyDescent="0.15">
      <c r="B47" t="s">
        <v>193</v>
      </c>
      <c r="C47" t="e">
        <f t="shared" si="13"/>
        <v>#VALUE!</v>
      </c>
      <c r="D47" t="s">
        <v>12</v>
      </c>
      <c r="E47" t="str">
        <f t="shared" si="9"/>
        <v/>
      </c>
      <c r="F47" t="s">
        <v>13</v>
      </c>
      <c r="G47" s="104" t="e">
        <f t="shared" si="12"/>
        <v>#VALUE!</v>
      </c>
      <c r="H47" s="4" t="s">
        <v>14</v>
      </c>
      <c r="I47" s="1">
        <v>50</v>
      </c>
      <c r="J47" s="4" t="s">
        <v>15</v>
      </c>
      <c r="K47" s="1" t="str">
        <f t="shared" si="10"/>
        <v/>
      </c>
      <c r="L47" s="4"/>
      <c r="M47" s="8"/>
      <c r="N47" s="4" t="s">
        <v>16</v>
      </c>
      <c r="O47" s="4" t="e">
        <f>IF(AF44="","",AF44)</f>
        <v>#VALUE!</v>
      </c>
      <c r="P47" s="4" t="s">
        <v>17</v>
      </c>
      <c r="Q47" s="1" t="e">
        <f t="shared" si="14"/>
        <v>#VALUE!</v>
      </c>
      <c r="R47" s="4" t="s">
        <v>18</v>
      </c>
      <c r="S47" s="187" t="s">
        <v>161</v>
      </c>
      <c r="T47" s="187"/>
      <c r="U47" s="187"/>
      <c r="V47" s="187"/>
      <c r="W47" s="187"/>
      <c r="X47" s="187"/>
      <c r="Y47" s="187"/>
      <c r="Z47" s="187"/>
      <c r="AA47" s="187"/>
      <c r="AB47" s="187"/>
      <c r="AC47" s="187"/>
      <c r="AD47" s="187"/>
      <c r="AE47" s="187"/>
      <c r="AF47" s="187"/>
      <c r="AG47" s="187"/>
      <c r="AH47" s="193">
        <v>26</v>
      </c>
      <c r="AI47" s="201">
        <v>380000</v>
      </c>
      <c r="AJ47" s="198">
        <v>370000</v>
      </c>
      <c r="AK47" s="227" t="s">
        <v>199</v>
      </c>
      <c r="AL47" s="202">
        <v>395000</v>
      </c>
    </row>
    <row r="48" spans="2:38" ht="14.25" x14ac:dyDescent="0.15">
      <c r="B48" t="s">
        <v>193</v>
      </c>
      <c r="C48" t="e">
        <f t="shared" si="13"/>
        <v>#VALUE!</v>
      </c>
      <c r="D48" t="s">
        <v>12</v>
      </c>
      <c r="E48" t="str">
        <f t="shared" si="9"/>
        <v/>
      </c>
      <c r="F48" t="s">
        <v>13</v>
      </c>
      <c r="G48" s="104" t="e">
        <f t="shared" si="12"/>
        <v>#VALUE!</v>
      </c>
      <c r="H48" s="4" t="s">
        <v>14</v>
      </c>
      <c r="I48" s="1">
        <v>50</v>
      </c>
      <c r="J48" s="4" t="s">
        <v>15</v>
      </c>
      <c r="K48" s="1" t="str">
        <f t="shared" si="10"/>
        <v/>
      </c>
      <c r="L48" s="4"/>
      <c r="M48" s="8"/>
      <c r="N48" s="4" t="s">
        <v>16</v>
      </c>
      <c r="O48" s="4" t="e">
        <f>IF(AF45="","",AF45)</f>
        <v>#VALUE!</v>
      </c>
      <c r="P48" s="4" t="s">
        <v>17</v>
      </c>
      <c r="Q48" s="1" t="e">
        <f t="shared" si="14"/>
        <v>#VALUE!</v>
      </c>
      <c r="R48" s="4" t="s">
        <v>18</v>
      </c>
      <c r="S48" s="180" t="s">
        <v>166</v>
      </c>
      <c r="U48" s="1"/>
      <c r="V48" s="1"/>
      <c r="W48" s="1"/>
      <c r="X48" s="1"/>
      <c r="Y48" s="1"/>
      <c r="Z48" s="1"/>
      <c r="AA48" s="1"/>
      <c r="AB48" s="1"/>
      <c r="AC48" s="21"/>
      <c r="AD48" s="21"/>
      <c r="AE48" s="22"/>
      <c r="AF48" s="22" t="e">
        <f>SUM(AF34:AF47)</f>
        <v>#VALUE!</v>
      </c>
      <c r="AG48" s="22"/>
      <c r="AH48" s="193">
        <v>27</v>
      </c>
      <c r="AI48" s="201">
        <v>410000</v>
      </c>
      <c r="AJ48" s="198">
        <v>395000</v>
      </c>
      <c r="AK48" s="227" t="s">
        <v>199</v>
      </c>
      <c r="AL48" s="202">
        <v>425000</v>
      </c>
    </row>
    <row r="49" spans="7:38" ht="14.25" x14ac:dyDescent="0.15">
      <c r="G49" s="1"/>
      <c r="H49" s="4"/>
      <c r="I49" s="4"/>
      <c r="J49" s="4"/>
      <c r="K49" s="4"/>
      <c r="L49" s="4"/>
      <c r="M49" s="4"/>
      <c r="N49" s="4"/>
      <c r="O49" s="4"/>
      <c r="P49" s="4"/>
      <c r="Q49" s="1"/>
      <c r="AH49" s="193">
        <v>28</v>
      </c>
      <c r="AI49" s="201">
        <v>440000</v>
      </c>
      <c r="AJ49" s="198">
        <v>425000</v>
      </c>
      <c r="AK49" s="227" t="s">
        <v>199</v>
      </c>
      <c r="AL49" s="202">
        <v>455000</v>
      </c>
    </row>
    <row r="50" spans="7:38" ht="14.25" x14ac:dyDescent="0.15">
      <c r="G50" s="1"/>
      <c r="H50" s="4"/>
      <c r="I50" s="4"/>
      <c r="J50" s="4"/>
      <c r="K50" s="4"/>
      <c r="L50" s="254" t="s">
        <v>19</v>
      </c>
      <c r="M50" s="254"/>
      <c r="N50" s="254"/>
      <c r="O50" s="254"/>
      <c r="P50" s="254"/>
      <c r="Q50" s="1" t="e">
        <f>SUM(O37:O48)</f>
        <v>#VALUE!</v>
      </c>
      <c r="AH50" s="193">
        <v>29</v>
      </c>
      <c r="AI50" s="201">
        <v>470000</v>
      </c>
      <c r="AJ50" s="198">
        <v>455000</v>
      </c>
      <c r="AK50" s="227" t="s">
        <v>199</v>
      </c>
      <c r="AL50" s="202">
        <v>485000</v>
      </c>
    </row>
    <row r="51" spans="7:38" ht="14.25" x14ac:dyDescent="0.15">
      <c r="G51" s="1"/>
      <c r="H51" s="4"/>
      <c r="I51" s="4"/>
      <c r="J51" s="4"/>
      <c r="K51" s="4"/>
      <c r="L51" s="4"/>
      <c r="M51" s="4"/>
      <c r="N51" s="4"/>
      <c r="O51" s="4"/>
      <c r="P51" s="4"/>
      <c r="Q51" s="1"/>
      <c r="AH51" s="193">
        <v>30</v>
      </c>
      <c r="AI51" s="201">
        <v>500000</v>
      </c>
      <c r="AJ51" s="198">
        <v>485000</v>
      </c>
      <c r="AK51" s="227" t="s">
        <v>199</v>
      </c>
      <c r="AL51" s="202">
        <v>515000</v>
      </c>
    </row>
    <row r="52" spans="7:38" ht="14.25" x14ac:dyDescent="0.15">
      <c r="G52" s="1"/>
      <c r="H52" s="4"/>
      <c r="I52" s="4"/>
      <c r="J52" s="4"/>
      <c r="K52" s="4"/>
      <c r="L52" s="254" t="s">
        <v>20</v>
      </c>
      <c r="M52" s="254"/>
      <c r="N52" s="254"/>
      <c r="O52" s="254"/>
      <c r="P52" s="254"/>
      <c r="Q52" s="1" t="e">
        <f>SUM(Q37:Q48)</f>
        <v>#VALUE!</v>
      </c>
      <c r="R52" t="s">
        <v>45</v>
      </c>
      <c r="AH52" s="193">
        <v>31</v>
      </c>
      <c r="AI52" s="201">
        <v>530000</v>
      </c>
      <c r="AJ52" s="198">
        <v>515000</v>
      </c>
      <c r="AK52" s="227" t="s">
        <v>199</v>
      </c>
      <c r="AL52" s="202">
        <v>545000</v>
      </c>
    </row>
    <row r="53" spans="7:38" ht="14.25" x14ac:dyDescent="0.15">
      <c r="G53" s="4"/>
      <c r="H53" s="4"/>
      <c r="I53" s="4"/>
      <c r="J53" s="4"/>
      <c r="K53" s="4"/>
      <c r="L53" s="4"/>
      <c r="M53" s="4"/>
      <c r="N53" s="4"/>
      <c r="O53" s="4"/>
      <c r="P53" s="4"/>
      <c r="Q53" s="1"/>
      <c r="AH53" s="193">
        <v>32</v>
      </c>
      <c r="AI53" s="201">
        <v>560000</v>
      </c>
      <c r="AJ53" s="198">
        <v>545000</v>
      </c>
      <c r="AK53" s="227" t="s">
        <v>199</v>
      </c>
      <c r="AL53" s="202">
        <v>575000</v>
      </c>
    </row>
    <row r="54" spans="7:38" ht="14.25" x14ac:dyDescent="0.15">
      <c r="G54" s="4"/>
      <c r="H54" s="4"/>
      <c r="I54" s="4"/>
      <c r="J54" s="4"/>
      <c r="K54" s="4"/>
      <c r="L54" s="4"/>
      <c r="M54" s="44"/>
      <c r="N54" s="44"/>
      <c r="O54" s="44"/>
      <c r="P54" s="44"/>
      <c r="Q54" s="45"/>
      <c r="R54" s="46"/>
      <c r="AH54" s="193">
        <v>33</v>
      </c>
      <c r="AI54" s="201">
        <v>590000</v>
      </c>
      <c r="AJ54" s="198">
        <v>575000</v>
      </c>
      <c r="AK54" s="227" t="s">
        <v>199</v>
      </c>
      <c r="AL54" s="202">
        <v>605000</v>
      </c>
    </row>
    <row r="55" spans="7:38" x14ac:dyDescent="0.15">
      <c r="K55" s="41"/>
      <c r="L55" s="255"/>
      <c r="M55" s="255"/>
      <c r="Q55" s="42"/>
      <c r="AH55" s="193">
        <v>34</v>
      </c>
      <c r="AI55" s="201">
        <v>620000</v>
      </c>
      <c r="AJ55" s="198">
        <v>605000</v>
      </c>
      <c r="AK55" s="227" t="s">
        <v>199</v>
      </c>
      <c r="AL55" s="202">
        <v>635000</v>
      </c>
    </row>
    <row r="56" spans="7:38" ht="14.25" x14ac:dyDescent="0.15">
      <c r="G56" s="4"/>
      <c r="H56" s="4"/>
      <c r="I56" s="4"/>
      <c r="J56" s="4"/>
      <c r="K56" s="4"/>
      <c r="L56" s="4"/>
      <c r="M56" s="4"/>
      <c r="N56" s="4"/>
      <c r="O56" s="4"/>
      <c r="P56" s="4"/>
      <c r="Q56" s="1"/>
      <c r="AH56" s="193">
        <v>35</v>
      </c>
      <c r="AI56" s="201">
        <v>650000</v>
      </c>
      <c r="AJ56" s="198">
        <v>635000</v>
      </c>
      <c r="AK56" s="227" t="s">
        <v>199</v>
      </c>
      <c r="AL56" s="202">
        <v>665000</v>
      </c>
    </row>
    <row r="57" spans="7:38" ht="14.25" x14ac:dyDescent="0.15">
      <c r="G57" s="4"/>
      <c r="H57" s="4"/>
      <c r="I57" s="4"/>
      <c r="J57" s="4"/>
      <c r="K57" s="4"/>
      <c r="L57" s="4"/>
      <c r="M57" s="4"/>
      <c r="N57" s="4"/>
      <c r="O57" s="4"/>
      <c r="P57" s="4"/>
      <c r="Q57" s="1"/>
      <c r="AH57" s="193">
        <v>36</v>
      </c>
      <c r="AI57" s="201">
        <v>680000</v>
      </c>
      <c r="AJ57" s="198">
        <v>665000</v>
      </c>
      <c r="AK57" s="227" t="s">
        <v>199</v>
      </c>
      <c r="AL57" s="202">
        <v>695000</v>
      </c>
    </row>
    <row r="58" spans="7:38" hidden="1" x14ac:dyDescent="0.15">
      <c r="AH58" s="193">
        <v>37</v>
      </c>
      <c r="AI58" s="201">
        <v>710000</v>
      </c>
      <c r="AJ58" s="198">
        <v>695000</v>
      </c>
      <c r="AK58" s="227" t="s">
        <v>199</v>
      </c>
      <c r="AL58" s="202">
        <v>730000</v>
      </c>
    </row>
    <row r="59" spans="7:38" x14ac:dyDescent="0.15">
      <c r="AH59" s="193">
        <v>38</v>
      </c>
      <c r="AI59" s="201">
        <v>750000</v>
      </c>
      <c r="AJ59" s="198">
        <v>730000</v>
      </c>
      <c r="AK59" s="227" t="s">
        <v>199</v>
      </c>
      <c r="AL59" s="202">
        <v>770000</v>
      </c>
    </row>
    <row r="60" spans="7:38" x14ac:dyDescent="0.15">
      <c r="AH60" s="193">
        <v>39</v>
      </c>
      <c r="AI60" s="201">
        <v>790000</v>
      </c>
      <c r="AJ60" s="198">
        <v>770000</v>
      </c>
      <c r="AK60" s="227" t="s">
        <v>199</v>
      </c>
      <c r="AL60" s="202">
        <v>810000</v>
      </c>
    </row>
    <row r="61" spans="7:38" x14ac:dyDescent="0.15">
      <c r="AH61" s="193">
        <v>40</v>
      </c>
      <c r="AI61" s="201">
        <v>830000</v>
      </c>
      <c r="AJ61" s="198">
        <v>810000</v>
      </c>
      <c r="AK61" s="227" t="s">
        <v>199</v>
      </c>
      <c r="AL61" s="202">
        <v>855000</v>
      </c>
    </row>
    <row r="62" spans="7:38" x14ac:dyDescent="0.15">
      <c r="AH62" s="193">
        <v>41</v>
      </c>
      <c r="AI62" s="201">
        <v>880000</v>
      </c>
      <c r="AJ62" s="198">
        <v>855000</v>
      </c>
      <c r="AK62" s="227" t="s">
        <v>199</v>
      </c>
      <c r="AL62" s="202">
        <v>905000</v>
      </c>
    </row>
    <row r="63" spans="7:38" x14ac:dyDescent="0.15">
      <c r="AH63" s="193">
        <v>42</v>
      </c>
      <c r="AI63" s="201">
        <v>930000</v>
      </c>
      <c r="AJ63" s="198">
        <v>905000</v>
      </c>
      <c r="AK63" s="227" t="s">
        <v>199</v>
      </c>
      <c r="AL63" s="202">
        <v>955000</v>
      </c>
    </row>
    <row r="64" spans="7:38" x14ac:dyDescent="0.15">
      <c r="AH64" s="193">
        <v>43</v>
      </c>
      <c r="AI64" s="201">
        <v>980000</v>
      </c>
      <c r="AJ64" s="198">
        <v>955000</v>
      </c>
      <c r="AK64" s="227" t="s">
        <v>199</v>
      </c>
      <c r="AL64" s="202">
        <v>1005000</v>
      </c>
    </row>
    <row r="65" spans="34:38" x14ac:dyDescent="0.15">
      <c r="AH65" s="193">
        <v>44</v>
      </c>
      <c r="AI65" s="201">
        <v>1030000</v>
      </c>
      <c r="AJ65" s="198">
        <v>1005000</v>
      </c>
      <c r="AK65" s="227" t="s">
        <v>199</v>
      </c>
      <c r="AL65" s="202">
        <v>1055000</v>
      </c>
    </row>
    <row r="66" spans="34:38" x14ac:dyDescent="0.15">
      <c r="AH66" s="193">
        <v>45</v>
      </c>
      <c r="AI66" s="201">
        <v>1090000</v>
      </c>
      <c r="AJ66" s="198">
        <v>1055000</v>
      </c>
      <c r="AK66" s="227" t="s">
        <v>199</v>
      </c>
      <c r="AL66" s="202">
        <v>1115000</v>
      </c>
    </row>
    <row r="67" spans="34:38" x14ac:dyDescent="0.15">
      <c r="AH67" s="193">
        <v>46</v>
      </c>
      <c r="AI67" s="201">
        <v>1150000</v>
      </c>
      <c r="AJ67" s="198">
        <v>1115000</v>
      </c>
      <c r="AK67" s="227" t="s">
        <v>199</v>
      </c>
      <c r="AL67" s="202">
        <v>1175000</v>
      </c>
    </row>
    <row r="68" spans="34:38" x14ac:dyDescent="0.15">
      <c r="AH68" s="193">
        <v>47</v>
      </c>
      <c r="AI68" s="201">
        <v>1210000</v>
      </c>
      <c r="AJ68" s="198">
        <v>1175000</v>
      </c>
      <c r="AK68" s="227" t="s">
        <v>199</v>
      </c>
      <c r="AL68" s="202">
        <v>1235000</v>
      </c>
    </row>
    <row r="69" spans="34:38" x14ac:dyDescent="0.15">
      <c r="AH69" s="193">
        <v>48</v>
      </c>
      <c r="AI69" s="201">
        <v>1270000</v>
      </c>
      <c r="AJ69" s="198">
        <v>1235000</v>
      </c>
      <c r="AK69" s="227" t="s">
        <v>199</v>
      </c>
      <c r="AL69" s="202">
        <v>1295000</v>
      </c>
    </row>
    <row r="70" spans="34:38" x14ac:dyDescent="0.15">
      <c r="AH70" s="193">
        <v>49</v>
      </c>
      <c r="AI70" s="201">
        <v>1330000</v>
      </c>
      <c r="AJ70" s="198">
        <v>1295000</v>
      </c>
      <c r="AK70" s="227" t="s">
        <v>199</v>
      </c>
      <c r="AL70" s="202">
        <v>1355000</v>
      </c>
    </row>
    <row r="71" spans="34:38" x14ac:dyDescent="0.15">
      <c r="AH71" s="193">
        <v>50</v>
      </c>
      <c r="AI71" s="201">
        <v>1390000</v>
      </c>
      <c r="AJ71" s="198">
        <v>1355000</v>
      </c>
      <c r="AK71" s="227" t="s">
        <v>199</v>
      </c>
      <c r="AL71" s="202"/>
    </row>
    <row r="72" spans="34:38" x14ac:dyDescent="0.15">
      <c r="AH72" s="448"/>
      <c r="AI72" s="449"/>
    </row>
    <row r="73" spans="34:38" ht="14.25" x14ac:dyDescent="0.15">
      <c r="AH73" s="47" t="s">
        <v>22</v>
      </c>
      <c r="AI73" s="49" t="s">
        <v>61</v>
      </c>
      <c r="AJ73" s="62" t="s">
        <v>67</v>
      </c>
      <c r="AL73" s="59"/>
    </row>
    <row r="74" spans="34:38" ht="14.25" x14ac:dyDescent="0.15">
      <c r="AH74" s="47" t="s">
        <v>23</v>
      </c>
      <c r="AI74" s="49" t="s">
        <v>46</v>
      </c>
      <c r="AJ74" s="62" t="s">
        <v>68</v>
      </c>
      <c r="AL74" s="40"/>
    </row>
    <row r="75" spans="34:38" ht="14.25" x14ac:dyDescent="0.15">
      <c r="AH75" s="47" t="s">
        <v>24</v>
      </c>
      <c r="AI75" s="49" t="s">
        <v>62</v>
      </c>
      <c r="AJ75" s="62" t="s">
        <v>69</v>
      </c>
      <c r="AL75" s="40"/>
    </row>
    <row r="76" spans="34:38" ht="14.25" x14ac:dyDescent="0.15">
      <c r="AH76" s="47"/>
      <c r="AI76" s="49" t="s">
        <v>63</v>
      </c>
      <c r="AJ76" s="60"/>
      <c r="AL76" s="40"/>
    </row>
    <row r="77" spans="34:38" ht="14.25" x14ac:dyDescent="0.15">
      <c r="AH77" s="47"/>
      <c r="AI77" s="49" t="s">
        <v>64</v>
      </c>
      <c r="AJ77" s="60"/>
      <c r="AL77" s="40"/>
    </row>
    <row r="78" spans="34:38" ht="14.25" x14ac:dyDescent="0.15">
      <c r="AH78" s="47"/>
      <c r="AI78" s="49" t="s">
        <v>65</v>
      </c>
      <c r="AJ78" s="60"/>
      <c r="AL78" s="40"/>
    </row>
    <row r="79" spans="34:38" ht="14.25" x14ac:dyDescent="0.15">
      <c r="AH79" s="47" t="s">
        <v>25</v>
      </c>
      <c r="AI79" s="49" t="s">
        <v>50</v>
      </c>
      <c r="AJ79" s="60" t="s">
        <v>40</v>
      </c>
      <c r="AL79" s="40"/>
    </row>
    <row r="80" spans="34:38" ht="14.25" x14ac:dyDescent="0.15">
      <c r="AH80" s="47" t="s">
        <v>26</v>
      </c>
      <c r="AI80" s="49" t="s">
        <v>33</v>
      </c>
      <c r="AJ80" s="60" t="s">
        <v>41</v>
      </c>
      <c r="AL80" s="40"/>
    </row>
    <row r="81" spans="34:38" ht="14.25" x14ac:dyDescent="0.15">
      <c r="AH81" s="47" t="s">
        <v>27</v>
      </c>
      <c r="AI81" s="49"/>
      <c r="AJ81" s="62" t="s">
        <v>70</v>
      </c>
      <c r="AL81" s="40"/>
    </row>
    <row r="82" spans="34:38" ht="14.25" x14ac:dyDescent="0.15">
      <c r="AH82" s="47"/>
      <c r="AI82" s="49"/>
      <c r="AJ82" s="60"/>
      <c r="AL82" s="40"/>
    </row>
    <row r="83" spans="34:38" ht="14.25" x14ac:dyDescent="0.15">
      <c r="AH83" s="47" t="s">
        <v>28</v>
      </c>
      <c r="AI83" s="49"/>
      <c r="AJ83" s="62" t="s">
        <v>71</v>
      </c>
      <c r="AL83" s="40"/>
    </row>
    <row r="84" spans="34:38" ht="14.25" x14ac:dyDescent="0.15">
      <c r="AH84" s="48" t="s">
        <v>29</v>
      </c>
      <c r="AI84" s="49"/>
      <c r="AJ84" s="62" t="s">
        <v>72</v>
      </c>
      <c r="AK84" s="43"/>
      <c r="AL84" s="63"/>
    </row>
    <row r="85" spans="34:38" ht="14.25" x14ac:dyDescent="0.15">
      <c r="AH85" s="48"/>
      <c r="AI85" s="49"/>
      <c r="AJ85" s="61"/>
      <c r="AK85" s="43"/>
      <c r="AL85" s="63"/>
    </row>
    <row r="86" spans="34:38" x14ac:dyDescent="0.15">
      <c r="AH86" s="47" t="s">
        <v>30</v>
      </c>
      <c r="AJ86" s="62" t="s">
        <v>73</v>
      </c>
      <c r="AL86" s="40"/>
    </row>
    <row r="87" spans="34:38" x14ac:dyDescent="0.15">
      <c r="AH87" s="47" t="s">
        <v>31</v>
      </c>
      <c r="AL87" s="40"/>
    </row>
    <row r="88" spans="34:38" x14ac:dyDescent="0.15">
      <c r="AH88" s="47"/>
      <c r="AL88" s="40"/>
    </row>
    <row r="89" spans="34:38" x14ac:dyDescent="0.15">
      <c r="AH89" s="47" t="s">
        <v>32</v>
      </c>
      <c r="AL89" s="40"/>
    </row>
  </sheetData>
  <sheetProtection algorithmName="SHA-512" hashValue="yx+hUHwM9N5eMG1em/ayCSAYpbjHHpm9+4XcbgoSTJnrvTiaLezIXhp6fqYJOyG/68wDk1UqPt6FFGdLjB40FA==" saltValue="tSlfzxbWDa3viiTFcjazTQ==" spinCount="100000" sheet="1" selectLockedCells="1"/>
  <mergeCells count="33">
    <mergeCell ref="AH18:AI18"/>
    <mergeCell ref="F14:G14"/>
    <mergeCell ref="F15:G15"/>
    <mergeCell ref="B17:E17"/>
    <mergeCell ref="AJ18:AL19"/>
    <mergeCell ref="AH19:AI19"/>
    <mergeCell ref="L50:P50"/>
    <mergeCell ref="L52:P52"/>
    <mergeCell ref="L55:M55"/>
    <mergeCell ref="F18:G18"/>
    <mergeCell ref="O31:P31"/>
    <mergeCell ref="K22:L22"/>
    <mergeCell ref="J5:M5"/>
    <mergeCell ref="I35:K35"/>
    <mergeCell ref="O3:R3"/>
    <mergeCell ref="I9:M9"/>
    <mergeCell ref="B27:Q27"/>
    <mergeCell ref="E6:G6"/>
    <mergeCell ref="E11:G11"/>
    <mergeCell ref="I11:M11"/>
    <mergeCell ref="B13:E13"/>
    <mergeCell ref="B5:C5"/>
    <mergeCell ref="B6:C6"/>
    <mergeCell ref="E10:G10"/>
    <mergeCell ref="I10:M10"/>
    <mergeCell ref="B9:D9"/>
    <mergeCell ref="E9:G9"/>
    <mergeCell ref="E5:F5"/>
    <mergeCell ref="Y27:AD28"/>
    <mergeCell ref="Y29:Z29"/>
    <mergeCell ref="P2:R2"/>
    <mergeCell ref="N6:Q6"/>
    <mergeCell ref="N5:Q5"/>
  </mergeCells>
  <phoneticPr fontId="3"/>
  <conditionalFormatting sqref="O3:R3">
    <cfRule type="cellIs" dxfId="2" priority="1" stopIfTrue="1" operator="equal">
      <formula>9777</formula>
    </cfRule>
  </conditionalFormatting>
  <dataValidations xWindow="381" yWindow="397" count="8">
    <dataValidation allowBlank="1" showInputMessage="1" showErrorMessage="1" promptTitle="育休期間" prompt="西暦でお願いします。ここで入力するのは延長部分の育休期間です" sqref="E10:G10"/>
    <dataValidation allowBlank="1" showErrorMessage="1" sqref="Q32"/>
    <dataValidation allowBlank="1" showErrorMessage="1" prompt="西暦でお願いします。ここで入力するのは辞令上の育休期間です" sqref="E9:G9"/>
    <dataValidation type="list" allowBlank="1" showInputMessage="1" showErrorMessage="1" sqref="I14">
      <formula1>$AJ$72:$AJ$86</formula1>
    </dataValidation>
    <dataValidation type="list" allowBlank="1" showInputMessage="1" showErrorMessage="1" prompt="行政職や医療職などを選択します" sqref="F14:G14">
      <formula1>$AH$72:$AH$89</formula1>
    </dataValidation>
    <dataValidation type="list" allowBlank="1" showInputMessage="1" showErrorMessage="1" promptTitle="調整額" prompt="調整額がある方のみ記入してください。_x000a_" sqref="F15:G15">
      <formula1>$AI$72:$AI$82</formula1>
    </dataValidation>
    <dataValidation type="list" allowBlank="1" showInputMessage="1" showErrorMessage="1" sqref="I18">
      <formula1>$AH$22:$AH$71</formula1>
    </dataValidation>
    <dataValidation imeMode="hiragana" allowBlank="1" showInputMessage="1" showErrorMessage="1" sqref="E6:G6"/>
  </dataValidations>
  <pageMargins left="0.78740157480314965" right="0.51181102362204722" top="0.98425196850393704" bottom="0.98425196850393704" header="0.51181102362204722" footer="0.51181102362204722"/>
  <pageSetup paperSize="9" orientation="portrait" r:id="rId1"/>
  <headerFooter alignWithMargins="0"/>
  <drawing r:id="rId2"/>
  <legacyDrawing r:id="rId3"/>
  <controls>
    <mc:AlternateContent xmlns:mc="http://schemas.openxmlformats.org/markup-compatibility/2006">
      <mc:Choice Requires="x14">
        <control shapeId="475137" r:id="rId4" name="SpinButton3">
          <controlPr defaultSize="0" autoLine="0" r:id="rId5">
            <anchor moveWithCells="1">
              <from>
                <xdr:col>16</xdr:col>
                <xdr:colOff>514350</xdr:colOff>
                <xdr:row>34</xdr:row>
                <xdr:rowOff>28575</xdr:rowOff>
              </from>
              <to>
                <xdr:col>16</xdr:col>
                <xdr:colOff>590550</xdr:colOff>
                <xdr:row>34</xdr:row>
                <xdr:rowOff>104775</xdr:rowOff>
              </to>
            </anchor>
          </controlPr>
        </control>
      </mc:Choice>
      <mc:Fallback>
        <control shapeId="475137" r:id="rId4" name="SpinButton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P273"/>
  <sheetViews>
    <sheetView zoomScaleNormal="100" zoomScaleSheetLayoutView="100" workbookViewId="0">
      <selection activeCell="D21" sqref="D21:G21"/>
    </sheetView>
  </sheetViews>
  <sheetFormatPr defaultRowHeight="13.5" x14ac:dyDescent="0.15"/>
  <cols>
    <col min="1" max="1" width="1.25" customWidth="1"/>
    <col min="2" max="26" width="2.75" customWidth="1"/>
    <col min="27" max="27" width="3.125" customWidth="1"/>
    <col min="28" max="32" width="2.75" customWidth="1"/>
    <col min="33" max="33" width="5" customWidth="1"/>
  </cols>
  <sheetData>
    <row r="1" spans="1:42" ht="9" customHeight="1" x14ac:dyDescent="0.15">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42" ht="21.75" customHeight="1" x14ac:dyDescent="0.15">
      <c r="A2" s="105"/>
      <c r="B2" s="105"/>
      <c r="C2" s="105"/>
      <c r="D2" s="105"/>
      <c r="E2" s="105"/>
      <c r="F2" s="105"/>
      <c r="G2" s="105"/>
      <c r="H2" s="105"/>
      <c r="I2" s="105"/>
      <c r="J2" s="105"/>
      <c r="K2" s="105"/>
      <c r="L2" s="105"/>
      <c r="M2" s="105"/>
      <c r="N2" s="105"/>
      <c r="O2" s="105"/>
      <c r="P2" s="105"/>
      <c r="Q2" s="105"/>
      <c r="R2" s="105"/>
      <c r="S2" s="304" t="s">
        <v>84</v>
      </c>
      <c r="T2" s="306"/>
      <c r="U2" s="307"/>
      <c r="V2" s="401" t="s">
        <v>85</v>
      </c>
      <c r="W2" s="402"/>
      <c r="X2" s="273"/>
      <c r="Y2" s="304" t="s">
        <v>86</v>
      </c>
      <c r="Z2" s="306"/>
      <c r="AA2" s="307"/>
      <c r="AB2" s="106"/>
      <c r="AC2" s="107" t="s">
        <v>87</v>
      </c>
      <c r="AD2" s="108"/>
      <c r="AE2" s="304" t="s">
        <v>88</v>
      </c>
      <c r="AF2" s="306"/>
      <c r="AG2" s="307"/>
      <c r="AH2" s="105"/>
      <c r="AI2" s="403" t="s">
        <v>144</v>
      </c>
      <c r="AJ2" s="404"/>
      <c r="AK2" s="405"/>
    </row>
    <row r="3" spans="1:42" ht="18.75" customHeight="1" x14ac:dyDescent="0.15">
      <c r="A3" s="105"/>
      <c r="B3" s="105"/>
      <c r="C3" s="105"/>
      <c r="D3" s="105"/>
      <c r="E3" s="105"/>
      <c r="F3" s="105"/>
      <c r="G3" s="105"/>
      <c r="H3" s="105"/>
      <c r="I3" s="105"/>
      <c r="J3" s="105"/>
      <c r="K3" s="105"/>
      <c r="L3" s="105"/>
      <c r="M3" s="105"/>
      <c r="N3" s="105"/>
      <c r="O3" s="105"/>
      <c r="P3" s="105"/>
      <c r="Q3" s="105"/>
      <c r="R3" s="105"/>
      <c r="S3" s="409"/>
      <c r="T3" s="410"/>
      <c r="U3" s="411"/>
      <c r="V3" s="109"/>
      <c r="W3" s="110"/>
      <c r="X3" s="111"/>
      <c r="Y3" s="109"/>
      <c r="Z3" s="110"/>
      <c r="AA3" s="111"/>
      <c r="AB3" s="109"/>
      <c r="AC3" s="110"/>
      <c r="AD3" s="111"/>
      <c r="AE3" s="109"/>
      <c r="AF3" s="110"/>
      <c r="AG3" s="111"/>
      <c r="AH3" s="105"/>
      <c r="AI3" s="406"/>
      <c r="AJ3" s="407"/>
      <c r="AK3" s="408"/>
    </row>
    <row r="4" spans="1:42" ht="17.25" customHeight="1" x14ac:dyDescent="0.15">
      <c r="A4" s="105"/>
      <c r="B4" s="105"/>
      <c r="C4" s="105"/>
      <c r="D4" s="105"/>
      <c r="E4" s="105"/>
      <c r="F4" s="105"/>
      <c r="G4" s="105"/>
      <c r="H4" s="105"/>
      <c r="I4" s="105"/>
      <c r="J4" s="105"/>
      <c r="K4" s="105"/>
      <c r="L4" s="105"/>
      <c r="M4" s="105"/>
      <c r="N4" s="105"/>
      <c r="O4" s="105"/>
      <c r="P4" s="105"/>
      <c r="Q4" s="105"/>
      <c r="R4" s="105"/>
      <c r="S4" s="412"/>
      <c r="T4" s="413"/>
      <c r="U4" s="414"/>
      <c r="V4" s="112"/>
      <c r="W4" s="113"/>
      <c r="X4" s="114"/>
      <c r="Y4" s="112"/>
      <c r="Z4" s="113"/>
      <c r="AA4" s="114"/>
      <c r="AB4" s="112"/>
      <c r="AC4" s="113"/>
      <c r="AD4" s="114"/>
      <c r="AE4" s="112"/>
      <c r="AF4" s="113"/>
      <c r="AG4" s="114"/>
      <c r="AH4" s="105"/>
    </row>
    <row r="5" spans="1:42" ht="15" customHeight="1" x14ac:dyDescent="0.1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row>
    <row r="6" spans="1:42" ht="31.5" customHeight="1" x14ac:dyDescent="0.15">
      <c r="A6" s="105"/>
      <c r="B6" s="105"/>
      <c r="C6" s="105"/>
      <c r="D6" s="105"/>
      <c r="E6" s="105"/>
      <c r="F6" s="105"/>
      <c r="G6" s="415" t="s">
        <v>89</v>
      </c>
      <c r="H6" s="415"/>
      <c r="I6" s="415"/>
      <c r="J6" s="415"/>
      <c r="K6" s="415"/>
      <c r="L6" s="415"/>
      <c r="M6" s="415"/>
      <c r="N6" s="415"/>
      <c r="O6" s="415"/>
      <c r="P6" s="415"/>
      <c r="Q6" s="415"/>
      <c r="R6" s="415"/>
      <c r="S6" s="415"/>
      <c r="T6" s="415"/>
      <c r="U6" s="415"/>
      <c r="V6" s="415"/>
      <c r="W6" s="415"/>
      <c r="X6" s="415"/>
      <c r="Y6" s="415"/>
      <c r="Z6" s="415"/>
      <c r="AA6" s="415"/>
      <c r="AB6" s="415"/>
      <c r="AC6" s="105"/>
      <c r="AD6" s="105"/>
      <c r="AE6" s="105"/>
      <c r="AF6" s="105"/>
      <c r="AG6" s="105"/>
      <c r="AH6" s="105"/>
      <c r="AI6" s="416" t="s">
        <v>145</v>
      </c>
      <c r="AJ6" s="416"/>
      <c r="AK6" s="416"/>
      <c r="AL6" s="416"/>
      <c r="AM6" s="416"/>
      <c r="AN6" s="416"/>
      <c r="AO6" s="416"/>
      <c r="AP6" s="416"/>
    </row>
    <row r="7" spans="1:42" ht="17.25" x14ac:dyDescent="0.15">
      <c r="A7" s="105"/>
      <c r="B7" s="105"/>
      <c r="C7" s="105"/>
      <c r="D7" s="105"/>
      <c r="E7" s="105"/>
      <c r="F7" s="105"/>
      <c r="G7" s="105"/>
      <c r="H7" s="105"/>
      <c r="I7" s="105"/>
      <c r="J7" s="105"/>
      <c r="K7" s="105"/>
      <c r="L7" s="115" t="s">
        <v>90</v>
      </c>
      <c r="M7" s="415" t="s">
        <v>91</v>
      </c>
      <c r="N7" s="415"/>
      <c r="O7" s="415"/>
      <c r="P7" s="415"/>
      <c r="Q7" s="415"/>
      <c r="R7" s="415"/>
      <c r="S7" s="415"/>
      <c r="T7" s="326"/>
      <c r="U7" s="326"/>
      <c r="V7" s="116" t="s">
        <v>92</v>
      </c>
      <c r="W7" s="105"/>
      <c r="X7" s="105"/>
      <c r="Y7" s="105"/>
      <c r="Z7" s="105"/>
      <c r="AA7" s="105"/>
      <c r="AB7" s="423" t="s">
        <v>153</v>
      </c>
      <c r="AC7" s="424"/>
      <c r="AD7" s="424"/>
      <c r="AE7" s="424"/>
      <c r="AF7" s="424"/>
      <c r="AG7" s="425"/>
      <c r="AH7" s="105"/>
      <c r="AI7" s="416"/>
      <c r="AJ7" s="416"/>
      <c r="AK7" s="416"/>
      <c r="AL7" s="416"/>
      <c r="AM7" s="416"/>
      <c r="AN7" s="416"/>
      <c r="AO7" s="416"/>
      <c r="AP7" s="416"/>
    </row>
    <row r="8" spans="1:42" x14ac:dyDescent="0.1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416"/>
      <c r="AJ8" s="416"/>
      <c r="AK8" s="416"/>
      <c r="AL8" s="416"/>
      <c r="AM8" s="416"/>
      <c r="AN8" s="416"/>
      <c r="AO8" s="416"/>
      <c r="AP8" s="416"/>
    </row>
    <row r="9" spans="1:42" x14ac:dyDescent="0.15">
      <c r="A9" s="105"/>
      <c r="B9" s="417" t="s">
        <v>93</v>
      </c>
      <c r="C9" s="418"/>
      <c r="D9" s="419"/>
      <c r="E9" s="419"/>
      <c r="F9" s="419"/>
      <c r="G9" s="419"/>
      <c r="H9" s="420"/>
      <c r="I9" s="153"/>
      <c r="J9" s="421" t="s">
        <v>94</v>
      </c>
      <c r="K9" s="421"/>
      <c r="L9" s="421"/>
      <c r="M9" s="421"/>
      <c r="N9" s="421"/>
      <c r="O9" s="421"/>
      <c r="P9" s="421"/>
      <c r="Q9" s="154"/>
      <c r="R9" s="224"/>
      <c r="S9" s="225"/>
      <c r="T9" s="422" t="s">
        <v>95</v>
      </c>
      <c r="U9" s="422"/>
      <c r="V9" s="422"/>
      <c r="W9" s="422"/>
      <c r="X9" s="422"/>
      <c r="Y9" s="422"/>
      <c r="Z9" s="422"/>
      <c r="AA9" s="422"/>
      <c r="AB9" s="422"/>
      <c r="AC9" s="422"/>
      <c r="AD9" s="422"/>
      <c r="AE9" s="422"/>
      <c r="AF9" s="225"/>
      <c r="AG9" s="226"/>
      <c r="AH9" s="105"/>
    </row>
    <row r="10" spans="1:42" ht="24.75" customHeight="1" x14ac:dyDescent="0.15">
      <c r="A10" s="105"/>
      <c r="B10" s="426" t="str">
        <f>IF('①　計算書'!E5="","➀　計算書に記入してください",'①　計算書'!E5)</f>
        <v>➀　計算書に記入してください</v>
      </c>
      <c r="C10" s="427"/>
      <c r="D10" s="427"/>
      <c r="E10" s="427"/>
      <c r="F10" s="427"/>
      <c r="G10" s="427"/>
      <c r="H10" s="428"/>
      <c r="I10" s="429" t="str">
        <f>IF('①　計算書'!E6="","①計算書に記入してください",'①　計算書'!E6)</f>
        <v>①計算書に記入してください</v>
      </c>
      <c r="J10" s="430"/>
      <c r="K10" s="430"/>
      <c r="L10" s="430"/>
      <c r="M10" s="430"/>
      <c r="N10" s="430"/>
      <c r="O10" s="430"/>
      <c r="P10" s="430"/>
      <c r="Q10" s="431"/>
      <c r="R10" s="290"/>
      <c r="S10" s="291"/>
      <c r="T10" s="291"/>
      <c r="U10" s="291"/>
      <c r="V10" s="291"/>
      <c r="W10" s="291"/>
      <c r="X10" s="291"/>
      <c r="Y10" s="291"/>
      <c r="Z10" s="291"/>
      <c r="AA10" s="291"/>
      <c r="AB10" s="291"/>
      <c r="AC10" s="291"/>
      <c r="AD10" s="291"/>
      <c r="AE10" s="291"/>
      <c r="AF10" s="291"/>
      <c r="AG10" s="292"/>
      <c r="AH10" s="105"/>
      <c r="AI10" s="164" t="s">
        <v>162</v>
      </c>
    </row>
    <row r="11" spans="1:42" ht="24" customHeight="1" x14ac:dyDescent="0.15">
      <c r="A11" s="105"/>
      <c r="B11" s="304" t="s">
        <v>96</v>
      </c>
      <c r="C11" s="305"/>
      <c r="D11" s="305"/>
      <c r="E11" s="305"/>
      <c r="F11" s="305"/>
      <c r="G11" s="305"/>
      <c r="H11" s="305"/>
      <c r="I11" s="435"/>
      <c r="J11" s="118" t="s">
        <v>97</v>
      </c>
      <c r="K11" s="339" t="s">
        <v>98</v>
      </c>
      <c r="L11" s="436"/>
      <c r="M11" s="119"/>
      <c r="N11" s="120" t="s">
        <v>99</v>
      </c>
      <c r="O11" s="119"/>
      <c r="P11" s="106" t="s">
        <v>100</v>
      </c>
      <c r="Q11" s="117"/>
      <c r="R11" s="117" t="s">
        <v>101</v>
      </c>
      <c r="S11" s="117"/>
      <c r="T11" s="305" t="s">
        <v>102</v>
      </c>
      <c r="U11" s="305"/>
      <c r="V11" s="305"/>
      <c r="W11" s="305"/>
      <c r="X11" s="305"/>
      <c r="Y11" s="305"/>
      <c r="Z11" s="305"/>
      <c r="AA11" s="305"/>
      <c r="AB11" s="117"/>
      <c r="AC11" s="117" t="s">
        <v>103</v>
      </c>
      <c r="AD11" s="117"/>
      <c r="AE11" s="108"/>
      <c r="AF11" s="109"/>
      <c r="AG11" s="111"/>
      <c r="AH11" s="105"/>
    </row>
    <row r="12" spans="1:42" ht="14.25" thickBot="1" x14ac:dyDescent="0.2">
      <c r="A12" s="105"/>
      <c r="B12" s="437" t="s">
        <v>104</v>
      </c>
      <c r="C12" s="438"/>
      <c r="D12" s="392" t="s">
        <v>12</v>
      </c>
      <c r="E12" s="439"/>
      <c r="F12" s="392" t="s">
        <v>105</v>
      </c>
      <c r="G12" s="439"/>
      <c r="H12" s="392" t="s">
        <v>106</v>
      </c>
      <c r="I12" s="393"/>
      <c r="J12" s="121" t="s">
        <v>146</v>
      </c>
      <c r="K12" s="318" t="s">
        <v>146</v>
      </c>
      <c r="L12" s="320"/>
      <c r="M12" s="122"/>
      <c r="N12" s="123" t="s">
        <v>107</v>
      </c>
      <c r="O12" s="122"/>
      <c r="P12" s="178" t="s">
        <v>104</v>
      </c>
      <c r="Q12" s="394" t="s">
        <v>12</v>
      </c>
      <c r="R12" s="395"/>
      <c r="S12" s="394" t="s">
        <v>105</v>
      </c>
      <c r="T12" s="395"/>
      <c r="U12" s="394" t="s">
        <v>106</v>
      </c>
      <c r="V12" s="396"/>
      <c r="W12" s="397" t="s">
        <v>147</v>
      </c>
      <c r="X12" s="398"/>
      <c r="Y12" s="178" t="s">
        <v>104</v>
      </c>
      <c r="Z12" s="394" t="s">
        <v>12</v>
      </c>
      <c r="AA12" s="395"/>
      <c r="AB12" s="394" t="s">
        <v>105</v>
      </c>
      <c r="AC12" s="395"/>
      <c r="AD12" s="394" t="s">
        <v>106</v>
      </c>
      <c r="AE12" s="396"/>
      <c r="AF12" s="124"/>
      <c r="AG12" s="125"/>
      <c r="AH12" s="105"/>
    </row>
    <row r="13" spans="1:42" ht="24.75" customHeight="1" thickBot="1" x14ac:dyDescent="0.2">
      <c r="A13" s="105"/>
      <c r="B13" s="126"/>
      <c r="C13" s="170"/>
      <c r="D13" s="171"/>
      <c r="E13" s="171"/>
      <c r="F13" s="171"/>
      <c r="G13" s="171"/>
      <c r="H13" s="171"/>
      <c r="I13" s="172"/>
      <c r="J13" s="173"/>
      <c r="K13" s="174"/>
      <c r="L13" s="175"/>
      <c r="M13" s="127"/>
      <c r="N13" s="173"/>
      <c r="O13" s="127"/>
      <c r="P13" s="179"/>
      <c r="Q13" s="176"/>
      <c r="R13" s="176"/>
      <c r="S13" s="176"/>
      <c r="T13" s="176"/>
      <c r="U13" s="176"/>
      <c r="V13" s="177"/>
      <c r="W13" s="399"/>
      <c r="X13" s="400"/>
      <c r="Y13" s="179"/>
      <c r="Z13" s="176"/>
      <c r="AA13" s="176"/>
      <c r="AB13" s="176"/>
      <c r="AC13" s="176"/>
      <c r="AD13" s="176"/>
      <c r="AE13" s="177"/>
      <c r="AF13" s="112"/>
      <c r="AG13" s="114"/>
      <c r="AH13" s="105"/>
      <c r="AI13" s="432" t="s">
        <v>165</v>
      </c>
      <c r="AJ13" s="433"/>
      <c r="AK13" s="433"/>
      <c r="AL13" s="434"/>
    </row>
    <row r="14" spans="1:42" ht="21" customHeight="1" x14ac:dyDescent="0.15">
      <c r="A14" s="105"/>
      <c r="B14" s="139"/>
      <c r="C14" s="140"/>
      <c r="D14" s="140"/>
      <c r="E14" s="140"/>
      <c r="F14" s="140"/>
      <c r="G14" s="140"/>
      <c r="H14" s="140"/>
      <c r="I14" s="141"/>
      <c r="J14" s="362"/>
      <c r="K14" s="363"/>
      <c r="L14" s="363"/>
      <c r="M14" s="363"/>
      <c r="N14" s="163"/>
      <c r="O14" s="140"/>
      <c r="P14" s="364" t="s">
        <v>175</v>
      </c>
      <c r="Q14" s="364"/>
      <c r="R14" s="140"/>
      <c r="S14" s="365">
        <f>'①　計算書'!I18</f>
        <v>0</v>
      </c>
      <c r="T14" s="365"/>
      <c r="U14" s="366" t="s">
        <v>6</v>
      </c>
      <c r="V14" s="366"/>
      <c r="W14" s="140"/>
      <c r="X14" s="140"/>
      <c r="Y14" s="140"/>
      <c r="Z14" s="140"/>
      <c r="AA14" s="367" t="e">
        <f>'①　計算書'!Q18</f>
        <v>#N/A</v>
      </c>
      <c r="AB14" s="368"/>
      <c r="AC14" s="368"/>
      <c r="AD14" s="368"/>
      <c r="AE14" s="140" t="s">
        <v>18</v>
      </c>
      <c r="AF14" s="140"/>
      <c r="AG14" s="141"/>
      <c r="AH14" s="105"/>
    </row>
    <row r="15" spans="1:42" ht="16.5" customHeight="1" x14ac:dyDescent="0.15">
      <c r="A15" s="105"/>
      <c r="B15" s="142"/>
      <c r="C15" s="135"/>
      <c r="D15" s="380" t="s">
        <v>168</v>
      </c>
      <c r="E15" s="380"/>
      <c r="F15" s="380"/>
      <c r="G15" s="380"/>
      <c r="H15" s="380"/>
      <c r="I15" s="143"/>
      <c r="J15" s="142"/>
      <c r="K15" s="135"/>
      <c r="L15" s="135"/>
      <c r="M15" s="135"/>
      <c r="N15" s="381"/>
      <c r="O15" s="381"/>
      <c r="P15" s="381"/>
      <c r="Q15" s="135"/>
      <c r="R15" s="380"/>
      <c r="S15" s="380"/>
      <c r="T15" s="380"/>
      <c r="U15" s="380"/>
      <c r="V15" s="382"/>
      <c r="W15" s="135"/>
      <c r="X15" s="135"/>
      <c r="Y15" s="135"/>
      <c r="Z15" s="135"/>
      <c r="AA15" s="383"/>
      <c r="AB15" s="384"/>
      <c r="AC15" s="384"/>
      <c r="AD15" s="384"/>
      <c r="AE15" s="135"/>
      <c r="AF15" s="135"/>
      <c r="AG15" s="143"/>
      <c r="AH15" s="105"/>
    </row>
    <row r="16" spans="1:42" ht="21" customHeight="1" x14ac:dyDescent="0.15">
      <c r="A16" s="105"/>
      <c r="B16" s="144"/>
      <c r="C16" s="145"/>
      <c r="D16" s="145"/>
      <c r="E16" s="145"/>
      <c r="F16" s="145"/>
      <c r="G16" s="145"/>
      <c r="H16" s="145"/>
      <c r="I16" s="146"/>
      <c r="J16" s="144"/>
      <c r="K16" s="145"/>
      <c r="L16" s="145"/>
      <c r="M16" s="145"/>
      <c r="N16" s="145"/>
      <c r="O16" s="145"/>
      <c r="P16" s="145"/>
      <c r="Q16" s="145"/>
      <c r="R16" s="297" t="s">
        <v>108</v>
      </c>
      <c r="S16" s="297"/>
      <c r="T16" s="297"/>
      <c r="U16" s="297"/>
      <c r="V16" s="297"/>
      <c r="W16" s="145"/>
      <c r="X16" s="145"/>
      <c r="Y16" s="145"/>
      <c r="Z16" s="145"/>
      <c r="AA16" s="385" t="e">
        <f>'①　計算書'!Q18</f>
        <v>#N/A</v>
      </c>
      <c r="AB16" s="386"/>
      <c r="AC16" s="386"/>
      <c r="AD16" s="386"/>
      <c r="AE16" s="145" t="s">
        <v>18</v>
      </c>
      <c r="AF16" s="145"/>
      <c r="AG16" s="146"/>
      <c r="AH16" s="105"/>
    </row>
    <row r="17" spans="1:34" ht="22.5" customHeight="1" x14ac:dyDescent="0.15">
      <c r="A17" s="105"/>
      <c r="B17" s="139"/>
      <c r="C17" s="140"/>
      <c r="D17" s="358" t="s">
        <v>109</v>
      </c>
      <c r="E17" s="358"/>
      <c r="F17" s="358"/>
      <c r="G17" s="358"/>
      <c r="H17" s="358"/>
      <c r="I17" s="141"/>
      <c r="J17" s="147"/>
      <c r="K17" s="359">
        <f>'①　計算書'!E10</f>
        <v>0</v>
      </c>
      <c r="L17" s="359"/>
      <c r="M17" s="359"/>
      <c r="N17" s="359"/>
      <c r="O17" s="359"/>
      <c r="P17" s="359"/>
      <c r="Q17" s="359"/>
      <c r="R17" s="359"/>
      <c r="S17" s="359"/>
      <c r="T17" s="140" t="s">
        <v>154</v>
      </c>
      <c r="U17" s="140"/>
      <c r="V17" s="359" t="str">
        <f>'①　計算書'!I10</f>
        <v/>
      </c>
      <c r="W17" s="359"/>
      <c r="X17" s="359"/>
      <c r="Y17" s="359"/>
      <c r="Z17" s="359"/>
      <c r="AA17" s="359"/>
      <c r="AB17" s="359"/>
      <c r="AC17" s="359"/>
      <c r="AD17" s="359"/>
      <c r="AE17" s="359"/>
      <c r="AF17" s="369" t="s">
        <v>155</v>
      </c>
      <c r="AG17" s="370"/>
      <c r="AH17" s="105"/>
    </row>
    <row r="18" spans="1:34" ht="12" customHeight="1" x14ac:dyDescent="0.15">
      <c r="A18" s="105"/>
      <c r="B18" s="387" t="s">
        <v>110</v>
      </c>
      <c r="C18" s="388"/>
      <c r="D18" s="389"/>
      <c r="E18" s="389"/>
      <c r="F18" s="389"/>
      <c r="G18" s="389"/>
      <c r="H18" s="389"/>
      <c r="I18" s="390"/>
      <c r="J18" s="142"/>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43"/>
      <c r="AH18" s="105"/>
    </row>
    <row r="19" spans="1:34" ht="22.5" customHeight="1" x14ac:dyDescent="0.15">
      <c r="A19" s="105"/>
      <c r="B19" s="144"/>
      <c r="C19" s="145"/>
      <c r="D19" s="322" t="s">
        <v>111</v>
      </c>
      <c r="E19" s="322"/>
      <c r="F19" s="322"/>
      <c r="G19" s="322"/>
      <c r="H19" s="322"/>
      <c r="I19" s="146"/>
      <c r="J19" s="148" t="s">
        <v>156</v>
      </c>
      <c r="K19" s="391">
        <f>'①　計算書'!E9</f>
        <v>0</v>
      </c>
      <c r="L19" s="391"/>
      <c r="M19" s="391"/>
      <c r="N19" s="391"/>
      <c r="O19" s="391"/>
      <c r="P19" s="391"/>
      <c r="Q19" s="391"/>
      <c r="R19" s="391"/>
      <c r="S19" s="391"/>
      <c r="T19" s="145" t="s">
        <v>154</v>
      </c>
      <c r="U19" s="145"/>
      <c r="V19" s="391">
        <f>'①　計算書'!I9</f>
        <v>0</v>
      </c>
      <c r="W19" s="391"/>
      <c r="X19" s="391"/>
      <c r="Y19" s="391"/>
      <c r="Z19" s="391"/>
      <c r="AA19" s="391"/>
      <c r="AB19" s="391"/>
      <c r="AC19" s="391"/>
      <c r="AD19" s="391"/>
      <c r="AE19" s="391"/>
      <c r="AF19" s="371" t="s">
        <v>157</v>
      </c>
      <c r="AG19" s="372"/>
      <c r="AH19" s="105"/>
    </row>
    <row r="20" spans="1:34" ht="21.75" customHeight="1" x14ac:dyDescent="0.15">
      <c r="A20" s="105"/>
      <c r="B20" s="373" t="s">
        <v>112</v>
      </c>
      <c r="C20" s="376" t="s">
        <v>113</v>
      </c>
      <c r="D20" s="149"/>
      <c r="E20" s="379" t="str">
        <f>'①　計算書'!E37</f>
        <v/>
      </c>
      <c r="F20" s="379"/>
      <c r="G20" s="356" t="s">
        <v>114</v>
      </c>
      <c r="H20" s="357"/>
      <c r="I20" s="150"/>
      <c r="J20" s="338" t="str">
        <f>'①　計算書'!E38</f>
        <v/>
      </c>
      <c r="K20" s="338"/>
      <c r="L20" s="356" t="s">
        <v>114</v>
      </c>
      <c r="M20" s="357"/>
      <c r="N20" s="150"/>
      <c r="O20" s="338" t="str">
        <f>'①　計算書'!E39</f>
        <v/>
      </c>
      <c r="P20" s="338"/>
      <c r="Q20" s="356" t="s">
        <v>114</v>
      </c>
      <c r="R20" s="357"/>
      <c r="S20" s="150"/>
      <c r="T20" s="338" t="str">
        <f>'①　計算書'!E40</f>
        <v/>
      </c>
      <c r="U20" s="338"/>
      <c r="V20" s="356" t="s">
        <v>114</v>
      </c>
      <c r="W20" s="357"/>
      <c r="X20" s="150"/>
      <c r="Y20" s="338" t="str">
        <f>'①　計算書'!E41</f>
        <v/>
      </c>
      <c r="Z20" s="338"/>
      <c r="AA20" s="356" t="s">
        <v>114</v>
      </c>
      <c r="AB20" s="357"/>
      <c r="AC20" s="150"/>
      <c r="AD20" s="338" t="str">
        <f>'①　計算書'!E42</f>
        <v/>
      </c>
      <c r="AE20" s="338"/>
      <c r="AF20" s="360" t="s">
        <v>114</v>
      </c>
      <c r="AG20" s="361"/>
      <c r="AH20" s="105"/>
    </row>
    <row r="21" spans="1:34" ht="21.75" customHeight="1" x14ac:dyDescent="0.15">
      <c r="A21" s="105"/>
      <c r="B21" s="374"/>
      <c r="C21" s="377"/>
      <c r="D21" s="337" t="e">
        <f>'①　計算書'!Q37</f>
        <v>#VALUE!</v>
      </c>
      <c r="E21" s="338"/>
      <c r="F21" s="338"/>
      <c r="G21" s="338"/>
      <c r="H21" s="143" t="s">
        <v>18</v>
      </c>
      <c r="I21" s="337" t="e">
        <f>'①　計算書'!Q38</f>
        <v>#VALUE!</v>
      </c>
      <c r="J21" s="338"/>
      <c r="K21" s="338"/>
      <c r="L21" s="338"/>
      <c r="M21" s="151" t="s">
        <v>18</v>
      </c>
      <c r="N21" s="337" t="e">
        <f>'①　計算書'!Q39</f>
        <v>#VALUE!</v>
      </c>
      <c r="O21" s="338"/>
      <c r="P21" s="338"/>
      <c r="Q21" s="338"/>
      <c r="R21" s="151" t="s">
        <v>18</v>
      </c>
      <c r="S21" s="337" t="e">
        <f>'①　計算書'!Q40</f>
        <v>#VALUE!</v>
      </c>
      <c r="T21" s="338"/>
      <c r="U21" s="338"/>
      <c r="V21" s="338"/>
      <c r="W21" s="151" t="s">
        <v>18</v>
      </c>
      <c r="X21" s="337" t="e">
        <f>'①　計算書'!Q41</f>
        <v>#VALUE!</v>
      </c>
      <c r="Y21" s="338"/>
      <c r="Z21" s="338"/>
      <c r="AA21" s="338"/>
      <c r="AB21" s="151" t="s">
        <v>18</v>
      </c>
      <c r="AC21" s="337" t="e">
        <f>'①　計算書'!Q42</f>
        <v>#VALUE!</v>
      </c>
      <c r="AD21" s="338"/>
      <c r="AE21" s="338"/>
      <c r="AF21" s="338"/>
      <c r="AG21" s="152" t="s">
        <v>18</v>
      </c>
      <c r="AH21" s="105"/>
    </row>
    <row r="22" spans="1:34" ht="15" customHeight="1" x14ac:dyDescent="0.15">
      <c r="A22" s="105"/>
      <c r="B22" s="374"/>
      <c r="C22" s="377"/>
      <c r="D22" s="153"/>
      <c r="E22" s="151"/>
      <c r="F22" s="151"/>
      <c r="G22" s="151"/>
      <c r="H22" s="154"/>
      <c r="I22" s="144"/>
      <c r="J22" s="145"/>
      <c r="K22" s="145"/>
      <c r="L22" s="145"/>
      <c r="M22" s="145"/>
      <c r="N22" s="144"/>
      <c r="O22" s="145"/>
      <c r="P22" s="145"/>
      <c r="Q22" s="145"/>
      <c r="R22" s="146"/>
      <c r="S22" s="144"/>
      <c r="T22" s="145"/>
      <c r="U22" s="145"/>
      <c r="V22" s="145"/>
      <c r="W22" s="146"/>
      <c r="X22" s="144"/>
      <c r="Y22" s="145"/>
      <c r="Z22" s="145"/>
      <c r="AA22" s="145"/>
      <c r="AB22" s="146"/>
      <c r="AC22" s="144"/>
      <c r="AD22" s="145"/>
      <c r="AE22" s="145"/>
      <c r="AF22" s="145"/>
      <c r="AG22" s="146"/>
      <c r="AH22" s="105"/>
    </row>
    <row r="23" spans="1:34" ht="21.75" customHeight="1" x14ac:dyDescent="0.15">
      <c r="A23" s="105"/>
      <c r="B23" s="374"/>
      <c r="C23" s="377"/>
      <c r="D23" s="153"/>
      <c r="E23" s="338" t="str">
        <f>'①　計算書'!E43</f>
        <v/>
      </c>
      <c r="F23" s="338"/>
      <c r="G23" s="356" t="s">
        <v>114</v>
      </c>
      <c r="H23" s="357"/>
      <c r="I23" s="150"/>
      <c r="J23" s="338" t="str">
        <f>'①　計算書'!E44</f>
        <v/>
      </c>
      <c r="K23" s="338"/>
      <c r="L23" s="356" t="s">
        <v>114</v>
      </c>
      <c r="M23" s="357"/>
      <c r="N23" s="150"/>
      <c r="O23" s="338" t="str">
        <f>'①　計算書'!E45</f>
        <v/>
      </c>
      <c r="P23" s="338"/>
      <c r="Q23" s="356" t="s">
        <v>114</v>
      </c>
      <c r="R23" s="357"/>
      <c r="S23" s="150"/>
      <c r="T23" s="338" t="str">
        <f>'①　計算書'!E46</f>
        <v/>
      </c>
      <c r="U23" s="338"/>
      <c r="V23" s="356" t="s">
        <v>114</v>
      </c>
      <c r="W23" s="357"/>
      <c r="X23" s="150"/>
      <c r="Y23" s="338" t="str">
        <f>'①　計算書'!E47</f>
        <v/>
      </c>
      <c r="Z23" s="338"/>
      <c r="AA23" s="356" t="s">
        <v>114</v>
      </c>
      <c r="AB23" s="357"/>
      <c r="AC23" s="150"/>
      <c r="AD23" s="338" t="str">
        <f>'①　計算書'!E48</f>
        <v/>
      </c>
      <c r="AE23" s="338"/>
      <c r="AF23" s="155" t="s">
        <v>114</v>
      </c>
      <c r="AG23" s="156"/>
      <c r="AH23" s="105"/>
    </row>
    <row r="24" spans="1:34" ht="21.75" customHeight="1" x14ac:dyDescent="0.15">
      <c r="A24" s="105"/>
      <c r="B24" s="374"/>
      <c r="C24" s="377"/>
      <c r="D24" s="337" t="e">
        <f>'①　計算書'!Q43</f>
        <v>#VALUE!</v>
      </c>
      <c r="E24" s="338"/>
      <c r="F24" s="338"/>
      <c r="G24" s="338"/>
      <c r="H24" s="154" t="s">
        <v>18</v>
      </c>
      <c r="I24" s="337" t="e">
        <f>'①　計算書'!Q44</f>
        <v>#VALUE!</v>
      </c>
      <c r="J24" s="338"/>
      <c r="K24" s="338"/>
      <c r="L24" s="338"/>
      <c r="M24" s="151" t="s">
        <v>18</v>
      </c>
      <c r="N24" s="337" t="e">
        <f>'①　計算書'!Q45</f>
        <v>#VALUE!</v>
      </c>
      <c r="O24" s="338"/>
      <c r="P24" s="338"/>
      <c r="Q24" s="338"/>
      <c r="R24" s="151" t="s">
        <v>18</v>
      </c>
      <c r="S24" s="337" t="e">
        <f>'①　計算書'!Q46</f>
        <v>#VALUE!</v>
      </c>
      <c r="T24" s="338"/>
      <c r="U24" s="338"/>
      <c r="V24" s="338"/>
      <c r="W24" s="151" t="s">
        <v>18</v>
      </c>
      <c r="X24" s="337" t="e">
        <f>'①　計算書'!Q47</f>
        <v>#VALUE!</v>
      </c>
      <c r="Y24" s="338"/>
      <c r="Z24" s="338"/>
      <c r="AA24" s="338"/>
      <c r="AB24" s="151" t="s">
        <v>18</v>
      </c>
      <c r="AC24" s="337" t="e">
        <f>'①　計算書'!Q48</f>
        <v>#VALUE!</v>
      </c>
      <c r="AD24" s="338"/>
      <c r="AE24" s="338"/>
      <c r="AF24" s="338"/>
      <c r="AG24" s="152" t="s">
        <v>18</v>
      </c>
      <c r="AH24" s="105"/>
    </row>
    <row r="25" spans="1:34" ht="15" customHeight="1" x14ac:dyDescent="0.15">
      <c r="A25" s="105"/>
      <c r="B25" s="375"/>
      <c r="C25" s="378"/>
      <c r="D25" s="144"/>
      <c r="E25" s="145"/>
      <c r="F25" s="145"/>
      <c r="G25" s="145"/>
      <c r="H25" s="146"/>
      <c r="I25" s="144"/>
      <c r="J25" s="145"/>
      <c r="K25" s="145"/>
      <c r="L25" s="145"/>
      <c r="M25" s="146"/>
      <c r="N25" s="144"/>
      <c r="O25" s="145"/>
      <c r="P25" s="145"/>
      <c r="Q25" s="145"/>
      <c r="R25" s="146"/>
      <c r="S25" s="144"/>
      <c r="T25" s="145"/>
      <c r="U25" s="145"/>
      <c r="V25" s="145"/>
      <c r="W25" s="146"/>
      <c r="X25" s="144"/>
      <c r="Y25" s="145"/>
      <c r="Z25" s="145"/>
      <c r="AA25" s="145"/>
      <c r="AB25" s="146"/>
      <c r="AC25" s="144"/>
      <c r="AD25" s="145"/>
      <c r="AE25" s="145"/>
      <c r="AF25" s="145"/>
      <c r="AG25" s="146"/>
      <c r="AH25" s="105"/>
    </row>
    <row r="26" spans="1:34" ht="10.5" customHeight="1" x14ac:dyDescent="0.15">
      <c r="A26" s="105"/>
      <c r="B26" s="339" t="s">
        <v>115</v>
      </c>
      <c r="C26" s="340"/>
      <c r="D26" s="341"/>
      <c r="E26" s="341"/>
      <c r="F26" s="341"/>
      <c r="G26" s="341"/>
      <c r="H26" s="342"/>
      <c r="I26" s="169" t="s">
        <v>163</v>
      </c>
      <c r="J26" s="327" t="s">
        <v>116</v>
      </c>
      <c r="K26" s="346"/>
      <c r="L26" s="346"/>
      <c r="M26" s="346"/>
      <c r="N26" s="346"/>
      <c r="O26" s="348"/>
      <c r="P26" s="349"/>
      <c r="Q26" s="349"/>
      <c r="R26" s="281" t="s">
        <v>106</v>
      </c>
      <c r="S26" s="351"/>
      <c r="T26" s="110"/>
      <c r="U26" s="110"/>
      <c r="V26" s="327" t="s">
        <v>115</v>
      </c>
      <c r="W26" s="346"/>
      <c r="X26" s="346"/>
      <c r="Y26" s="346"/>
      <c r="Z26" s="346"/>
      <c r="AA26" s="346"/>
      <c r="AB26" s="353"/>
      <c r="AC26" s="354"/>
      <c r="AD26" s="354"/>
      <c r="AE26" s="354"/>
      <c r="AF26" s="354"/>
      <c r="AG26" s="330" t="s">
        <v>18</v>
      </c>
      <c r="AH26" s="105"/>
    </row>
    <row r="27" spans="1:34" ht="10.5" customHeight="1" x14ac:dyDescent="0.15">
      <c r="A27" s="105"/>
      <c r="B27" s="343"/>
      <c r="C27" s="344"/>
      <c r="D27" s="344"/>
      <c r="E27" s="344"/>
      <c r="F27" s="344"/>
      <c r="G27" s="344"/>
      <c r="H27" s="345"/>
      <c r="I27" s="112"/>
      <c r="J27" s="347"/>
      <c r="K27" s="347"/>
      <c r="L27" s="347"/>
      <c r="M27" s="347"/>
      <c r="N27" s="347"/>
      <c r="O27" s="350"/>
      <c r="P27" s="350"/>
      <c r="Q27" s="350"/>
      <c r="R27" s="352"/>
      <c r="S27" s="352"/>
      <c r="T27" s="113"/>
      <c r="U27" s="113"/>
      <c r="V27" s="347"/>
      <c r="W27" s="347"/>
      <c r="X27" s="347"/>
      <c r="Y27" s="347"/>
      <c r="Z27" s="347"/>
      <c r="AA27" s="347"/>
      <c r="AB27" s="355"/>
      <c r="AC27" s="355"/>
      <c r="AD27" s="355"/>
      <c r="AE27" s="355"/>
      <c r="AF27" s="355"/>
      <c r="AG27" s="331"/>
      <c r="AH27" s="105"/>
    </row>
    <row r="28" spans="1:34" ht="7.5" customHeight="1" x14ac:dyDescent="0.15">
      <c r="A28" s="105"/>
      <c r="B28" s="109"/>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1"/>
      <c r="AH28" s="105"/>
    </row>
    <row r="29" spans="1:34" x14ac:dyDescent="0.15">
      <c r="A29" s="105"/>
      <c r="B29" s="124"/>
      <c r="C29" s="128"/>
      <c r="D29" s="128" t="s">
        <v>117</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5"/>
      <c r="AH29" s="105"/>
    </row>
    <row r="30" spans="1:34" ht="7.5" customHeight="1" x14ac:dyDescent="0.15">
      <c r="A30" s="105"/>
      <c r="B30" s="124"/>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5"/>
      <c r="AH30" s="105"/>
    </row>
    <row r="31" spans="1:34" x14ac:dyDescent="0.15">
      <c r="A31" s="105"/>
      <c r="B31" s="124"/>
      <c r="C31" s="128"/>
      <c r="D31" s="128"/>
      <c r="E31" s="128" t="s">
        <v>118</v>
      </c>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5"/>
      <c r="AH31" s="105"/>
    </row>
    <row r="32" spans="1:34" ht="7.5" customHeight="1" x14ac:dyDescent="0.15">
      <c r="A32" s="105"/>
      <c r="B32" s="124"/>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5"/>
      <c r="AH32" s="105"/>
    </row>
    <row r="33" spans="1:34" x14ac:dyDescent="0.15">
      <c r="A33" s="105"/>
      <c r="B33" s="124"/>
      <c r="C33" s="128"/>
      <c r="D33" s="128"/>
      <c r="E33" s="128"/>
      <c r="F33" s="128" t="s">
        <v>193</v>
      </c>
      <c r="G33" s="128"/>
      <c r="H33" s="324"/>
      <c r="I33" s="324"/>
      <c r="J33" s="128" t="s">
        <v>12</v>
      </c>
      <c r="K33" s="324"/>
      <c r="L33" s="324"/>
      <c r="M33" s="128" t="s">
        <v>119</v>
      </c>
      <c r="N33" s="324"/>
      <c r="O33" s="324"/>
      <c r="P33" s="128" t="s">
        <v>106</v>
      </c>
      <c r="Q33" s="128"/>
      <c r="R33" s="128"/>
      <c r="S33" s="128"/>
      <c r="T33" s="128"/>
      <c r="U33" s="128"/>
      <c r="V33" s="128"/>
      <c r="W33" s="128"/>
      <c r="X33" s="128"/>
      <c r="Y33" s="128"/>
      <c r="Z33" s="128"/>
      <c r="AA33" s="128"/>
      <c r="AB33" s="128"/>
      <c r="AC33" s="128"/>
      <c r="AD33" s="128"/>
      <c r="AE33" s="128"/>
      <c r="AF33" s="128"/>
      <c r="AG33" s="125"/>
      <c r="AH33" s="105"/>
    </row>
    <row r="34" spans="1:34" ht="7.5" customHeight="1" x14ac:dyDescent="0.15">
      <c r="A34" s="105"/>
      <c r="B34" s="124"/>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5"/>
      <c r="AH34" s="105"/>
    </row>
    <row r="35" spans="1:34" ht="13.5" customHeight="1" x14ac:dyDescent="0.15">
      <c r="A35" s="105"/>
      <c r="B35" s="124"/>
      <c r="C35" s="128"/>
      <c r="D35" s="128"/>
      <c r="E35" s="128"/>
      <c r="F35" s="128"/>
      <c r="G35" s="128"/>
      <c r="H35" s="128"/>
      <c r="I35" s="128"/>
      <c r="J35" s="128"/>
      <c r="K35" s="128"/>
      <c r="L35" s="128"/>
      <c r="M35" s="128"/>
      <c r="N35" s="128"/>
      <c r="O35" s="128"/>
      <c r="P35" s="128"/>
      <c r="Q35" s="325" t="s">
        <v>120</v>
      </c>
      <c r="R35" s="326"/>
      <c r="S35" s="326"/>
      <c r="T35" s="128" t="s">
        <v>121</v>
      </c>
      <c r="U35" s="128"/>
      <c r="V35" s="334"/>
      <c r="W35" s="334"/>
      <c r="X35" s="334"/>
      <c r="Y35" s="334"/>
      <c r="Z35" s="334"/>
      <c r="AA35" s="334"/>
      <c r="AB35" s="334"/>
      <c r="AC35" s="334"/>
      <c r="AD35" s="334"/>
      <c r="AE35" s="334"/>
      <c r="AF35" s="334"/>
      <c r="AG35" s="335"/>
      <c r="AH35" s="105"/>
    </row>
    <row r="36" spans="1:34" x14ac:dyDescent="0.15">
      <c r="A36" s="105"/>
      <c r="B36" s="124"/>
      <c r="C36" s="128"/>
      <c r="D36" s="128"/>
      <c r="E36" s="128"/>
      <c r="F36" s="128"/>
      <c r="G36" s="128"/>
      <c r="H36" s="128"/>
      <c r="I36" s="128"/>
      <c r="J36" s="128"/>
      <c r="K36" s="128"/>
      <c r="L36" s="128"/>
      <c r="M36" s="128"/>
      <c r="N36" s="128"/>
      <c r="O36" s="128"/>
      <c r="P36" s="128"/>
      <c r="Q36" s="326"/>
      <c r="R36" s="326"/>
      <c r="S36" s="326"/>
      <c r="T36" s="128"/>
      <c r="U36" s="128"/>
      <c r="V36" s="334"/>
      <c r="W36" s="334"/>
      <c r="X36" s="334"/>
      <c r="Y36" s="334"/>
      <c r="Z36" s="334"/>
      <c r="AA36" s="334"/>
      <c r="AB36" s="334"/>
      <c r="AC36" s="334"/>
      <c r="AD36" s="334"/>
      <c r="AE36" s="334"/>
      <c r="AF36" s="334"/>
      <c r="AG36" s="335"/>
      <c r="AH36" s="105"/>
    </row>
    <row r="37" spans="1:34" ht="13.5" customHeight="1" x14ac:dyDescent="0.15">
      <c r="A37" s="105"/>
      <c r="B37" s="124"/>
      <c r="C37" s="128"/>
      <c r="D37" s="128"/>
      <c r="E37" s="128"/>
      <c r="F37" s="128"/>
      <c r="G37" s="128"/>
      <c r="H37" s="128"/>
      <c r="I37" s="128"/>
      <c r="J37" s="128"/>
      <c r="K37" s="128"/>
      <c r="L37" s="128"/>
      <c r="M37" s="128"/>
      <c r="N37" s="128"/>
      <c r="O37" s="128"/>
      <c r="P37" s="128"/>
      <c r="Q37" s="326"/>
      <c r="R37" s="326"/>
      <c r="S37" s="326"/>
      <c r="T37" s="128" t="s">
        <v>56</v>
      </c>
      <c r="U37" s="128"/>
      <c r="V37" s="324">
        <f>'①　計算書'!E6</f>
        <v>0</v>
      </c>
      <c r="W37" s="324"/>
      <c r="X37" s="324"/>
      <c r="Y37" s="324"/>
      <c r="Z37" s="324"/>
      <c r="AA37" s="324"/>
      <c r="AB37" s="324"/>
      <c r="AC37" s="324"/>
      <c r="AD37" s="324"/>
      <c r="AE37" s="324"/>
      <c r="AF37" s="324"/>
      <c r="AG37" s="336"/>
      <c r="AH37" s="105"/>
    </row>
    <row r="38" spans="1:34" x14ac:dyDescent="0.15">
      <c r="A38" s="105"/>
      <c r="B38" s="112"/>
      <c r="C38" s="113"/>
      <c r="D38" s="113"/>
      <c r="E38" s="113"/>
      <c r="F38" s="113"/>
      <c r="G38" s="113"/>
      <c r="H38" s="113"/>
      <c r="I38" s="113"/>
      <c r="J38" s="113"/>
      <c r="K38" s="113"/>
      <c r="L38" s="113"/>
      <c r="M38" s="113"/>
      <c r="N38" s="113"/>
      <c r="O38" s="113"/>
      <c r="P38" s="113"/>
      <c r="Q38" s="113"/>
      <c r="R38" s="113"/>
      <c r="S38" s="113"/>
      <c r="T38" s="113"/>
      <c r="U38" s="113"/>
      <c r="V38" s="167"/>
      <c r="W38" s="167"/>
      <c r="X38" s="167"/>
      <c r="Y38" s="167"/>
      <c r="Z38" s="167"/>
      <c r="AA38" s="167"/>
      <c r="AB38" s="167"/>
      <c r="AC38" s="167"/>
      <c r="AD38" s="167"/>
      <c r="AE38" s="167"/>
      <c r="AF38" s="167"/>
      <c r="AG38" s="165"/>
      <c r="AH38" s="105"/>
    </row>
    <row r="39" spans="1:34" ht="7.5" customHeight="1" x14ac:dyDescent="0.15">
      <c r="A39" s="105"/>
      <c r="B39" s="109"/>
      <c r="C39" s="110"/>
      <c r="D39" s="327" t="s">
        <v>122</v>
      </c>
      <c r="E39" s="275"/>
      <c r="F39" s="275"/>
      <c r="G39" s="275"/>
      <c r="H39" s="275"/>
      <c r="I39" s="275"/>
      <c r="J39" s="111"/>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1"/>
      <c r="AH39" s="105"/>
    </row>
    <row r="40" spans="1:34" x14ac:dyDescent="0.15">
      <c r="A40" s="105"/>
      <c r="B40" s="112"/>
      <c r="C40" s="113"/>
      <c r="D40" s="278"/>
      <c r="E40" s="278"/>
      <c r="F40" s="278"/>
      <c r="G40" s="278"/>
      <c r="H40" s="278"/>
      <c r="I40" s="278"/>
      <c r="J40" s="114"/>
      <c r="K40" s="128"/>
      <c r="L40" s="128" t="s">
        <v>207</v>
      </c>
      <c r="M40" s="128"/>
      <c r="N40" s="128"/>
      <c r="O40" s="128"/>
      <c r="P40" s="128"/>
      <c r="Q40" s="128"/>
      <c r="R40" s="128"/>
      <c r="S40" s="128"/>
      <c r="T40" s="128"/>
      <c r="U40" s="128"/>
      <c r="V40" s="128"/>
      <c r="W40" s="128"/>
      <c r="X40" s="128"/>
      <c r="Y40" s="128"/>
      <c r="Z40" s="128"/>
      <c r="AA40" s="128"/>
      <c r="AB40" s="128"/>
      <c r="AC40" s="128"/>
      <c r="AD40" s="128"/>
      <c r="AE40" s="128"/>
      <c r="AF40" s="128"/>
      <c r="AG40" s="125"/>
      <c r="AH40" s="105"/>
    </row>
    <row r="41" spans="1:34" ht="7.5" customHeight="1" x14ac:dyDescent="0.15">
      <c r="A41" s="105"/>
      <c r="B41" s="124"/>
      <c r="C41" s="128"/>
      <c r="D41" s="128"/>
      <c r="E41" s="128"/>
      <c r="F41" s="128"/>
      <c r="G41" s="128"/>
      <c r="H41" s="128"/>
      <c r="I41" s="128"/>
      <c r="J41" s="125"/>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5"/>
      <c r="AH41" s="105"/>
    </row>
    <row r="42" spans="1:34" ht="13.5" customHeight="1" x14ac:dyDescent="0.15">
      <c r="A42" s="105"/>
      <c r="B42" s="124"/>
      <c r="C42" s="128"/>
      <c r="D42" s="128"/>
      <c r="E42" s="128"/>
      <c r="F42" s="128"/>
      <c r="G42" s="128"/>
      <c r="H42" s="128"/>
      <c r="I42" s="128"/>
      <c r="J42" s="125"/>
      <c r="K42" s="128"/>
      <c r="L42" s="128" t="s">
        <v>208</v>
      </c>
      <c r="M42" s="128"/>
      <c r="N42" s="128"/>
      <c r="O42" s="128"/>
      <c r="P42" s="128"/>
      <c r="Q42" s="128"/>
      <c r="R42" s="128"/>
      <c r="S42" s="128"/>
      <c r="T42" s="128"/>
      <c r="U42" s="128"/>
      <c r="V42" s="128"/>
      <c r="W42" s="128"/>
      <c r="X42" s="128"/>
      <c r="Y42" s="128"/>
      <c r="Z42" s="128"/>
      <c r="AA42" s="128"/>
      <c r="AB42" s="128"/>
      <c r="AC42" s="128"/>
      <c r="AD42" s="128"/>
      <c r="AE42" s="128"/>
      <c r="AF42" s="128"/>
      <c r="AG42" s="125"/>
      <c r="AH42" s="105"/>
    </row>
    <row r="43" spans="1:34" ht="7.5" customHeight="1" x14ac:dyDescent="0.15">
      <c r="A43" s="105"/>
      <c r="B43" s="124"/>
      <c r="C43" s="128"/>
      <c r="D43" s="128"/>
      <c r="E43" s="128"/>
      <c r="F43" s="128"/>
      <c r="G43" s="128"/>
      <c r="H43" s="128"/>
      <c r="I43" s="128"/>
      <c r="J43" s="125"/>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5"/>
      <c r="AH43" s="105"/>
    </row>
    <row r="44" spans="1:34" x14ac:dyDescent="0.15">
      <c r="A44" s="105"/>
      <c r="B44" s="124"/>
      <c r="C44" s="128"/>
      <c r="D44" s="128"/>
      <c r="E44" s="128"/>
      <c r="F44" s="128"/>
      <c r="G44" s="128"/>
      <c r="H44" s="128"/>
      <c r="I44" s="128"/>
      <c r="J44" s="125"/>
      <c r="K44" s="128"/>
      <c r="L44" s="128"/>
      <c r="M44" s="128"/>
      <c r="N44" s="128" t="s">
        <v>193</v>
      </c>
      <c r="O44" s="128"/>
      <c r="P44" s="301"/>
      <c r="Q44" s="301"/>
      <c r="R44" s="128" t="s">
        <v>12</v>
      </c>
      <c r="S44" s="301"/>
      <c r="T44" s="301"/>
      <c r="U44" s="128" t="s">
        <v>119</v>
      </c>
      <c r="V44" s="301"/>
      <c r="W44" s="301"/>
      <c r="X44" s="128" t="s">
        <v>106</v>
      </c>
      <c r="Y44" s="128"/>
      <c r="Z44" s="128"/>
      <c r="AA44" s="128"/>
      <c r="AB44" s="128"/>
      <c r="AC44" s="128"/>
      <c r="AD44" s="128"/>
      <c r="AE44" s="128"/>
      <c r="AF44" s="128"/>
      <c r="AG44" s="125"/>
      <c r="AH44" s="105"/>
    </row>
    <row r="45" spans="1:34" ht="7.5" customHeight="1" x14ac:dyDescent="0.15">
      <c r="A45" s="105"/>
      <c r="B45" s="124"/>
      <c r="C45" s="128"/>
      <c r="D45" s="128"/>
      <c r="E45" s="128"/>
      <c r="F45" s="128"/>
      <c r="G45" s="128"/>
      <c r="H45" s="128"/>
      <c r="I45" s="128"/>
      <c r="J45" s="125"/>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5"/>
      <c r="AH45" s="105"/>
    </row>
    <row r="46" spans="1:34" x14ac:dyDescent="0.15">
      <c r="A46" s="105"/>
      <c r="B46" s="124"/>
      <c r="C46" s="128"/>
      <c r="D46" s="128"/>
      <c r="E46" s="128"/>
      <c r="F46" s="128"/>
      <c r="G46" s="128"/>
      <c r="H46" s="128"/>
      <c r="I46" s="128"/>
      <c r="J46" s="125"/>
      <c r="K46" s="128"/>
      <c r="L46" s="128"/>
      <c r="M46" s="128"/>
      <c r="N46" s="128"/>
      <c r="O46" s="128"/>
      <c r="P46" s="128"/>
      <c r="Q46" s="328" t="s">
        <v>123</v>
      </c>
      <c r="R46" s="329"/>
      <c r="S46" s="329"/>
      <c r="T46" s="128" t="s">
        <v>124</v>
      </c>
      <c r="U46" s="128"/>
      <c r="V46" s="301"/>
      <c r="W46" s="301"/>
      <c r="X46" s="301"/>
      <c r="Y46" s="301"/>
      <c r="Z46" s="301"/>
      <c r="AA46" s="301"/>
      <c r="AB46" s="301"/>
      <c r="AC46" s="301"/>
      <c r="AD46" s="166"/>
      <c r="AE46" s="166"/>
      <c r="AF46" s="166"/>
      <c r="AG46" s="125"/>
      <c r="AH46" s="105"/>
    </row>
    <row r="47" spans="1:34" ht="16.5" customHeight="1" x14ac:dyDescent="0.15">
      <c r="A47" s="105"/>
      <c r="B47" s="124"/>
      <c r="C47" s="128"/>
      <c r="D47" s="128"/>
      <c r="E47" s="128"/>
      <c r="F47" s="128"/>
      <c r="G47" s="128"/>
      <c r="H47" s="128"/>
      <c r="I47" s="128"/>
      <c r="J47" s="125"/>
      <c r="K47" s="128"/>
      <c r="L47" s="128"/>
      <c r="M47" s="128"/>
      <c r="N47" s="128"/>
      <c r="O47" s="128"/>
      <c r="P47" s="128"/>
      <c r="Q47" s="329"/>
      <c r="R47" s="329"/>
      <c r="S47" s="329"/>
      <c r="T47" s="128"/>
      <c r="U47" s="128"/>
      <c r="V47" s="301"/>
      <c r="W47" s="301"/>
      <c r="X47" s="301"/>
      <c r="Y47" s="301"/>
      <c r="Z47" s="301"/>
      <c r="AA47" s="301"/>
      <c r="AB47" s="301"/>
      <c r="AC47" s="301"/>
      <c r="AD47" s="166"/>
      <c r="AE47" s="332" t="s">
        <v>125</v>
      </c>
      <c r="AF47" s="333"/>
      <c r="AG47" s="125"/>
      <c r="AH47" s="105"/>
    </row>
    <row r="48" spans="1:34" ht="17.25" customHeight="1" x14ac:dyDescent="0.15">
      <c r="A48" s="105"/>
      <c r="B48" s="124"/>
      <c r="C48" s="128"/>
      <c r="D48" s="128"/>
      <c r="E48" s="128"/>
      <c r="F48" s="128"/>
      <c r="G48" s="128"/>
      <c r="H48" s="128"/>
      <c r="I48" s="128"/>
      <c r="J48" s="125"/>
      <c r="K48" s="128"/>
      <c r="L48" s="128"/>
      <c r="M48" s="128"/>
      <c r="N48" s="128"/>
      <c r="O48" s="128"/>
      <c r="P48" s="128"/>
      <c r="Q48" s="329"/>
      <c r="R48" s="329"/>
      <c r="S48" s="329"/>
      <c r="T48" s="128" t="s">
        <v>56</v>
      </c>
      <c r="U48" s="128"/>
      <c r="V48" s="301"/>
      <c r="W48" s="301"/>
      <c r="X48" s="301"/>
      <c r="Y48" s="301"/>
      <c r="Z48" s="301"/>
      <c r="AA48" s="301"/>
      <c r="AB48" s="301"/>
      <c r="AC48" s="301"/>
      <c r="AD48" s="301"/>
      <c r="AE48" s="168"/>
      <c r="AF48" s="168"/>
      <c r="AG48" s="125"/>
      <c r="AH48" s="105"/>
    </row>
    <row r="49" spans="1:34" ht="9.75" customHeight="1" x14ac:dyDescent="0.15">
      <c r="A49" s="105"/>
      <c r="B49" s="112"/>
      <c r="C49" s="113"/>
      <c r="D49" s="113"/>
      <c r="E49" s="113"/>
      <c r="F49" s="113"/>
      <c r="G49" s="113"/>
      <c r="H49" s="113"/>
      <c r="I49" s="113"/>
      <c r="J49" s="114"/>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4"/>
      <c r="AH49" s="105"/>
    </row>
    <row r="50" spans="1:34" x14ac:dyDescent="0.15">
      <c r="A50" s="105"/>
      <c r="B50" s="130">
        <v>1</v>
      </c>
      <c r="C50" s="130"/>
      <c r="D50" s="131" t="s">
        <v>198</v>
      </c>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row>
    <row r="51" spans="1:34" x14ac:dyDescent="0.15">
      <c r="A51" s="105"/>
      <c r="B51" s="130">
        <v>2</v>
      </c>
      <c r="C51" s="130"/>
      <c r="D51" s="131" t="s">
        <v>126</v>
      </c>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row>
    <row r="52" spans="1:34" s="105" customFormat="1" x14ac:dyDescent="0.15">
      <c r="B52" s="130">
        <v>3</v>
      </c>
      <c r="C52" s="130"/>
      <c r="D52" s="131" t="s">
        <v>194</v>
      </c>
    </row>
    <row r="53" spans="1:34" x14ac:dyDescent="0.15">
      <c r="A53" s="105"/>
      <c r="B53" s="130">
        <v>4</v>
      </c>
      <c r="C53" s="130"/>
      <c r="D53" s="131" t="s">
        <v>148</v>
      </c>
      <c r="E53" s="105"/>
      <c r="F53" s="105"/>
      <c r="G53" s="105"/>
      <c r="H53" s="105"/>
      <c r="I53" s="105"/>
      <c r="J53" s="105"/>
      <c r="K53" s="105"/>
      <c r="L53" s="105"/>
      <c r="M53" s="105"/>
      <c r="N53" s="105"/>
      <c r="O53" s="105"/>
      <c r="P53" s="105"/>
      <c r="Q53" s="105"/>
      <c r="R53" s="105"/>
      <c r="S53" s="105"/>
      <c r="T53" s="105"/>
      <c r="U53" s="105"/>
      <c r="V53" s="274" t="s">
        <v>127</v>
      </c>
      <c r="W53" s="275"/>
      <c r="X53" s="275"/>
      <c r="Y53" s="275"/>
      <c r="Z53" s="275"/>
      <c r="AA53" s="276"/>
      <c r="AB53" s="280"/>
      <c r="AC53" s="281"/>
      <c r="AD53" s="281"/>
      <c r="AE53" s="281"/>
      <c r="AF53" s="281"/>
      <c r="AG53" s="282"/>
      <c r="AH53" s="105"/>
    </row>
    <row r="54" spans="1:34" x14ac:dyDescent="0.15">
      <c r="A54" s="105"/>
      <c r="B54" s="130"/>
      <c r="C54" s="130"/>
      <c r="D54" s="131"/>
      <c r="E54" s="105"/>
      <c r="F54" s="105"/>
      <c r="G54" s="105"/>
      <c r="H54" s="105"/>
      <c r="I54" s="105"/>
      <c r="J54" s="105"/>
      <c r="K54" s="105"/>
      <c r="L54" s="105"/>
      <c r="M54" s="105"/>
      <c r="N54" s="105"/>
      <c r="O54" s="105"/>
      <c r="P54" s="105"/>
      <c r="Q54" s="105"/>
      <c r="R54" s="105"/>
      <c r="S54" s="105"/>
      <c r="T54" s="105"/>
      <c r="U54" s="105"/>
      <c r="V54" s="277"/>
      <c r="W54" s="278"/>
      <c r="X54" s="278"/>
      <c r="Y54" s="278"/>
      <c r="Z54" s="278"/>
      <c r="AA54" s="279"/>
      <c r="AB54" s="283"/>
      <c r="AC54" s="284"/>
      <c r="AD54" s="284"/>
      <c r="AE54" s="284"/>
      <c r="AF54" s="284"/>
      <c r="AG54" s="285"/>
      <c r="AH54" s="105"/>
    </row>
    <row r="55" spans="1:34" x14ac:dyDescent="0.15">
      <c r="A55" s="105"/>
      <c r="B55" s="214" t="s">
        <v>197</v>
      </c>
      <c r="C55" s="132"/>
      <c r="D55" s="105"/>
      <c r="E55" s="105"/>
      <c r="F55" s="105"/>
      <c r="G55" s="105"/>
      <c r="H55" s="105"/>
      <c r="I55" s="105"/>
      <c r="J55" s="105"/>
      <c r="K55" s="105"/>
      <c r="L55" s="105"/>
      <c r="M55" s="105"/>
      <c r="N55" s="105"/>
      <c r="O55" s="105"/>
      <c r="P55" s="105"/>
      <c r="Q55" s="211"/>
      <c r="R55" s="212"/>
      <c r="S55" s="212"/>
      <c r="T55" s="213"/>
      <c r="U55" s="213"/>
      <c r="V55" s="313" t="s">
        <v>196</v>
      </c>
      <c r="W55" s="313"/>
      <c r="X55" s="313"/>
      <c r="Y55" s="313"/>
      <c r="Z55" s="313"/>
      <c r="AA55" s="313"/>
      <c r="AB55" s="315"/>
      <c r="AC55" s="316"/>
      <c r="AD55" s="316"/>
      <c r="AE55" s="316"/>
      <c r="AF55" s="316"/>
      <c r="AG55" s="317"/>
      <c r="AH55" s="105"/>
    </row>
    <row r="56" spans="1:34" x14ac:dyDescent="0.15">
      <c r="A56" s="105"/>
      <c r="B56" s="105"/>
      <c r="C56" s="210"/>
      <c r="D56" s="105"/>
      <c r="E56" s="105"/>
      <c r="F56" s="105"/>
      <c r="G56" s="105"/>
      <c r="H56" s="105"/>
      <c r="I56" s="105"/>
      <c r="J56" s="105"/>
      <c r="K56" s="105"/>
      <c r="L56" s="105"/>
      <c r="M56" s="105"/>
      <c r="N56" s="105"/>
      <c r="O56" s="105"/>
      <c r="P56" s="105"/>
      <c r="Q56" s="211"/>
      <c r="R56" s="212"/>
      <c r="S56" s="212"/>
      <c r="T56" s="213"/>
      <c r="U56" s="213"/>
      <c r="V56" s="314"/>
      <c r="W56" s="314"/>
      <c r="X56" s="314"/>
      <c r="Y56" s="314"/>
      <c r="Z56" s="314"/>
      <c r="AA56" s="314"/>
      <c r="AB56" s="318"/>
      <c r="AC56" s="319"/>
      <c r="AD56" s="319"/>
      <c r="AE56" s="319"/>
      <c r="AF56" s="319"/>
      <c r="AG56" s="320"/>
      <c r="AH56" s="105"/>
    </row>
    <row r="57" spans="1:34" x14ac:dyDescent="0.15">
      <c r="A57" s="105"/>
      <c r="B57" s="105"/>
      <c r="C57" s="105"/>
      <c r="D57" s="105"/>
      <c r="E57" s="105"/>
      <c r="F57" s="105"/>
      <c r="G57" s="105"/>
      <c r="H57" s="105"/>
      <c r="I57" s="105"/>
      <c r="J57" s="105"/>
      <c r="K57" s="105"/>
      <c r="L57" s="105"/>
      <c r="M57" s="105"/>
      <c r="N57" s="105"/>
      <c r="O57" s="105"/>
      <c r="P57" s="105"/>
      <c r="Q57" s="129"/>
      <c r="R57" s="133"/>
      <c r="S57" s="133"/>
      <c r="T57" s="128"/>
      <c r="U57" s="128"/>
      <c r="V57" s="133"/>
      <c r="W57" s="133"/>
      <c r="X57" s="133"/>
      <c r="Y57" s="133"/>
      <c r="Z57" s="133"/>
      <c r="AA57" s="133"/>
      <c r="AB57" s="128"/>
      <c r="AC57" s="128"/>
      <c r="AD57" s="128"/>
      <c r="AE57" s="128"/>
      <c r="AF57" s="128"/>
      <c r="AG57" s="128"/>
      <c r="AH57" s="105"/>
    </row>
    <row r="58" spans="1:34" x14ac:dyDescent="0.15">
      <c r="A58" s="105"/>
      <c r="B58" s="105"/>
      <c r="C58" s="105"/>
      <c r="D58" s="105"/>
      <c r="E58" s="105"/>
      <c r="F58" s="105"/>
      <c r="G58" s="105"/>
      <c r="H58" s="105"/>
      <c r="I58" s="105"/>
      <c r="J58" s="105"/>
      <c r="K58" s="105"/>
      <c r="L58" s="105"/>
      <c r="M58" s="105"/>
      <c r="N58" s="105"/>
      <c r="O58" s="105"/>
      <c r="P58" s="105"/>
      <c r="Q58" s="129"/>
      <c r="R58" s="133"/>
      <c r="S58" s="133"/>
      <c r="T58" s="128"/>
      <c r="U58" s="128"/>
      <c r="V58" s="133"/>
      <c r="W58" s="133"/>
      <c r="X58" s="133"/>
      <c r="Y58" s="133"/>
      <c r="Z58" s="133"/>
      <c r="AA58" s="133"/>
      <c r="AB58" s="128"/>
      <c r="AC58" s="128"/>
      <c r="AD58" s="128"/>
      <c r="AE58" s="128"/>
      <c r="AF58" s="128"/>
      <c r="AG58" s="113"/>
      <c r="AH58" s="105"/>
    </row>
    <row r="59" spans="1:34" x14ac:dyDescent="0.15">
      <c r="A59" s="105"/>
      <c r="B59" s="109"/>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1"/>
      <c r="AH59" s="124"/>
    </row>
    <row r="60" spans="1:34" x14ac:dyDescent="0.15">
      <c r="A60" s="105"/>
      <c r="B60" s="124"/>
      <c r="C60" s="135"/>
      <c r="D60" s="135" t="s">
        <v>187</v>
      </c>
      <c r="E60" s="135"/>
      <c r="F60" s="135"/>
      <c r="G60" s="135"/>
      <c r="H60" s="135"/>
      <c r="I60" s="135"/>
      <c r="K60" s="323" t="e">
        <f>'①　計算書'!Q18</f>
        <v>#N/A</v>
      </c>
      <c r="L60" s="323"/>
      <c r="M60" s="323"/>
      <c r="N60" s="323"/>
      <c r="O60" s="323"/>
      <c r="P60" s="135" t="s">
        <v>18</v>
      </c>
      <c r="Q60" s="135" t="s">
        <v>149</v>
      </c>
      <c r="R60" s="135">
        <v>22</v>
      </c>
      <c r="S60" s="135" t="s">
        <v>106</v>
      </c>
      <c r="T60" s="135" t="s">
        <v>158</v>
      </c>
      <c r="U60" s="321" t="e">
        <f>'①　計算書'!G31</f>
        <v>#N/A</v>
      </c>
      <c r="V60" s="322"/>
      <c r="W60" s="322"/>
      <c r="X60" s="322"/>
      <c r="Y60" s="322"/>
      <c r="Z60" s="322"/>
      <c r="AA60" s="157"/>
      <c r="AB60" s="135" t="s">
        <v>159</v>
      </c>
      <c r="AC60" s="135"/>
      <c r="AD60" s="157"/>
      <c r="AE60" s="157"/>
      <c r="AF60" s="157" t="s">
        <v>160</v>
      </c>
      <c r="AG60" s="125"/>
      <c r="AH60" s="124"/>
    </row>
    <row r="61" spans="1:34" x14ac:dyDescent="0.15">
      <c r="A61" s="105"/>
      <c r="B61" s="124"/>
      <c r="C61" s="128"/>
      <c r="D61" s="128"/>
      <c r="E61" s="128"/>
      <c r="F61" s="128"/>
      <c r="G61" s="128"/>
      <c r="H61" s="128"/>
      <c r="I61" s="128"/>
      <c r="J61" s="128"/>
      <c r="K61" s="128"/>
      <c r="L61" s="128"/>
      <c r="M61" s="128"/>
      <c r="N61" s="128"/>
      <c r="O61" s="128"/>
      <c r="P61" s="128"/>
      <c r="Q61" s="128"/>
      <c r="R61" s="128"/>
      <c r="S61" s="128"/>
      <c r="T61" s="128"/>
      <c r="U61" s="205" t="e">
        <f>IF(U60='①　計算書'!Y29,"※給付上限相当額適用","※給付上限相当額適用なし")</f>
        <v>#N/A</v>
      </c>
      <c r="V61" s="128"/>
      <c r="W61" s="128"/>
      <c r="X61" s="128"/>
      <c r="Y61" s="128"/>
      <c r="Z61" s="128"/>
      <c r="AA61" s="128"/>
      <c r="AB61" s="128"/>
      <c r="AC61" s="128"/>
      <c r="AD61" s="128"/>
      <c r="AE61" s="128"/>
      <c r="AF61" s="128"/>
      <c r="AG61" s="125"/>
      <c r="AH61" s="124"/>
    </row>
    <row r="62" spans="1:34" x14ac:dyDescent="0.15">
      <c r="A62" s="105"/>
      <c r="B62" s="124"/>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5"/>
      <c r="AH62" s="124"/>
    </row>
    <row r="63" spans="1:34" x14ac:dyDescent="0.15">
      <c r="A63" s="105"/>
      <c r="B63" s="124"/>
      <c r="C63" s="128"/>
      <c r="D63" s="128" t="s">
        <v>188</v>
      </c>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5"/>
      <c r="AH63" s="124"/>
    </row>
    <row r="64" spans="1:34" x14ac:dyDescent="0.15">
      <c r="A64" s="105"/>
      <c r="B64" s="124"/>
      <c r="C64" s="128"/>
      <c r="D64" s="128"/>
      <c r="E64" s="128"/>
      <c r="F64" s="134" t="s">
        <v>128</v>
      </c>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5"/>
      <c r="AH64" s="124"/>
    </row>
    <row r="65" spans="1:34" x14ac:dyDescent="0.15">
      <c r="A65" s="105"/>
      <c r="B65" s="124"/>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5"/>
      <c r="AH65" s="124"/>
    </row>
    <row r="66" spans="1:34" x14ac:dyDescent="0.15">
      <c r="A66" s="105"/>
      <c r="B66" s="124"/>
      <c r="C66" s="128"/>
      <c r="D66" s="128"/>
      <c r="E66" s="135" t="s">
        <v>129</v>
      </c>
      <c r="F66" s="135"/>
      <c r="G66" s="135"/>
      <c r="H66" s="135" t="s">
        <v>130</v>
      </c>
      <c r="I66" s="158"/>
      <c r="J66" s="135"/>
      <c r="K66" s="135"/>
      <c r="L66" s="323" t="e">
        <f>U60</f>
        <v>#N/A</v>
      </c>
      <c r="M66" s="298"/>
      <c r="N66" s="298"/>
      <c r="O66" s="135" t="s">
        <v>14</v>
      </c>
      <c r="P66" s="135">
        <v>50</v>
      </c>
      <c r="Q66" s="135" t="s">
        <v>149</v>
      </c>
      <c r="R66" s="298">
        <v>100</v>
      </c>
      <c r="S66" s="298"/>
      <c r="T66" s="135"/>
      <c r="U66" s="298"/>
      <c r="V66" s="298"/>
      <c r="W66" s="135" t="s">
        <v>92</v>
      </c>
      <c r="X66" s="135" t="s">
        <v>14</v>
      </c>
      <c r="Y66" s="135" t="s">
        <v>116</v>
      </c>
      <c r="Z66" s="135"/>
      <c r="AA66" s="135"/>
      <c r="AB66" s="135"/>
      <c r="AC66" s="135"/>
      <c r="AD66" s="128"/>
      <c r="AE66" s="128"/>
      <c r="AF66" s="128"/>
      <c r="AG66" s="125"/>
      <c r="AH66" s="124"/>
    </row>
    <row r="67" spans="1:34" x14ac:dyDescent="0.15">
      <c r="A67" s="105"/>
      <c r="B67" s="124"/>
      <c r="C67" s="128"/>
      <c r="D67" s="128"/>
      <c r="E67" s="135" t="s">
        <v>131</v>
      </c>
      <c r="F67" s="135"/>
      <c r="G67" s="135"/>
      <c r="H67" s="135"/>
      <c r="I67" s="135"/>
      <c r="J67" s="135"/>
      <c r="K67" s="135"/>
      <c r="L67" s="135" t="s">
        <v>132</v>
      </c>
      <c r="M67" s="135"/>
      <c r="N67" s="135"/>
      <c r="O67" s="135"/>
      <c r="P67" s="135"/>
      <c r="Q67" s="135"/>
      <c r="R67" s="135"/>
      <c r="S67" s="135"/>
      <c r="T67" s="135"/>
      <c r="U67" s="135"/>
      <c r="V67" s="135"/>
      <c r="W67" s="135"/>
      <c r="X67" s="135"/>
      <c r="Y67" s="135"/>
      <c r="Z67" s="135"/>
      <c r="AA67" s="135"/>
      <c r="AB67" s="135"/>
      <c r="AC67" s="135"/>
      <c r="AD67" s="128"/>
      <c r="AE67" s="128"/>
      <c r="AF67" s="128"/>
      <c r="AG67" s="125"/>
      <c r="AH67" s="124"/>
    </row>
    <row r="68" spans="1:34" x14ac:dyDescent="0.15">
      <c r="A68" s="105"/>
      <c r="B68" s="124"/>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5"/>
      <c r="AH68" s="124"/>
    </row>
    <row r="69" spans="1:34" x14ac:dyDescent="0.15">
      <c r="A69" s="105"/>
      <c r="B69" s="124"/>
      <c r="C69" s="128"/>
      <c r="D69" s="128"/>
      <c r="E69" s="128" t="s">
        <v>133</v>
      </c>
      <c r="F69" s="128"/>
      <c r="G69" s="128" t="s">
        <v>195</v>
      </c>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5"/>
      <c r="AH69" s="124"/>
    </row>
    <row r="70" spans="1:34" x14ac:dyDescent="0.15">
      <c r="A70" s="105"/>
      <c r="B70" s="124"/>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5"/>
      <c r="AH70" s="124"/>
    </row>
    <row r="71" spans="1:34" x14ac:dyDescent="0.15">
      <c r="A71" s="105"/>
      <c r="B71" s="124"/>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5"/>
      <c r="AH71" s="124"/>
    </row>
    <row r="72" spans="1:34" x14ac:dyDescent="0.15">
      <c r="A72" s="105"/>
      <c r="B72" s="302" t="s">
        <v>193</v>
      </c>
      <c r="C72" s="298"/>
      <c r="D72" s="303"/>
      <c r="E72" s="298" t="e">
        <f>'①　計算書'!C37</f>
        <v>#VALUE!</v>
      </c>
      <c r="F72" s="298"/>
      <c r="G72" s="135" t="s">
        <v>12</v>
      </c>
      <c r="H72" s="298" t="str">
        <f>E20</f>
        <v/>
      </c>
      <c r="I72" s="298"/>
      <c r="J72" s="135" t="s">
        <v>134</v>
      </c>
      <c r="K72" s="135"/>
      <c r="L72" s="135"/>
      <c r="M72" s="296" t="e">
        <f>'①　計算書'!G37</f>
        <v>#VALUE!</v>
      </c>
      <c r="N72" s="297"/>
      <c r="O72" s="297"/>
      <c r="P72" s="297"/>
      <c r="Q72" s="159"/>
      <c r="R72" s="160" t="s">
        <v>189</v>
      </c>
      <c r="S72" s="136"/>
      <c r="T72" s="160"/>
      <c r="U72" s="136"/>
      <c r="V72" s="136"/>
      <c r="W72" s="160"/>
      <c r="X72" s="160"/>
      <c r="Y72" s="160"/>
      <c r="Z72" s="135" t="e">
        <f>'①　計算書'!O37</f>
        <v>#VALUE!</v>
      </c>
      <c r="AA72" s="298" t="s">
        <v>135</v>
      </c>
      <c r="AB72" s="298"/>
      <c r="AC72" s="299" t="e">
        <f>'①　計算書'!Q37</f>
        <v>#VALUE!</v>
      </c>
      <c r="AD72" s="300"/>
      <c r="AE72" s="300"/>
      <c r="AF72" s="300"/>
      <c r="AG72" s="143" t="s">
        <v>18</v>
      </c>
      <c r="AH72" s="124"/>
    </row>
    <row r="73" spans="1:34" x14ac:dyDescent="0.15">
      <c r="A73" s="105"/>
      <c r="B73" s="161"/>
      <c r="C73" s="136"/>
      <c r="D73" s="162"/>
      <c r="E73" s="136"/>
      <c r="F73" s="136"/>
      <c r="G73" s="135"/>
      <c r="H73" s="136"/>
      <c r="I73" s="136"/>
      <c r="J73" s="135"/>
      <c r="K73" s="135"/>
      <c r="L73" s="135"/>
      <c r="M73" s="137"/>
      <c r="N73" s="138"/>
      <c r="O73" s="138"/>
      <c r="P73" s="138"/>
      <c r="Q73" s="160"/>
      <c r="R73" s="160"/>
      <c r="S73" s="136"/>
      <c r="T73" s="160"/>
      <c r="U73" s="136"/>
      <c r="V73" s="136"/>
      <c r="W73" s="160"/>
      <c r="X73" s="160"/>
      <c r="Y73" s="160"/>
      <c r="Z73" s="135"/>
      <c r="AA73" s="136"/>
      <c r="AB73" s="136"/>
      <c r="AC73" s="137"/>
      <c r="AD73" s="138"/>
      <c r="AE73" s="138"/>
      <c r="AF73" s="138"/>
      <c r="AG73" s="143"/>
      <c r="AH73" s="124"/>
    </row>
    <row r="74" spans="1:34" x14ac:dyDescent="0.15">
      <c r="A74" s="105"/>
      <c r="B74" s="302" t="s">
        <v>193</v>
      </c>
      <c r="C74" s="298"/>
      <c r="D74" s="303"/>
      <c r="E74" s="298" t="e">
        <f>'①　計算書'!C38</f>
        <v>#VALUE!</v>
      </c>
      <c r="F74" s="298"/>
      <c r="G74" s="135" t="s">
        <v>12</v>
      </c>
      <c r="H74" s="298" t="str">
        <f>J20</f>
        <v/>
      </c>
      <c r="I74" s="298"/>
      <c r="J74" s="135" t="s">
        <v>134</v>
      </c>
      <c r="K74" s="135"/>
      <c r="L74" s="135"/>
      <c r="M74" s="296" t="e">
        <f>'①　計算書'!G38</f>
        <v>#VALUE!</v>
      </c>
      <c r="N74" s="297"/>
      <c r="O74" s="297"/>
      <c r="P74" s="297"/>
      <c r="Q74" s="159"/>
      <c r="R74" s="160" t="s">
        <v>189</v>
      </c>
      <c r="S74" s="136"/>
      <c r="T74" s="160"/>
      <c r="U74" s="136"/>
      <c r="V74" s="136"/>
      <c r="W74" s="160"/>
      <c r="X74" s="160"/>
      <c r="Y74" s="160"/>
      <c r="Z74" s="135" t="e">
        <f>'①　計算書'!O38</f>
        <v>#VALUE!</v>
      </c>
      <c r="AA74" s="298" t="s">
        <v>135</v>
      </c>
      <c r="AB74" s="298"/>
      <c r="AC74" s="299" t="e">
        <f>'①　計算書'!Q38</f>
        <v>#VALUE!</v>
      </c>
      <c r="AD74" s="300"/>
      <c r="AE74" s="300"/>
      <c r="AF74" s="300"/>
      <c r="AG74" s="143" t="s">
        <v>18</v>
      </c>
      <c r="AH74" s="124"/>
    </row>
    <row r="75" spans="1:34" x14ac:dyDescent="0.15">
      <c r="A75" s="105"/>
      <c r="B75" s="161"/>
      <c r="C75" s="136"/>
      <c r="D75" s="162"/>
      <c r="E75" s="136"/>
      <c r="F75" s="136"/>
      <c r="G75" s="135"/>
      <c r="H75" s="136"/>
      <c r="I75" s="136"/>
      <c r="J75" s="135"/>
      <c r="K75" s="135"/>
      <c r="L75" s="135"/>
      <c r="M75" s="137"/>
      <c r="N75" s="138"/>
      <c r="O75" s="138"/>
      <c r="P75" s="138"/>
      <c r="Q75" s="160"/>
      <c r="R75" s="160"/>
      <c r="S75" s="136"/>
      <c r="T75" s="160"/>
      <c r="U75" s="136"/>
      <c r="V75" s="136"/>
      <c r="W75" s="160"/>
      <c r="X75" s="160"/>
      <c r="Y75" s="160"/>
      <c r="Z75" s="135"/>
      <c r="AA75" s="136"/>
      <c r="AB75" s="136"/>
      <c r="AC75" s="137"/>
      <c r="AD75" s="138"/>
      <c r="AE75" s="138"/>
      <c r="AF75" s="138"/>
      <c r="AG75" s="143"/>
      <c r="AH75" s="124"/>
    </row>
    <row r="76" spans="1:34" x14ac:dyDescent="0.15">
      <c r="A76" s="105"/>
      <c r="B76" s="302" t="s">
        <v>193</v>
      </c>
      <c r="C76" s="298"/>
      <c r="D76" s="303"/>
      <c r="E76" s="298" t="e">
        <f>'①　計算書'!C39</f>
        <v>#VALUE!</v>
      </c>
      <c r="F76" s="298"/>
      <c r="G76" s="135" t="s">
        <v>12</v>
      </c>
      <c r="H76" s="298" t="str">
        <f>O20</f>
        <v/>
      </c>
      <c r="I76" s="298"/>
      <c r="J76" s="135" t="s">
        <v>134</v>
      </c>
      <c r="K76" s="135"/>
      <c r="L76" s="135"/>
      <c r="M76" s="296" t="e">
        <f>'①　計算書'!G39</f>
        <v>#VALUE!</v>
      </c>
      <c r="N76" s="297"/>
      <c r="O76" s="297"/>
      <c r="P76" s="297"/>
      <c r="Q76" s="159"/>
      <c r="R76" s="160" t="s">
        <v>189</v>
      </c>
      <c r="S76" s="136"/>
      <c r="T76" s="160"/>
      <c r="U76" s="136"/>
      <c r="V76" s="136"/>
      <c r="W76" s="160"/>
      <c r="X76" s="160"/>
      <c r="Y76" s="160"/>
      <c r="Z76" s="135" t="e">
        <f>'①　計算書'!O39</f>
        <v>#VALUE!</v>
      </c>
      <c r="AA76" s="298" t="s">
        <v>135</v>
      </c>
      <c r="AB76" s="298"/>
      <c r="AC76" s="299" t="e">
        <f>'①　計算書'!Q39</f>
        <v>#VALUE!</v>
      </c>
      <c r="AD76" s="300"/>
      <c r="AE76" s="300"/>
      <c r="AF76" s="300"/>
      <c r="AG76" s="143" t="s">
        <v>18</v>
      </c>
      <c r="AH76" s="124"/>
    </row>
    <row r="77" spans="1:34" x14ac:dyDescent="0.15">
      <c r="A77" s="105"/>
      <c r="B77" s="161"/>
      <c r="C77" s="136"/>
      <c r="D77" s="162"/>
      <c r="E77" s="136"/>
      <c r="F77" s="136"/>
      <c r="G77" s="135"/>
      <c r="H77" s="136"/>
      <c r="I77" s="136"/>
      <c r="J77" s="135"/>
      <c r="K77" s="135"/>
      <c r="L77" s="135"/>
      <c r="M77" s="137"/>
      <c r="N77" s="138"/>
      <c r="O77" s="138"/>
      <c r="P77" s="138"/>
      <c r="Q77" s="160"/>
      <c r="R77" s="160"/>
      <c r="S77" s="136"/>
      <c r="T77" s="160"/>
      <c r="U77" s="136"/>
      <c r="V77" s="136"/>
      <c r="W77" s="160"/>
      <c r="X77" s="160"/>
      <c r="Y77" s="160"/>
      <c r="Z77" s="135"/>
      <c r="AA77" s="136"/>
      <c r="AB77" s="136"/>
      <c r="AC77" s="137"/>
      <c r="AD77" s="138"/>
      <c r="AE77" s="138"/>
      <c r="AF77" s="138"/>
      <c r="AG77" s="143"/>
      <c r="AH77" s="124"/>
    </row>
    <row r="78" spans="1:34" x14ac:dyDescent="0.15">
      <c r="A78" s="105"/>
      <c r="B78" s="302" t="s">
        <v>193</v>
      </c>
      <c r="C78" s="298"/>
      <c r="D78" s="303"/>
      <c r="E78" s="298" t="e">
        <f>'①　計算書'!C40</f>
        <v>#VALUE!</v>
      </c>
      <c r="F78" s="298"/>
      <c r="G78" s="135" t="s">
        <v>12</v>
      </c>
      <c r="H78" s="298" t="str">
        <f>T20</f>
        <v/>
      </c>
      <c r="I78" s="298"/>
      <c r="J78" s="135" t="s">
        <v>134</v>
      </c>
      <c r="K78" s="135"/>
      <c r="L78" s="135"/>
      <c r="M78" s="296" t="e">
        <f>'①　計算書'!G40</f>
        <v>#VALUE!</v>
      </c>
      <c r="N78" s="297"/>
      <c r="O78" s="297"/>
      <c r="P78" s="297"/>
      <c r="Q78" s="159"/>
      <c r="R78" s="160" t="s">
        <v>189</v>
      </c>
      <c r="S78" s="136"/>
      <c r="T78" s="160"/>
      <c r="U78" s="136"/>
      <c r="V78" s="136"/>
      <c r="W78" s="160"/>
      <c r="X78" s="160"/>
      <c r="Y78" s="160"/>
      <c r="Z78" s="135" t="e">
        <f>'①　計算書'!O40</f>
        <v>#VALUE!</v>
      </c>
      <c r="AA78" s="298" t="s">
        <v>135</v>
      </c>
      <c r="AB78" s="298"/>
      <c r="AC78" s="299" t="e">
        <f>'①　計算書'!Q40</f>
        <v>#VALUE!</v>
      </c>
      <c r="AD78" s="300"/>
      <c r="AE78" s="300"/>
      <c r="AF78" s="300"/>
      <c r="AG78" s="143" t="s">
        <v>18</v>
      </c>
      <c r="AH78" s="124"/>
    </row>
    <row r="79" spans="1:34" x14ac:dyDescent="0.15">
      <c r="A79" s="105"/>
      <c r="B79" s="161"/>
      <c r="C79" s="136"/>
      <c r="D79" s="162"/>
      <c r="E79" s="136"/>
      <c r="F79" s="136"/>
      <c r="G79" s="135"/>
      <c r="H79" s="136"/>
      <c r="I79" s="136"/>
      <c r="J79" s="135"/>
      <c r="K79" s="135"/>
      <c r="L79" s="135"/>
      <c r="M79" s="137"/>
      <c r="N79" s="138"/>
      <c r="O79" s="138"/>
      <c r="P79" s="138"/>
      <c r="Q79" s="160"/>
      <c r="R79" s="160"/>
      <c r="S79" s="136"/>
      <c r="T79" s="160"/>
      <c r="U79" s="136"/>
      <c r="V79" s="136"/>
      <c r="W79" s="160"/>
      <c r="X79" s="160"/>
      <c r="Y79" s="160"/>
      <c r="Z79" s="135"/>
      <c r="AA79" s="136"/>
      <c r="AB79" s="136"/>
      <c r="AC79" s="137"/>
      <c r="AD79" s="138"/>
      <c r="AE79" s="138"/>
      <c r="AF79" s="138"/>
      <c r="AG79" s="143"/>
      <c r="AH79" s="124"/>
    </row>
    <row r="80" spans="1:34" x14ac:dyDescent="0.15">
      <c r="A80" s="105"/>
      <c r="B80" s="302" t="s">
        <v>193</v>
      </c>
      <c r="C80" s="298"/>
      <c r="D80" s="303"/>
      <c r="E80" s="298" t="e">
        <f>'①　計算書'!C41</f>
        <v>#VALUE!</v>
      </c>
      <c r="F80" s="298"/>
      <c r="G80" s="135" t="s">
        <v>12</v>
      </c>
      <c r="H80" s="298" t="str">
        <f>Y20</f>
        <v/>
      </c>
      <c r="I80" s="298"/>
      <c r="J80" s="135" t="s">
        <v>134</v>
      </c>
      <c r="K80" s="135"/>
      <c r="L80" s="135"/>
      <c r="M80" s="296" t="e">
        <f>'①　計算書'!G41</f>
        <v>#VALUE!</v>
      </c>
      <c r="N80" s="297"/>
      <c r="O80" s="297"/>
      <c r="P80" s="297"/>
      <c r="Q80" s="159"/>
      <c r="R80" s="160" t="s">
        <v>189</v>
      </c>
      <c r="S80" s="136"/>
      <c r="T80" s="160"/>
      <c r="U80" s="136"/>
      <c r="V80" s="136"/>
      <c r="W80" s="160"/>
      <c r="X80" s="160"/>
      <c r="Y80" s="160"/>
      <c r="Z80" s="135" t="e">
        <f>'①　計算書'!O41</f>
        <v>#VALUE!</v>
      </c>
      <c r="AA80" s="298" t="s">
        <v>135</v>
      </c>
      <c r="AB80" s="298"/>
      <c r="AC80" s="299" t="e">
        <f>'①　計算書'!Q41</f>
        <v>#VALUE!</v>
      </c>
      <c r="AD80" s="300"/>
      <c r="AE80" s="300"/>
      <c r="AF80" s="300"/>
      <c r="AG80" s="143" t="s">
        <v>18</v>
      </c>
      <c r="AH80" s="124"/>
    </row>
    <row r="81" spans="1:34" x14ac:dyDescent="0.15">
      <c r="A81" s="105"/>
      <c r="B81" s="161"/>
      <c r="C81" s="136"/>
      <c r="D81" s="162"/>
      <c r="E81" s="136"/>
      <c r="F81" s="136"/>
      <c r="G81" s="135"/>
      <c r="H81" s="136"/>
      <c r="I81" s="136"/>
      <c r="J81" s="135"/>
      <c r="K81" s="135"/>
      <c r="L81" s="135"/>
      <c r="M81" s="137"/>
      <c r="N81" s="138"/>
      <c r="O81" s="138"/>
      <c r="P81" s="138"/>
      <c r="Q81" s="160"/>
      <c r="R81" s="160"/>
      <c r="S81" s="136"/>
      <c r="T81" s="160"/>
      <c r="U81" s="136"/>
      <c r="V81" s="136"/>
      <c r="W81" s="160"/>
      <c r="X81" s="160"/>
      <c r="Y81" s="160"/>
      <c r="Z81" s="135"/>
      <c r="AA81" s="136"/>
      <c r="AB81" s="136"/>
      <c r="AC81" s="137"/>
      <c r="AD81" s="138"/>
      <c r="AE81" s="138"/>
      <c r="AF81" s="138"/>
      <c r="AG81" s="143"/>
      <c r="AH81" s="124"/>
    </row>
    <row r="82" spans="1:34" x14ac:dyDescent="0.15">
      <c r="A82" s="105"/>
      <c r="B82" s="302" t="s">
        <v>193</v>
      </c>
      <c r="C82" s="298"/>
      <c r="D82" s="303"/>
      <c r="E82" s="298" t="e">
        <f>'①　計算書'!C42</f>
        <v>#VALUE!</v>
      </c>
      <c r="F82" s="298"/>
      <c r="G82" s="135" t="s">
        <v>12</v>
      </c>
      <c r="H82" s="298" t="str">
        <f>AD20</f>
        <v/>
      </c>
      <c r="I82" s="298"/>
      <c r="J82" s="135" t="s">
        <v>134</v>
      </c>
      <c r="K82" s="135"/>
      <c r="L82" s="135"/>
      <c r="M82" s="296" t="e">
        <f>'①　計算書'!G42</f>
        <v>#VALUE!</v>
      </c>
      <c r="N82" s="297"/>
      <c r="O82" s="297"/>
      <c r="P82" s="297"/>
      <c r="Q82" s="159"/>
      <c r="R82" s="160" t="s">
        <v>189</v>
      </c>
      <c r="S82" s="136"/>
      <c r="T82" s="160"/>
      <c r="U82" s="136"/>
      <c r="V82" s="136"/>
      <c r="W82" s="160"/>
      <c r="X82" s="160"/>
      <c r="Y82" s="160"/>
      <c r="Z82" s="135" t="e">
        <f>'①　計算書'!O42</f>
        <v>#VALUE!</v>
      </c>
      <c r="AA82" s="298" t="s">
        <v>135</v>
      </c>
      <c r="AB82" s="298"/>
      <c r="AC82" s="299" t="e">
        <f>'①　計算書'!Q42</f>
        <v>#VALUE!</v>
      </c>
      <c r="AD82" s="300"/>
      <c r="AE82" s="300"/>
      <c r="AF82" s="300"/>
      <c r="AG82" s="143" t="s">
        <v>18</v>
      </c>
      <c r="AH82" s="124"/>
    </row>
    <row r="83" spans="1:34" x14ac:dyDescent="0.15">
      <c r="A83" s="105"/>
      <c r="B83" s="161"/>
      <c r="C83" s="136"/>
      <c r="D83" s="162"/>
      <c r="E83" s="136"/>
      <c r="F83" s="136"/>
      <c r="G83" s="135"/>
      <c r="H83" s="136"/>
      <c r="I83" s="136"/>
      <c r="J83" s="135"/>
      <c r="K83" s="135"/>
      <c r="L83" s="135"/>
      <c r="M83" s="137"/>
      <c r="N83" s="138"/>
      <c r="O83" s="138"/>
      <c r="P83" s="138"/>
      <c r="Q83" s="160"/>
      <c r="R83" s="160"/>
      <c r="S83" s="136"/>
      <c r="T83" s="160"/>
      <c r="U83" s="136"/>
      <c r="V83" s="136"/>
      <c r="W83" s="160"/>
      <c r="X83" s="160"/>
      <c r="Y83" s="160"/>
      <c r="Z83" s="135"/>
      <c r="AA83" s="136"/>
      <c r="AB83" s="136"/>
      <c r="AC83" s="137"/>
      <c r="AD83" s="138"/>
      <c r="AE83" s="138"/>
      <c r="AF83" s="138"/>
      <c r="AG83" s="143"/>
      <c r="AH83" s="124"/>
    </row>
    <row r="84" spans="1:34" x14ac:dyDescent="0.15">
      <c r="A84" s="105"/>
      <c r="B84" s="302" t="s">
        <v>193</v>
      </c>
      <c r="C84" s="298"/>
      <c r="D84" s="303"/>
      <c r="E84" s="298" t="e">
        <f>'①　計算書'!C43</f>
        <v>#VALUE!</v>
      </c>
      <c r="F84" s="298"/>
      <c r="G84" s="135" t="s">
        <v>12</v>
      </c>
      <c r="H84" s="298" t="str">
        <f>E23</f>
        <v/>
      </c>
      <c r="I84" s="298"/>
      <c r="J84" s="135" t="s">
        <v>134</v>
      </c>
      <c r="K84" s="135"/>
      <c r="L84" s="135"/>
      <c r="M84" s="296" t="e">
        <f>'①　計算書'!G43</f>
        <v>#VALUE!</v>
      </c>
      <c r="N84" s="297"/>
      <c r="O84" s="297"/>
      <c r="P84" s="297"/>
      <c r="Q84" s="159"/>
      <c r="R84" s="160" t="s">
        <v>189</v>
      </c>
      <c r="S84" s="136"/>
      <c r="T84" s="160"/>
      <c r="U84" s="136"/>
      <c r="V84" s="136"/>
      <c r="W84" s="160"/>
      <c r="X84" s="160"/>
      <c r="Y84" s="160"/>
      <c r="Z84" s="135" t="e">
        <f>'①　計算書'!O43</f>
        <v>#VALUE!</v>
      </c>
      <c r="AA84" s="298" t="s">
        <v>135</v>
      </c>
      <c r="AB84" s="298"/>
      <c r="AC84" s="299" t="e">
        <f>'①　計算書'!Q43</f>
        <v>#VALUE!</v>
      </c>
      <c r="AD84" s="300"/>
      <c r="AE84" s="300"/>
      <c r="AF84" s="300"/>
      <c r="AG84" s="143" t="s">
        <v>18</v>
      </c>
      <c r="AH84" s="124"/>
    </row>
    <row r="85" spans="1:34" x14ac:dyDescent="0.15">
      <c r="A85" s="105"/>
      <c r="B85" s="161"/>
      <c r="C85" s="136"/>
      <c r="D85" s="162"/>
      <c r="E85" s="136"/>
      <c r="F85" s="136"/>
      <c r="G85" s="135"/>
      <c r="H85" s="136"/>
      <c r="I85" s="136"/>
      <c r="J85" s="135"/>
      <c r="K85" s="135"/>
      <c r="L85" s="135"/>
      <c r="M85" s="137"/>
      <c r="N85" s="138"/>
      <c r="O85" s="138"/>
      <c r="P85" s="138"/>
      <c r="Q85" s="160"/>
      <c r="R85" s="160"/>
      <c r="S85" s="136"/>
      <c r="T85" s="160"/>
      <c r="U85" s="136"/>
      <c r="V85" s="136"/>
      <c r="W85" s="160"/>
      <c r="X85" s="160"/>
      <c r="Y85" s="160"/>
      <c r="Z85" s="135"/>
      <c r="AA85" s="136"/>
      <c r="AB85" s="136"/>
      <c r="AC85" s="137"/>
      <c r="AD85" s="138"/>
      <c r="AE85" s="138"/>
      <c r="AF85" s="138"/>
      <c r="AG85" s="143"/>
      <c r="AH85" s="124"/>
    </row>
    <row r="86" spans="1:34" x14ac:dyDescent="0.15">
      <c r="A86" s="105"/>
      <c r="B86" s="302" t="s">
        <v>193</v>
      </c>
      <c r="C86" s="298"/>
      <c r="D86" s="303"/>
      <c r="E86" s="298" t="e">
        <f>'①　計算書'!C44</f>
        <v>#VALUE!</v>
      </c>
      <c r="F86" s="298"/>
      <c r="G86" s="135" t="s">
        <v>12</v>
      </c>
      <c r="H86" s="298" t="str">
        <f>J23</f>
        <v/>
      </c>
      <c r="I86" s="298"/>
      <c r="J86" s="135" t="s">
        <v>134</v>
      </c>
      <c r="K86" s="135"/>
      <c r="L86" s="135"/>
      <c r="M86" s="296" t="e">
        <f>'①　計算書'!G44</f>
        <v>#VALUE!</v>
      </c>
      <c r="N86" s="297"/>
      <c r="O86" s="297"/>
      <c r="P86" s="297"/>
      <c r="Q86" s="159"/>
      <c r="R86" s="160" t="s">
        <v>189</v>
      </c>
      <c r="S86" s="136"/>
      <c r="T86" s="160"/>
      <c r="U86" s="136"/>
      <c r="V86" s="136"/>
      <c r="W86" s="160"/>
      <c r="X86" s="160"/>
      <c r="Y86" s="160"/>
      <c r="Z86" s="135" t="e">
        <f>'①　計算書'!O44</f>
        <v>#VALUE!</v>
      </c>
      <c r="AA86" s="298" t="s">
        <v>135</v>
      </c>
      <c r="AB86" s="298"/>
      <c r="AC86" s="299" t="e">
        <f>'①　計算書'!Q44</f>
        <v>#VALUE!</v>
      </c>
      <c r="AD86" s="300"/>
      <c r="AE86" s="300"/>
      <c r="AF86" s="300"/>
      <c r="AG86" s="143" t="s">
        <v>18</v>
      </c>
      <c r="AH86" s="124"/>
    </row>
    <row r="87" spans="1:34" x14ac:dyDescent="0.15">
      <c r="A87" s="105"/>
      <c r="B87" s="161"/>
      <c r="C87" s="136"/>
      <c r="D87" s="162"/>
      <c r="E87" s="136"/>
      <c r="F87" s="136"/>
      <c r="G87" s="135"/>
      <c r="H87" s="136"/>
      <c r="I87" s="136"/>
      <c r="J87" s="135"/>
      <c r="K87" s="135"/>
      <c r="L87" s="135"/>
      <c r="M87" s="137"/>
      <c r="N87" s="138"/>
      <c r="O87" s="138"/>
      <c r="P87" s="138"/>
      <c r="Q87" s="160"/>
      <c r="R87" s="160"/>
      <c r="S87" s="136"/>
      <c r="T87" s="160"/>
      <c r="U87" s="136"/>
      <c r="V87" s="136"/>
      <c r="W87" s="160"/>
      <c r="X87" s="160"/>
      <c r="Y87" s="160"/>
      <c r="Z87" s="135"/>
      <c r="AA87" s="136"/>
      <c r="AB87" s="136"/>
      <c r="AC87" s="137"/>
      <c r="AD87" s="138"/>
      <c r="AE87" s="138"/>
      <c r="AF87" s="138"/>
      <c r="AG87" s="143"/>
      <c r="AH87" s="124"/>
    </row>
    <row r="88" spans="1:34" x14ac:dyDescent="0.15">
      <c r="A88" s="105"/>
      <c r="B88" s="302" t="s">
        <v>193</v>
      </c>
      <c r="C88" s="298"/>
      <c r="D88" s="303"/>
      <c r="E88" s="298" t="e">
        <f>'①　計算書'!C45</f>
        <v>#VALUE!</v>
      </c>
      <c r="F88" s="298"/>
      <c r="G88" s="135" t="s">
        <v>12</v>
      </c>
      <c r="H88" s="298" t="str">
        <f>O23</f>
        <v/>
      </c>
      <c r="I88" s="298"/>
      <c r="J88" s="135" t="s">
        <v>134</v>
      </c>
      <c r="K88" s="135"/>
      <c r="L88" s="135"/>
      <c r="M88" s="296" t="e">
        <f>'①　計算書'!G45</f>
        <v>#VALUE!</v>
      </c>
      <c r="N88" s="297"/>
      <c r="O88" s="297"/>
      <c r="P88" s="297"/>
      <c r="Q88" s="159"/>
      <c r="R88" s="160" t="s">
        <v>189</v>
      </c>
      <c r="S88" s="136"/>
      <c r="T88" s="160"/>
      <c r="U88" s="136"/>
      <c r="V88" s="136"/>
      <c r="W88" s="160"/>
      <c r="X88" s="160"/>
      <c r="Y88" s="160"/>
      <c r="Z88" s="135" t="e">
        <f>'①　計算書'!O45</f>
        <v>#VALUE!</v>
      </c>
      <c r="AA88" s="298" t="s">
        <v>135</v>
      </c>
      <c r="AB88" s="298"/>
      <c r="AC88" s="299" t="e">
        <f>'①　計算書'!Q45</f>
        <v>#VALUE!</v>
      </c>
      <c r="AD88" s="300"/>
      <c r="AE88" s="300"/>
      <c r="AF88" s="300"/>
      <c r="AG88" s="143" t="s">
        <v>18</v>
      </c>
      <c r="AH88" s="124"/>
    </row>
    <row r="89" spans="1:34" x14ac:dyDescent="0.15">
      <c r="A89" s="105"/>
      <c r="B89" s="161"/>
      <c r="C89" s="136"/>
      <c r="D89" s="162"/>
      <c r="E89" s="136"/>
      <c r="F89" s="136"/>
      <c r="G89" s="135"/>
      <c r="H89" s="136"/>
      <c r="I89" s="136"/>
      <c r="J89" s="135"/>
      <c r="K89" s="135"/>
      <c r="L89" s="135"/>
      <c r="M89" s="137"/>
      <c r="N89" s="138"/>
      <c r="O89" s="138"/>
      <c r="P89" s="138"/>
      <c r="Q89" s="160"/>
      <c r="R89" s="160"/>
      <c r="S89" s="136"/>
      <c r="T89" s="160"/>
      <c r="U89" s="136"/>
      <c r="V89" s="136"/>
      <c r="W89" s="160"/>
      <c r="X89" s="160"/>
      <c r="Y89" s="160"/>
      <c r="Z89" s="135"/>
      <c r="AA89" s="136"/>
      <c r="AB89" s="136"/>
      <c r="AC89" s="137"/>
      <c r="AD89" s="138"/>
      <c r="AE89" s="138"/>
      <c r="AF89" s="138"/>
      <c r="AG89" s="143"/>
      <c r="AH89" s="124"/>
    </row>
    <row r="90" spans="1:34" x14ac:dyDescent="0.15">
      <c r="A90" s="105"/>
      <c r="B90" s="302" t="s">
        <v>193</v>
      </c>
      <c r="C90" s="298"/>
      <c r="D90" s="303"/>
      <c r="E90" s="298" t="e">
        <f>'①　計算書'!C46</f>
        <v>#VALUE!</v>
      </c>
      <c r="F90" s="298"/>
      <c r="G90" s="135" t="s">
        <v>12</v>
      </c>
      <c r="H90" s="298" t="str">
        <f>T23</f>
        <v/>
      </c>
      <c r="I90" s="298"/>
      <c r="J90" s="135" t="s">
        <v>134</v>
      </c>
      <c r="K90" s="135"/>
      <c r="L90" s="135"/>
      <c r="M90" s="296" t="e">
        <f>'①　計算書'!G46</f>
        <v>#VALUE!</v>
      </c>
      <c r="N90" s="297"/>
      <c r="O90" s="297"/>
      <c r="P90" s="297"/>
      <c r="Q90" s="159"/>
      <c r="R90" s="160" t="s">
        <v>189</v>
      </c>
      <c r="S90" s="136"/>
      <c r="T90" s="160"/>
      <c r="U90" s="136"/>
      <c r="V90" s="136"/>
      <c r="W90" s="160"/>
      <c r="X90" s="160"/>
      <c r="Y90" s="160"/>
      <c r="Z90" s="135"/>
      <c r="AA90" s="298" t="s">
        <v>135</v>
      </c>
      <c r="AB90" s="298"/>
      <c r="AC90" s="299"/>
      <c r="AD90" s="300"/>
      <c r="AE90" s="300"/>
      <c r="AF90" s="300"/>
      <c r="AG90" s="143" t="s">
        <v>18</v>
      </c>
      <c r="AH90" s="124"/>
    </row>
    <row r="91" spans="1:34" x14ac:dyDescent="0.15">
      <c r="A91" s="105"/>
      <c r="B91" s="161"/>
      <c r="C91" s="136"/>
      <c r="D91" s="162"/>
      <c r="E91" s="136"/>
      <c r="F91" s="136"/>
      <c r="G91" s="135"/>
      <c r="H91" s="136"/>
      <c r="I91" s="136"/>
      <c r="J91" s="135"/>
      <c r="K91" s="135"/>
      <c r="L91" s="135"/>
      <c r="M91" s="137"/>
      <c r="N91" s="138"/>
      <c r="O91" s="138"/>
      <c r="P91" s="138"/>
      <c r="Q91" s="160"/>
      <c r="R91" s="160"/>
      <c r="S91" s="136"/>
      <c r="T91" s="160"/>
      <c r="U91" s="136"/>
      <c r="V91" s="136"/>
      <c r="W91" s="160"/>
      <c r="X91" s="160"/>
      <c r="Y91" s="160"/>
      <c r="Z91" s="135"/>
      <c r="AA91" s="136"/>
      <c r="AB91" s="136"/>
      <c r="AC91" s="137"/>
      <c r="AD91" s="138"/>
      <c r="AE91" s="138"/>
      <c r="AF91" s="138"/>
      <c r="AG91" s="143"/>
      <c r="AH91" s="124"/>
    </row>
    <row r="92" spans="1:34" x14ac:dyDescent="0.15">
      <c r="A92" s="105"/>
      <c r="B92" s="302" t="s">
        <v>193</v>
      </c>
      <c r="C92" s="298"/>
      <c r="D92" s="303"/>
      <c r="E92" s="298" t="e">
        <f>'①　計算書'!C47</f>
        <v>#VALUE!</v>
      </c>
      <c r="F92" s="298"/>
      <c r="G92" s="135" t="s">
        <v>12</v>
      </c>
      <c r="H92" s="298" t="str">
        <f>Y23</f>
        <v/>
      </c>
      <c r="I92" s="298"/>
      <c r="J92" s="135" t="s">
        <v>134</v>
      </c>
      <c r="K92" s="135"/>
      <c r="L92" s="135"/>
      <c r="M92" s="296" t="e">
        <f>'①　計算書'!G47</f>
        <v>#VALUE!</v>
      </c>
      <c r="N92" s="297"/>
      <c r="O92" s="297"/>
      <c r="P92" s="297"/>
      <c r="Q92" s="159"/>
      <c r="R92" s="160" t="s">
        <v>189</v>
      </c>
      <c r="S92" s="136"/>
      <c r="T92" s="160"/>
      <c r="U92" s="136"/>
      <c r="V92" s="136"/>
      <c r="W92" s="160"/>
      <c r="X92" s="160"/>
      <c r="Y92" s="160"/>
      <c r="Z92" s="135"/>
      <c r="AA92" s="298" t="s">
        <v>135</v>
      </c>
      <c r="AB92" s="298"/>
      <c r="AC92" s="299"/>
      <c r="AD92" s="300"/>
      <c r="AE92" s="300"/>
      <c r="AF92" s="300"/>
      <c r="AG92" s="143" t="s">
        <v>18</v>
      </c>
      <c r="AH92" s="124"/>
    </row>
    <row r="93" spans="1:34" x14ac:dyDescent="0.15">
      <c r="A93" s="105"/>
      <c r="B93" s="161"/>
      <c r="C93" s="136"/>
      <c r="D93" s="162"/>
      <c r="E93" s="136"/>
      <c r="F93" s="136"/>
      <c r="G93" s="135"/>
      <c r="H93" s="136"/>
      <c r="I93" s="136"/>
      <c r="J93" s="135"/>
      <c r="K93" s="135"/>
      <c r="L93" s="135"/>
      <c r="M93" s="137"/>
      <c r="N93" s="138"/>
      <c r="O93" s="138"/>
      <c r="P93" s="138"/>
      <c r="Q93" s="160"/>
      <c r="R93" s="160"/>
      <c r="S93" s="136"/>
      <c r="T93" s="160"/>
      <c r="U93" s="136"/>
      <c r="V93" s="136"/>
      <c r="W93" s="160"/>
      <c r="X93" s="160"/>
      <c r="Y93" s="160"/>
      <c r="Z93" s="135"/>
      <c r="AA93" s="136"/>
      <c r="AB93" s="136"/>
      <c r="AC93" s="137"/>
      <c r="AD93" s="138"/>
      <c r="AE93" s="138"/>
      <c r="AF93" s="138"/>
      <c r="AG93" s="143"/>
      <c r="AH93" s="124"/>
    </row>
    <row r="94" spans="1:34" x14ac:dyDescent="0.15">
      <c r="A94" s="105"/>
      <c r="B94" s="302" t="s">
        <v>193</v>
      </c>
      <c r="C94" s="298"/>
      <c r="D94" s="303"/>
      <c r="E94" s="298" t="e">
        <f>'①　計算書'!C48</f>
        <v>#VALUE!</v>
      </c>
      <c r="F94" s="298"/>
      <c r="G94" s="135" t="s">
        <v>12</v>
      </c>
      <c r="H94" s="298" t="str">
        <f>AD23</f>
        <v/>
      </c>
      <c r="I94" s="298"/>
      <c r="J94" s="135" t="s">
        <v>134</v>
      </c>
      <c r="K94" s="135"/>
      <c r="L94" s="135"/>
      <c r="M94" s="296" t="e">
        <f>'①　計算書'!G48</f>
        <v>#VALUE!</v>
      </c>
      <c r="N94" s="297"/>
      <c r="O94" s="297"/>
      <c r="P94" s="297"/>
      <c r="Q94" s="159"/>
      <c r="R94" s="160" t="s">
        <v>189</v>
      </c>
      <c r="S94" s="136"/>
      <c r="T94" s="160"/>
      <c r="U94" s="136"/>
      <c r="V94" s="136"/>
      <c r="W94" s="160"/>
      <c r="X94" s="160"/>
      <c r="Y94" s="160"/>
      <c r="Z94" s="135"/>
      <c r="AA94" s="298" t="s">
        <v>135</v>
      </c>
      <c r="AB94" s="298"/>
      <c r="AC94" s="299"/>
      <c r="AD94" s="300"/>
      <c r="AE94" s="300"/>
      <c r="AF94" s="300"/>
      <c r="AG94" s="143" t="s">
        <v>18</v>
      </c>
      <c r="AH94" s="124"/>
    </row>
    <row r="95" spans="1:34" x14ac:dyDescent="0.15">
      <c r="A95" s="105"/>
      <c r="B95" s="142"/>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43"/>
      <c r="AH95" s="124"/>
    </row>
    <row r="96" spans="1:34" ht="14.25" x14ac:dyDescent="0.15">
      <c r="A96" s="105"/>
      <c r="B96" s="142"/>
      <c r="C96" s="135"/>
      <c r="D96" s="135"/>
      <c r="E96" s="135"/>
      <c r="F96" s="135"/>
      <c r="G96" s="135"/>
      <c r="H96" s="135"/>
      <c r="I96" s="135"/>
      <c r="J96" s="135"/>
      <c r="K96" s="135"/>
      <c r="L96" s="135"/>
      <c r="M96" s="135"/>
      <c r="N96" s="135"/>
      <c r="O96" s="135"/>
      <c r="P96" s="135"/>
      <c r="Q96" s="135"/>
      <c r="R96" s="135"/>
      <c r="S96" s="135" t="s">
        <v>136</v>
      </c>
      <c r="T96" s="135"/>
      <c r="U96" s="135"/>
      <c r="V96" s="135"/>
      <c r="W96" s="135"/>
      <c r="X96" s="135"/>
      <c r="Y96" s="135"/>
      <c r="Z96" s="135"/>
      <c r="AA96" s="135"/>
      <c r="AB96" s="135"/>
      <c r="AC96" s="308" t="e">
        <f>'①　計算書'!Q50</f>
        <v>#VALUE!</v>
      </c>
      <c r="AD96" s="309"/>
      <c r="AE96" s="309"/>
      <c r="AF96" s="309"/>
      <c r="AG96" s="143" t="s">
        <v>106</v>
      </c>
      <c r="AH96" s="124"/>
    </row>
    <row r="97" spans="1:34" x14ac:dyDescent="0.15">
      <c r="A97" s="105"/>
      <c r="B97" s="142"/>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43"/>
      <c r="AH97" s="124"/>
    </row>
    <row r="98" spans="1:34" ht="14.25" x14ac:dyDescent="0.15">
      <c r="A98" s="105"/>
      <c r="B98" s="142"/>
      <c r="C98" s="135"/>
      <c r="D98" s="135"/>
      <c r="E98" s="135"/>
      <c r="F98" s="135"/>
      <c r="G98" s="135"/>
      <c r="H98" s="135"/>
      <c r="I98" s="135"/>
      <c r="J98" s="135"/>
      <c r="K98" s="135"/>
      <c r="L98" s="135"/>
      <c r="M98" s="135"/>
      <c r="N98" s="135"/>
      <c r="O98" s="135"/>
      <c r="P98" s="135"/>
      <c r="Q98" s="135"/>
      <c r="R98" s="135"/>
      <c r="S98" s="135" t="s">
        <v>20</v>
      </c>
      <c r="T98" s="135"/>
      <c r="U98" s="135"/>
      <c r="V98" s="135"/>
      <c r="W98" s="135"/>
      <c r="X98" s="135"/>
      <c r="Y98" s="135"/>
      <c r="Z98" s="308" t="e">
        <f>'①　計算書'!Q52</f>
        <v>#VALUE!</v>
      </c>
      <c r="AA98" s="309"/>
      <c r="AB98" s="309"/>
      <c r="AC98" s="309"/>
      <c r="AD98" s="309"/>
      <c r="AE98" s="309"/>
      <c r="AF98" s="309"/>
      <c r="AG98" s="143" t="s">
        <v>18</v>
      </c>
      <c r="AH98" s="124"/>
    </row>
    <row r="99" spans="1:34" x14ac:dyDescent="0.15">
      <c r="A99" s="105"/>
      <c r="B99" s="142"/>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43"/>
      <c r="AH99" s="124"/>
    </row>
    <row r="100" spans="1:34" ht="20.25" customHeight="1" x14ac:dyDescent="0.15">
      <c r="A100" s="105"/>
      <c r="B100" s="286" t="s">
        <v>137</v>
      </c>
      <c r="C100" s="287"/>
      <c r="D100" s="288"/>
      <c r="E100" s="288"/>
      <c r="F100" s="288"/>
      <c r="G100" s="288"/>
      <c r="H100" s="288"/>
      <c r="I100" s="289"/>
      <c r="J100" s="290"/>
      <c r="K100" s="291"/>
      <c r="L100" s="291"/>
      <c r="M100" s="291"/>
      <c r="N100" s="291"/>
      <c r="O100" s="291"/>
      <c r="P100" s="291"/>
      <c r="Q100" s="291"/>
      <c r="R100" s="292"/>
      <c r="S100" s="293" t="s">
        <v>138</v>
      </c>
      <c r="T100" s="294"/>
      <c r="U100" s="294"/>
      <c r="V100" s="295"/>
      <c r="W100" s="310">
        <f>'①　計算書'!N5</f>
        <v>0</v>
      </c>
      <c r="X100" s="311"/>
      <c r="Y100" s="311"/>
      <c r="Z100" s="311"/>
      <c r="AA100" s="311"/>
      <c r="AB100" s="311"/>
      <c r="AC100" s="311"/>
      <c r="AD100" s="311"/>
      <c r="AE100" s="311"/>
      <c r="AF100" s="311"/>
      <c r="AG100" s="312"/>
      <c r="AH100" s="124"/>
    </row>
    <row r="101" spans="1:34" ht="18" customHeight="1" x14ac:dyDescent="0.15">
      <c r="A101" s="105"/>
      <c r="B101" s="304" t="s">
        <v>139</v>
      </c>
      <c r="C101" s="305"/>
      <c r="D101" s="306"/>
      <c r="E101" s="306"/>
      <c r="F101" s="306"/>
      <c r="G101" s="306"/>
      <c r="H101" s="306"/>
      <c r="I101" s="306"/>
      <c r="J101" s="307"/>
      <c r="K101" s="304" t="s">
        <v>140</v>
      </c>
      <c r="L101" s="306"/>
      <c r="M101" s="306"/>
      <c r="N101" s="306"/>
      <c r="O101" s="306"/>
      <c r="P101" s="306"/>
      <c r="Q101" s="306"/>
      <c r="R101" s="307"/>
      <c r="S101" s="304" t="s">
        <v>141</v>
      </c>
      <c r="T101" s="306"/>
      <c r="U101" s="306"/>
      <c r="V101" s="306"/>
      <c r="W101" s="306"/>
      <c r="X101" s="306"/>
      <c r="Y101" s="306"/>
      <c r="Z101" s="307"/>
      <c r="AA101" s="304" t="s">
        <v>142</v>
      </c>
      <c r="AB101" s="306"/>
      <c r="AC101" s="306"/>
      <c r="AD101" s="306"/>
      <c r="AE101" s="306"/>
      <c r="AF101" s="306"/>
      <c r="AG101" s="307"/>
      <c r="AH101" s="124"/>
    </row>
    <row r="102" spans="1:34" x14ac:dyDescent="0.15">
      <c r="A102" s="105"/>
      <c r="B102" s="124"/>
      <c r="C102" s="128"/>
      <c r="D102" s="128"/>
      <c r="E102" s="128"/>
      <c r="F102" s="128"/>
      <c r="G102" s="128"/>
      <c r="H102" s="128"/>
      <c r="I102" s="128"/>
      <c r="J102" s="125"/>
      <c r="K102" s="124"/>
      <c r="L102" s="128"/>
      <c r="M102" s="128"/>
      <c r="N102" s="128"/>
      <c r="O102" s="128"/>
      <c r="P102" s="128"/>
      <c r="Q102" s="128"/>
      <c r="R102" s="125"/>
      <c r="S102" s="124"/>
      <c r="T102" s="128"/>
      <c r="U102" s="128"/>
      <c r="V102" s="128"/>
      <c r="W102" s="128"/>
      <c r="X102" s="128"/>
      <c r="Y102" s="128"/>
      <c r="Z102" s="125"/>
      <c r="AA102" s="124"/>
      <c r="AB102" s="128"/>
      <c r="AC102" s="128"/>
      <c r="AD102" s="128"/>
      <c r="AE102" s="128"/>
      <c r="AF102" s="128"/>
      <c r="AG102" s="125"/>
      <c r="AH102" s="124"/>
    </row>
    <row r="103" spans="1:34" x14ac:dyDescent="0.15">
      <c r="A103" s="105"/>
      <c r="B103" s="124"/>
      <c r="C103" s="128"/>
      <c r="D103" s="128"/>
      <c r="E103" s="128" t="s">
        <v>12</v>
      </c>
      <c r="F103" s="128"/>
      <c r="G103" s="128"/>
      <c r="H103" s="128" t="s">
        <v>105</v>
      </c>
      <c r="I103" s="128"/>
      <c r="J103" s="125" t="s">
        <v>106</v>
      </c>
      <c r="K103" s="124"/>
      <c r="L103" s="128"/>
      <c r="M103" s="128" t="s">
        <v>12</v>
      </c>
      <c r="N103" s="128"/>
      <c r="O103" s="128"/>
      <c r="P103" s="128" t="s">
        <v>105</v>
      </c>
      <c r="Q103" s="128"/>
      <c r="R103" s="125" t="s">
        <v>106</v>
      </c>
      <c r="S103" s="124"/>
      <c r="T103" s="128"/>
      <c r="U103" s="128"/>
      <c r="V103" s="128"/>
      <c r="W103" s="128"/>
      <c r="X103" s="128"/>
      <c r="Y103" s="128"/>
      <c r="Z103" s="125" t="s">
        <v>18</v>
      </c>
      <c r="AA103" s="124"/>
      <c r="AB103" s="128"/>
      <c r="AC103" s="128"/>
      <c r="AD103" s="128"/>
      <c r="AE103" s="128"/>
      <c r="AF103" s="128"/>
      <c r="AG103" s="125" t="s">
        <v>106</v>
      </c>
      <c r="AH103" s="124"/>
    </row>
    <row r="104" spans="1:34" x14ac:dyDescent="0.15">
      <c r="A104" s="105"/>
      <c r="B104" s="112"/>
      <c r="C104" s="113"/>
      <c r="D104" s="113"/>
      <c r="E104" s="113"/>
      <c r="F104" s="113"/>
      <c r="G104" s="113"/>
      <c r="H104" s="113"/>
      <c r="I104" s="113"/>
      <c r="J104" s="114"/>
      <c r="K104" s="112"/>
      <c r="L104" s="113"/>
      <c r="M104" s="113"/>
      <c r="N104" s="113"/>
      <c r="O104" s="113"/>
      <c r="P104" s="113"/>
      <c r="Q104" s="113"/>
      <c r="R104" s="114"/>
      <c r="S104" s="112"/>
      <c r="T104" s="113"/>
      <c r="U104" s="113"/>
      <c r="V104" s="113"/>
      <c r="W104" s="113"/>
      <c r="X104" s="113"/>
      <c r="Y104" s="113"/>
      <c r="Z104" s="114"/>
      <c r="AA104" s="112"/>
      <c r="AB104" s="113"/>
      <c r="AC104" s="113"/>
      <c r="AD104" s="113"/>
      <c r="AE104" s="113"/>
      <c r="AF104" s="113"/>
      <c r="AG104" s="114"/>
      <c r="AH104" s="124"/>
    </row>
    <row r="105" spans="1:34" x14ac:dyDescent="0.15">
      <c r="A105" s="105"/>
      <c r="B105" s="109"/>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1"/>
      <c r="AH105" s="124"/>
    </row>
    <row r="106" spans="1:34" x14ac:dyDescent="0.15">
      <c r="A106" s="105"/>
      <c r="B106" s="124"/>
      <c r="C106" s="128"/>
      <c r="D106" s="128" t="s">
        <v>143</v>
      </c>
      <c r="E106" s="128"/>
      <c r="F106" s="128"/>
      <c r="G106" s="128"/>
      <c r="H106" s="129"/>
      <c r="I106" s="129"/>
      <c r="J106" s="129"/>
      <c r="K106" s="129"/>
      <c r="L106" s="129"/>
      <c r="M106" s="129"/>
      <c r="N106" s="129"/>
      <c r="O106" s="128"/>
      <c r="P106" s="128"/>
      <c r="Q106" s="128"/>
      <c r="R106" s="128"/>
      <c r="S106" s="128"/>
      <c r="T106" s="128"/>
      <c r="U106" s="128"/>
      <c r="V106" s="128"/>
      <c r="W106" s="128"/>
      <c r="X106" s="128"/>
      <c r="Y106" s="128"/>
      <c r="Z106" s="128"/>
      <c r="AA106" s="128"/>
      <c r="AB106" s="128"/>
      <c r="AC106" s="128"/>
      <c r="AD106" s="128"/>
      <c r="AE106" s="128"/>
      <c r="AF106" s="128"/>
      <c r="AG106" s="125"/>
      <c r="AH106" s="124"/>
    </row>
    <row r="107" spans="1:34" x14ac:dyDescent="0.15">
      <c r="A107" s="105"/>
      <c r="B107" s="124"/>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5"/>
      <c r="AH107" s="124"/>
    </row>
    <row r="108" spans="1:34" x14ac:dyDescent="0.15">
      <c r="A108" s="105"/>
      <c r="B108" s="124"/>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5"/>
      <c r="AH108" s="124"/>
    </row>
    <row r="109" spans="1:34" x14ac:dyDescent="0.15">
      <c r="A109" s="105"/>
      <c r="B109" s="124"/>
      <c r="C109" s="128"/>
      <c r="D109" s="105"/>
      <c r="E109" s="105"/>
      <c r="F109" s="105"/>
      <c r="G109" s="105"/>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5"/>
      <c r="AH109" s="124"/>
    </row>
    <row r="110" spans="1:34" x14ac:dyDescent="0.15">
      <c r="A110" s="105"/>
      <c r="B110" s="124"/>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5"/>
      <c r="AH110" s="124"/>
    </row>
    <row r="111" spans="1:34" x14ac:dyDescent="0.15">
      <c r="A111" s="105"/>
      <c r="B111" s="124"/>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5"/>
      <c r="AH111" s="124"/>
    </row>
    <row r="112" spans="1:34" x14ac:dyDescent="0.15">
      <c r="A112" s="105"/>
      <c r="B112" s="124"/>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5"/>
      <c r="AH112" s="124"/>
    </row>
    <row r="113" spans="1:34" x14ac:dyDescent="0.15">
      <c r="A113" s="105"/>
      <c r="B113" s="112"/>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284"/>
      <c r="AE113" s="284"/>
      <c r="AF113" s="284"/>
      <c r="AG113" s="285"/>
      <c r="AH113" s="124"/>
    </row>
    <row r="114" spans="1:34" x14ac:dyDescent="0.15">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row>
    <row r="183" spans="1:1" x14ac:dyDescent="0.15">
      <c r="A183" s="46"/>
    </row>
    <row r="184" spans="1:1" x14ac:dyDescent="0.15">
      <c r="A184" s="46"/>
    </row>
    <row r="185" spans="1:1" x14ac:dyDescent="0.15">
      <c r="A185" s="46"/>
    </row>
    <row r="186" spans="1:1" x14ac:dyDescent="0.15">
      <c r="A186" s="46"/>
    </row>
    <row r="187" spans="1:1" x14ac:dyDescent="0.15">
      <c r="A187" s="46"/>
    </row>
    <row r="188" spans="1:1" x14ac:dyDescent="0.15">
      <c r="A188" s="46"/>
    </row>
    <row r="189" spans="1:1" x14ac:dyDescent="0.15">
      <c r="A189" s="46"/>
    </row>
    <row r="190" spans="1:1" x14ac:dyDescent="0.15">
      <c r="A190" s="46"/>
    </row>
    <row r="191" spans="1:1" x14ac:dyDescent="0.15">
      <c r="A191" s="46"/>
    </row>
    <row r="192" spans="1:1" x14ac:dyDescent="0.15">
      <c r="A192" s="46"/>
    </row>
    <row r="193" spans="1:1" x14ac:dyDescent="0.15">
      <c r="A193" s="46"/>
    </row>
    <row r="194" spans="1:1" x14ac:dyDescent="0.15">
      <c r="A194" s="46"/>
    </row>
    <row r="195" spans="1:1" x14ac:dyDescent="0.15">
      <c r="A195" s="46"/>
    </row>
    <row r="196" spans="1:1" x14ac:dyDescent="0.15">
      <c r="A196" s="46"/>
    </row>
    <row r="197" spans="1:1" x14ac:dyDescent="0.15">
      <c r="A197" s="46"/>
    </row>
    <row r="198" spans="1:1" x14ac:dyDescent="0.15">
      <c r="A198" s="46"/>
    </row>
    <row r="199" spans="1:1" x14ac:dyDescent="0.15">
      <c r="A199" s="46"/>
    </row>
    <row r="200" spans="1:1" x14ac:dyDescent="0.15">
      <c r="A200" s="46"/>
    </row>
    <row r="201" spans="1:1" x14ac:dyDescent="0.15">
      <c r="A201" s="46"/>
    </row>
    <row r="202" spans="1:1" x14ac:dyDescent="0.15">
      <c r="A202" s="46"/>
    </row>
    <row r="203" spans="1:1" x14ac:dyDescent="0.15">
      <c r="A203" s="46"/>
    </row>
    <row r="204" spans="1:1" x14ac:dyDescent="0.15">
      <c r="A204" s="46"/>
    </row>
    <row r="205" spans="1:1" x14ac:dyDescent="0.15">
      <c r="A205" s="46"/>
    </row>
    <row r="206" spans="1:1" x14ac:dyDescent="0.15">
      <c r="A206" s="46"/>
    </row>
    <row r="207" spans="1:1" x14ac:dyDescent="0.15">
      <c r="A207" s="46"/>
    </row>
    <row r="208" spans="1:1" x14ac:dyDescent="0.15">
      <c r="A208" s="46"/>
    </row>
    <row r="209" spans="1:1" x14ac:dyDescent="0.15">
      <c r="A209" s="46"/>
    </row>
    <row r="210" spans="1:1" x14ac:dyDescent="0.15">
      <c r="A210" s="46"/>
    </row>
    <row r="211" spans="1:1" x14ac:dyDescent="0.15">
      <c r="A211" s="46"/>
    </row>
    <row r="212" spans="1:1" x14ac:dyDescent="0.15">
      <c r="A212" s="46"/>
    </row>
    <row r="213" spans="1:1" x14ac:dyDescent="0.15">
      <c r="A213" s="46"/>
    </row>
    <row r="214" spans="1:1" x14ac:dyDescent="0.15">
      <c r="A214" s="46"/>
    </row>
    <row r="215" spans="1:1" x14ac:dyDescent="0.15">
      <c r="A215" s="46"/>
    </row>
    <row r="216" spans="1:1" x14ac:dyDescent="0.15">
      <c r="A216" s="46"/>
    </row>
    <row r="217" spans="1:1" x14ac:dyDescent="0.15">
      <c r="A217" s="46"/>
    </row>
    <row r="218" spans="1:1" x14ac:dyDescent="0.15">
      <c r="A218" s="46"/>
    </row>
    <row r="219" spans="1:1" x14ac:dyDescent="0.15">
      <c r="A219" s="46"/>
    </row>
    <row r="220" spans="1:1" x14ac:dyDescent="0.15">
      <c r="A220" s="46"/>
    </row>
    <row r="221" spans="1:1" x14ac:dyDescent="0.15">
      <c r="A221" s="46"/>
    </row>
    <row r="222" spans="1:1" x14ac:dyDescent="0.15">
      <c r="A222" s="46"/>
    </row>
    <row r="223" spans="1:1" x14ac:dyDescent="0.15">
      <c r="A223" s="46"/>
    </row>
    <row r="224" spans="1:1" x14ac:dyDescent="0.15">
      <c r="A224" s="46"/>
    </row>
    <row r="225" spans="1:1" x14ac:dyDescent="0.15">
      <c r="A225" s="46"/>
    </row>
    <row r="226" spans="1:1" x14ac:dyDescent="0.15">
      <c r="A226" s="46"/>
    </row>
    <row r="227" spans="1:1" x14ac:dyDescent="0.15">
      <c r="A227" s="46"/>
    </row>
    <row r="228" spans="1:1" x14ac:dyDescent="0.15">
      <c r="A228" s="46"/>
    </row>
    <row r="229" spans="1:1" x14ac:dyDescent="0.15">
      <c r="A229" s="46"/>
    </row>
    <row r="230" spans="1:1" x14ac:dyDescent="0.15">
      <c r="A230" s="46"/>
    </row>
    <row r="231" spans="1:1" x14ac:dyDescent="0.15">
      <c r="A231" s="46"/>
    </row>
    <row r="232" spans="1:1" x14ac:dyDescent="0.15">
      <c r="A232" s="46"/>
    </row>
    <row r="233" spans="1:1" x14ac:dyDescent="0.15">
      <c r="A233" s="46"/>
    </row>
    <row r="234" spans="1:1" x14ac:dyDescent="0.15">
      <c r="A234" s="46"/>
    </row>
    <row r="235" spans="1:1" x14ac:dyDescent="0.15">
      <c r="A235" s="46"/>
    </row>
    <row r="236" spans="1:1" x14ac:dyDescent="0.15">
      <c r="A236" s="46"/>
    </row>
    <row r="237" spans="1:1" x14ac:dyDescent="0.15">
      <c r="A237" s="46"/>
    </row>
    <row r="238" spans="1:1" x14ac:dyDescent="0.15">
      <c r="A238" s="46"/>
    </row>
    <row r="239" spans="1:1" x14ac:dyDescent="0.15">
      <c r="A239" s="46"/>
    </row>
    <row r="240" spans="1:1" x14ac:dyDescent="0.15">
      <c r="A240" s="46"/>
    </row>
    <row r="241" spans="1:1" x14ac:dyDescent="0.15">
      <c r="A241" s="46"/>
    </row>
    <row r="242" spans="1:1" x14ac:dyDescent="0.15">
      <c r="A242" s="46"/>
    </row>
    <row r="243" spans="1:1" x14ac:dyDescent="0.15">
      <c r="A243" s="46"/>
    </row>
    <row r="244" spans="1:1" x14ac:dyDescent="0.15">
      <c r="A244" s="46"/>
    </row>
    <row r="245" spans="1:1" x14ac:dyDescent="0.15">
      <c r="A245" s="46"/>
    </row>
    <row r="246" spans="1:1" x14ac:dyDescent="0.15">
      <c r="A246" s="46"/>
    </row>
    <row r="247" spans="1:1" x14ac:dyDescent="0.15">
      <c r="A247" s="46"/>
    </row>
    <row r="248" spans="1:1" x14ac:dyDescent="0.15">
      <c r="A248" s="46"/>
    </row>
    <row r="249" spans="1:1" x14ac:dyDescent="0.15">
      <c r="A249" s="46"/>
    </row>
    <row r="250" spans="1:1" x14ac:dyDescent="0.15">
      <c r="A250" s="46"/>
    </row>
    <row r="251" spans="1:1" x14ac:dyDescent="0.15">
      <c r="A251" s="46"/>
    </row>
    <row r="252" spans="1:1" x14ac:dyDescent="0.15">
      <c r="A252" s="46"/>
    </row>
    <row r="253" spans="1:1" x14ac:dyDescent="0.15">
      <c r="A253" s="46"/>
    </row>
    <row r="254" spans="1:1" x14ac:dyDescent="0.15">
      <c r="A254" s="46"/>
    </row>
    <row r="255" spans="1:1" x14ac:dyDescent="0.15">
      <c r="A255" s="46"/>
    </row>
    <row r="256" spans="1:1" x14ac:dyDescent="0.15">
      <c r="A256" s="46"/>
    </row>
    <row r="257" spans="1:1" x14ac:dyDescent="0.15">
      <c r="A257" s="46"/>
    </row>
    <row r="258" spans="1:1" x14ac:dyDescent="0.15">
      <c r="A258" s="46"/>
    </row>
    <row r="259" spans="1:1" x14ac:dyDescent="0.15">
      <c r="A259" s="46"/>
    </row>
    <row r="260" spans="1:1" x14ac:dyDescent="0.15">
      <c r="A260" s="46"/>
    </row>
    <row r="261" spans="1:1" x14ac:dyDescent="0.15">
      <c r="A261" s="46"/>
    </row>
    <row r="262" spans="1:1" x14ac:dyDescent="0.15">
      <c r="A262" s="46"/>
    </row>
    <row r="263" spans="1:1" x14ac:dyDescent="0.15">
      <c r="A263" s="46"/>
    </row>
    <row r="264" spans="1:1" x14ac:dyDescent="0.15">
      <c r="A264" s="46"/>
    </row>
    <row r="265" spans="1:1" x14ac:dyDescent="0.15">
      <c r="A265" s="46"/>
    </row>
    <row r="266" spans="1:1" x14ac:dyDescent="0.15">
      <c r="A266" s="46"/>
    </row>
    <row r="267" spans="1:1" x14ac:dyDescent="0.15">
      <c r="A267" s="46"/>
    </row>
    <row r="268" spans="1:1" x14ac:dyDescent="0.15">
      <c r="A268" s="46"/>
    </row>
    <row r="269" spans="1:1" x14ac:dyDescent="0.15">
      <c r="A269" s="46"/>
    </row>
    <row r="270" spans="1:1" x14ac:dyDescent="0.15">
      <c r="A270" s="46"/>
    </row>
    <row r="271" spans="1:1" x14ac:dyDescent="0.15">
      <c r="A271" s="46"/>
    </row>
    <row r="272" spans="1:1" x14ac:dyDescent="0.15">
      <c r="A272" s="46"/>
    </row>
    <row r="273" spans="1:1" x14ac:dyDescent="0.15">
      <c r="A273" s="46"/>
    </row>
  </sheetData>
  <sheetProtection algorithmName="SHA-512" hashValue="/qLr/xQdxfjJ4GEdWAJApYqgzxh+siEHY2gUZpH2/gVka62mowQsohftV6AajGYvXg3H5hNNaSLG6qUi2/UskA==" saltValue="pa1YJAlruLUTA3VZrCvmwA==" spinCount="100000" sheet="1" objects="1" scenarios="1"/>
  <mergeCells count="203">
    <mergeCell ref="AD113:AG113"/>
    <mergeCell ref="S2:U2"/>
    <mergeCell ref="V2:X2"/>
    <mergeCell ref="Y2:AA2"/>
    <mergeCell ref="AE2:AG2"/>
    <mergeCell ref="AI2:AK3"/>
    <mergeCell ref="S3:U4"/>
    <mergeCell ref="G6:AB6"/>
    <mergeCell ref="AI6:AP8"/>
    <mergeCell ref="M7:U7"/>
    <mergeCell ref="B9:H9"/>
    <mergeCell ref="J9:P9"/>
    <mergeCell ref="T9:AE9"/>
    <mergeCell ref="AB7:AG7"/>
    <mergeCell ref="B10:H10"/>
    <mergeCell ref="I10:Q10"/>
    <mergeCell ref="R10:AG10"/>
    <mergeCell ref="AI13:AL13"/>
    <mergeCell ref="B11:I11"/>
    <mergeCell ref="K11:L11"/>
    <mergeCell ref="T11:AA11"/>
    <mergeCell ref="B12:C12"/>
    <mergeCell ref="D12:E12"/>
    <mergeCell ref="F12:G12"/>
    <mergeCell ref="H12:I12"/>
    <mergeCell ref="K12:L12"/>
    <mergeCell ref="Q12:R12"/>
    <mergeCell ref="S12:T12"/>
    <mergeCell ref="U12:V12"/>
    <mergeCell ref="W12:X13"/>
    <mergeCell ref="Z12:AA12"/>
    <mergeCell ref="AB12:AC12"/>
    <mergeCell ref="AD12:AE12"/>
    <mergeCell ref="J14:M14"/>
    <mergeCell ref="P14:Q14"/>
    <mergeCell ref="S14:T14"/>
    <mergeCell ref="U14:V14"/>
    <mergeCell ref="AA14:AD14"/>
    <mergeCell ref="AF17:AG17"/>
    <mergeCell ref="AF19:AG19"/>
    <mergeCell ref="B20:B25"/>
    <mergeCell ref="C20:C25"/>
    <mergeCell ref="E20:F20"/>
    <mergeCell ref="G20:H20"/>
    <mergeCell ref="J20:K20"/>
    <mergeCell ref="D15:H15"/>
    <mergeCell ref="N15:P15"/>
    <mergeCell ref="R15:V15"/>
    <mergeCell ref="AA15:AD15"/>
    <mergeCell ref="R16:V16"/>
    <mergeCell ref="AA16:AD16"/>
    <mergeCell ref="B18:I18"/>
    <mergeCell ref="D19:H19"/>
    <mergeCell ref="K19:S19"/>
    <mergeCell ref="V19:AE19"/>
    <mergeCell ref="AA20:AB20"/>
    <mergeCell ref="AD20:AE20"/>
    <mergeCell ref="D17:H17"/>
    <mergeCell ref="K17:S17"/>
    <mergeCell ref="V17:AE17"/>
    <mergeCell ref="AF20:AG20"/>
    <mergeCell ref="D21:G21"/>
    <mergeCell ref="I21:L21"/>
    <mergeCell ref="N21:Q21"/>
    <mergeCell ref="S21:V21"/>
    <mergeCell ref="X21:AA21"/>
    <mergeCell ref="AC21:AF21"/>
    <mergeCell ref="L20:M20"/>
    <mergeCell ref="Y20:Z20"/>
    <mergeCell ref="O20:P20"/>
    <mergeCell ref="Q20:R20"/>
    <mergeCell ref="T20:U20"/>
    <mergeCell ref="V20:W20"/>
    <mergeCell ref="AC24:AF24"/>
    <mergeCell ref="B26:H27"/>
    <mergeCell ref="J26:N27"/>
    <mergeCell ref="O26:Q27"/>
    <mergeCell ref="R26:S27"/>
    <mergeCell ref="V26:AA27"/>
    <mergeCell ref="AB26:AF27"/>
    <mergeCell ref="T23:U23"/>
    <mergeCell ref="V23:W23"/>
    <mergeCell ref="Y23:Z23"/>
    <mergeCell ref="AA23:AB23"/>
    <mergeCell ref="AD23:AE23"/>
    <mergeCell ref="D24:G24"/>
    <mergeCell ref="I24:L24"/>
    <mergeCell ref="N24:Q24"/>
    <mergeCell ref="S24:V24"/>
    <mergeCell ref="X24:AA24"/>
    <mergeCell ref="E23:F23"/>
    <mergeCell ref="G23:H23"/>
    <mergeCell ref="J23:K23"/>
    <mergeCell ref="L23:M23"/>
    <mergeCell ref="O23:P23"/>
    <mergeCell ref="Q23:R23"/>
    <mergeCell ref="H33:I33"/>
    <mergeCell ref="K33:L33"/>
    <mergeCell ref="N33:O33"/>
    <mergeCell ref="Q35:S37"/>
    <mergeCell ref="D39:I40"/>
    <mergeCell ref="Q46:S48"/>
    <mergeCell ref="P44:Q44"/>
    <mergeCell ref="S44:T44"/>
    <mergeCell ref="AG26:AG27"/>
    <mergeCell ref="V46:AC46"/>
    <mergeCell ref="V47:AC47"/>
    <mergeCell ref="AE47:AF47"/>
    <mergeCell ref="V48:AD48"/>
    <mergeCell ref="V35:AG36"/>
    <mergeCell ref="V37:AG37"/>
    <mergeCell ref="V55:AA56"/>
    <mergeCell ref="AB55:AG56"/>
    <mergeCell ref="AA72:AB72"/>
    <mergeCell ref="AC72:AF72"/>
    <mergeCell ref="B74:D74"/>
    <mergeCell ref="E74:F74"/>
    <mergeCell ref="H74:I74"/>
    <mergeCell ref="M74:P74"/>
    <mergeCell ref="AA74:AB74"/>
    <mergeCell ref="AC74:AF74"/>
    <mergeCell ref="U60:Z60"/>
    <mergeCell ref="L66:N66"/>
    <mergeCell ref="R66:S66"/>
    <mergeCell ref="U66:V66"/>
    <mergeCell ref="B72:D72"/>
    <mergeCell ref="E72:F72"/>
    <mergeCell ref="H72:I72"/>
    <mergeCell ref="M72:P72"/>
    <mergeCell ref="K60:O60"/>
    <mergeCell ref="B78:D78"/>
    <mergeCell ref="E78:F78"/>
    <mergeCell ref="H78:I78"/>
    <mergeCell ref="M78:P78"/>
    <mergeCell ref="AA78:AB78"/>
    <mergeCell ref="AC78:AF78"/>
    <mergeCell ref="B76:D76"/>
    <mergeCell ref="E76:F76"/>
    <mergeCell ref="H76:I76"/>
    <mergeCell ref="M76:P76"/>
    <mergeCell ref="AA76:AB76"/>
    <mergeCell ref="AC76:AF76"/>
    <mergeCell ref="B82:D82"/>
    <mergeCell ref="E82:F82"/>
    <mergeCell ref="H82:I82"/>
    <mergeCell ref="M82:P82"/>
    <mergeCell ref="AA82:AB82"/>
    <mergeCell ref="AC82:AF82"/>
    <mergeCell ref="B80:D80"/>
    <mergeCell ref="E80:F80"/>
    <mergeCell ref="H80:I80"/>
    <mergeCell ref="M80:P80"/>
    <mergeCell ref="AA80:AB80"/>
    <mergeCell ref="AC80:AF80"/>
    <mergeCell ref="M86:P86"/>
    <mergeCell ref="AA86:AB86"/>
    <mergeCell ref="AC86:AF86"/>
    <mergeCell ref="B84:D84"/>
    <mergeCell ref="E84:F84"/>
    <mergeCell ref="H84:I84"/>
    <mergeCell ref="M84:P84"/>
    <mergeCell ref="AA84:AB84"/>
    <mergeCell ref="AC84:AF84"/>
    <mergeCell ref="B101:J101"/>
    <mergeCell ref="K101:R101"/>
    <mergeCell ref="S101:Z101"/>
    <mergeCell ref="AA101:AG101"/>
    <mergeCell ref="AC96:AF96"/>
    <mergeCell ref="Z98:AF98"/>
    <mergeCell ref="W100:AG100"/>
    <mergeCell ref="B92:D92"/>
    <mergeCell ref="E92:F92"/>
    <mergeCell ref="H92:I92"/>
    <mergeCell ref="M92:P92"/>
    <mergeCell ref="AA92:AB92"/>
    <mergeCell ref="AC92:AF92"/>
    <mergeCell ref="B94:D94"/>
    <mergeCell ref="E94:F94"/>
    <mergeCell ref="H94:I94"/>
    <mergeCell ref="V53:AA54"/>
    <mergeCell ref="AB53:AG54"/>
    <mergeCell ref="B100:I100"/>
    <mergeCell ref="J100:R100"/>
    <mergeCell ref="S100:V100"/>
    <mergeCell ref="M94:P94"/>
    <mergeCell ref="AA94:AB94"/>
    <mergeCell ref="AC94:AF94"/>
    <mergeCell ref="V44:W44"/>
    <mergeCell ref="B90:D90"/>
    <mergeCell ref="E90:F90"/>
    <mergeCell ref="H90:I90"/>
    <mergeCell ref="M90:P90"/>
    <mergeCell ref="AA90:AB90"/>
    <mergeCell ref="AC90:AF90"/>
    <mergeCell ref="B88:D88"/>
    <mergeCell ref="E88:F88"/>
    <mergeCell ref="H88:I88"/>
    <mergeCell ref="M88:P88"/>
    <mergeCell ref="AA88:AB88"/>
    <mergeCell ref="AC88:AF88"/>
    <mergeCell ref="B86:D86"/>
    <mergeCell ref="E86:F86"/>
    <mergeCell ref="H86:I86"/>
  </mergeCells>
  <phoneticPr fontId="3"/>
  <conditionalFormatting sqref="U61">
    <cfRule type="cellIs" dxfId="1" priority="1" stopIfTrue="1" operator="equal">
      <formula>9777</formula>
    </cfRule>
  </conditionalFormatting>
  <dataValidations count="5">
    <dataValidation type="list" allowBlank="1" showInputMessage="1" showErrorMessage="1" sqref="P15 N15">
      <formula1>"1.0,1.5,2.0,3.5,4.0"</formula1>
    </dataValidation>
    <dataValidation type="list" allowBlank="1" showInputMessage="1" showErrorMessage="1" sqref="J14:M14">
      <formula1>"行政,医療（２）,医療（３）,研究,企業（２）,企業（３）"</formula1>
    </dataValidation>
    <dataValidation type="list" allowBlank="1" showInputMessage="1" showErrorMessage="1" sqref="J13 N13">
      <formula1>"1,2"</formula1>
    </dataValidation>
    <dataValidation type="list" allowBlank="1" showInputMessage="1" showErrorMessage="1" sqref="AK15 C13">
      <formula1>"3,4"</formula1>
    </dataValidation>
    <dataValidation type="list" allowBlank="1" showInputMessage="1" showErrorMessage="1" sqref="P13 Y13">
      <formula1>"4,5"</formula1>
    </dataValidation>
  </dataValidations>
  <pageMargins left="0.74803149606299213" right="0.31496062992125984" top="0.59055118110236215" bottom="0.19685039370078741" header="0.23622047244094488" footer="0.1574803149606299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0">
    <tabColor rgb="FF92D050"/>
  </sheetPr>
  <dimension ref="A1:AL95"/>
  <sheetViews>
    <sheetView zoomScale="90" zoomScaleNormal="90" workbookViewId="0">
      <selection activeCell="I18" sqref="I18"/>
    </sheetView>
  </sheetViews>
  <sheetFormatPr defaultRowHeight="13.5" x14ac:dyDescent="0.15"/>
  <cols>
    <col min="2" max="2" width="5.125" customWidth="1"/>
    <col min="3" max="3" width="5.75" customWidth="1"/>
    <col min="4" max="4" width="2.25" customWidth="1"/>
    <col min="5" max="5" width="5.125" customWidth="1"/>
    <col min="6" max="6" width="5.875" customWidth="1"/>
    <col min="7" max="7" width="9.25" bestFit="1" customWidth="1"/>
    <col min="8" max="8" width="2.875" customWidth="1"/>
    <col min="9" max="9" width="3.875" customWidth="1"/>
    <col min="10" max="10" width="3.25" customWidth="1"/>
    <col min="11" max="11" width="5.875" customWidth="1"/>
    <col min="12" max="12" width="4.25" customWidth="1"/>
    <col min="13" max="13" width="5.375" customWidth="1"/>
    <col min="14" max="14" width="4.375" customWidth="1"/>
    <col min="15" max="15" width="4" customWidth="1"/>
    <col min="16" max="16" width="3.375" customWidth="1"/>
    <col min="17" max="17" width="10.75" customWidth="1"/>
    <col min="18" max="18" width="8.875" customWidth="1"/>
    <col min="19" max="19" width="9.75" customWidth="1"/>
    <col min="20" max="20" width="5.375" hidden="1" customWidth="1"/>
    <col min="21" max="21" width="21.625" customWidth="1"/>
    <col min="22" max="22" width="14.875" bestFit="1" customWidth="1"/>
    <col min="23" max="23" width="5.5" bestFit="1" customWidth="1"/>
    <col min="24" max="25" width="3.5" bestFit="1" customWidth="1"/>
    <col min="26" max="26" width="5.5" bestFit="1" customWidth="1"/>
    <col min="27" max="28" width="3.5" bestFit="1" customWidth="1"/>
    <col min="29" max="30" width="18.375" style="19" bestFit="1" customWidth="1"/>
    <col min="31" max="31" width="4.5" style="19" bestFit="1" customWidth="1"/>
    <col min="32" max="32" width="4.5" style="16" bestFit="1" customWidth="1"/>
    <col min="33" max="33" width="3.75" style="16" hidden="1" customWidth="1"/>
    <col min="34" max="34" width="11.125" bestFit="1" customWidth="1"/>
    <col min="35" max="35" width="13.375" bestFit="1" customWidth="1"/>
    <col min="36" max="36" width="4" bestFit="1" customWidth="1"/>
    <col min="37" max="37" width="9" hidden="1" customWidth="1"/>
  </cols>
  <sheetData>
    <row r="1" spans="1:35" ht="8.25" customHeight="1" x14ac:dyDescent="0.15"/>
    <row r="2" spans="1:35" ht="21" x14ac:dyDescent="0.15">
      <c r="A2" s="1">
        <f>IF($Q$50=0,"",+$Q$50)</f>
        <v>260</v>
      </c>
      <c r="B2" s="1"/>
      <c r="C2" s="1"/>
      <c r="D2" s="30" t="s">
        <v>0</v>
      </c>
      <c r="F2" s="1"/>
      <c r="H2" s="2"/>
      <c r="I2" s="2"/>
      <c r="J2" s="2"/>
      <c r="K2" s="2"/>
      <c r="L2" s="2"/>
      <c r="M2" s="2"/>
      <c r="N2" s="2"/>
      <c r="P2" s="231" t="s">
        <v>76</v>
      </c>
      <c r="Q2" s="231"/>
      <c r="R2" s="231"/>
      <c r="S2" s="80"/>
      <c r="T2" s="80"/>
      <c r="U2" s="80"/>
      <c r="V2" s="80"/>
      <c r="W2" s="80"/>
      <c r="X2" s="80"/>
      <c r="Y2" s="80"/>
      <c r="Z2" s="80"/>
      <c r="AA2" s="80"/>
      <c r="AB2" s="80"/>
      <c r="AC2" s="81"/>
      <c r="AD2" s="81"/>
      <c r="AE2" s="81"/>
    </row>
    <row r="3" spans="1:35" ht="18.75" x14ac:dyDescent="0.15">
      <c r="A3" s="1">
        <f>IF($Q$52=0,"",+$Q$52)</f>
        <v>2126800</v>
      </c>
      <c r="B3" s="1"/>
      <c r="C3" s="1"/>
      <c r="D3" s="1"/>
      <c r="E3" s="15"/>
      <c r="F3" s="1"/>
      <c r="H3" s="2"/>
      <c r="I3" s="2"/>
      <c r="J3" s="2"/>
      <c r="K3" s="2"/>
      <c r="L3" s="2"/>
      <c r="M3" s="2"/>
      <c r="N3" s="2"/>
      <c r="O3" s="237" t="str">
        <f>IF(G31=Y29,"給付上限相当額適用","給付上限相当額適用無し")</f>
        <v>給付上限相当額適用無し</v>
      </c>
      <c r="P3" s="238"/>
      <c r="Q3" s="238"/>
      <c r="R3" s="239"/>
    </row>
    <row r="4" spans="1:35" ht="18.75" x14ac:dyDescent="0.15">
      <c r="A4" s="29"/>
      <c r="B4" s="1"/>
      <c r="C4" s="1"/>
      <c r="D4" s="1"/>
      <c r="E4" s="15"/>
      <c r="F4" s="1"/>
      <c r="H4" s="2"/>
      <c r="I4" s="2"/>
      <c r="J4" s="2"/>
      <c r="K4" s="2"/>
      <c r="L4" s="2"/>
      <c r="N4" s="43"/>
      <c r="O4" s="3"/>
      <c r="S4" s="55" t="s">
        <v>52</v>
      </c>
      <c r="T4" s="53"/>
      <c r="U4" s="53"/>
    </row>
    <row r="5" spans="1:35" ht="14.25" x14ac:dyDescent="0.15">
      <c r="B5" s="444" t="s">
        <v>51</v>
      </c>
      <c r="C5" s="444"/>
      <c r="D5" s="88"/>
      <c r="E5" s="445" t="s">
        <v>82</v>
      </c>
      <c r="F5" s="446"/>
      <c r="G5" s="88"/>
      <c r="H5" s="88"/>
      <c r="I5" s="88"/>
      <c r="J5" s="447" t="s">
        <v>1</v>
      </c>
      <c r="K5" s="447"/>
      <c r="L5" s="447"/>
      <c r="M5" s="447"/>
      <c r="N5" s="443">
        <v>44682</v>
      </c>
      <c r="O5" s="443"/>
      <c r="P5" s="443"/>
      <c r="Q5" s="443"/>
    </row>
    <row r="6" spans="1:35" ht="14.25" x14ac:dyDescent="0.15">
      <c r="B6" s="441" t="s">
        <v>39</v>
      </c>
      <c r="C6" s="441"/>
      <c r="D6" s="88"/>
      <c r="E6" s="442" t="s">
        <v>83</v>
      </c>
      <c r="F6" s="442"/>
      <c r="G6" s="442"/>
      <c r="H6" s="90"/>
      <c r="I6" s="90"/>
      <c r="J6" s="91" t="s">
        <v>77</v>
      </c>
      <c r="K6" s="92"/>
      <c r="L6" s="92"/>
      <c r="M6" s="93"/>
      <c r="N6" s="443">
        <v>45230</v>
      </c>
      <c r="O6" s="443"/>
      <c r="P6" s="443"/>
      <c r="Q6" s="443"/>
      <c r="R6" s="4"/>
      <c r="S6" s="51" t="s">
        <v>78</v>
      </c>
      <c r="T6" s="51"/>
      <c r="U6" s="51"/>
      <c r="V6" s="74" t="s">
        <v>1</v>
      </c>
      <c r="W6" s="75">
        <f>YEAR($N$6)</f>
        <v>2023</v>
      </c>
      <c r="X6" s="75">
        <f>MONTH($N$6)</f>
        <v>10</v>
      </c>
      <c r="Y6" s="75">
        <f>DAY($N$6)</f>
        <v>31</v>
      </c>
      <c r="Z6" s="75"/>
      <c r="AA6" s="75"/>
      <c r="AB6" s="75"/>
      <c r="AC6" s="76">
        <f>DATE($W$6,$X$6,$Y$6)</f>
        <v>45230</v>
      </c>
      <c r="AD6" s="76"/>
      <c r="AE6" s="20"/>
      <c r="AF6" s="10"/>
      <c r="AG6" s="10"/>
    </row>
    <row r="7" spans="1:35" ht="14.25" x14ac:dyDescent="0.15">
      <c r="B7" s="94"/>
      <c r="C7" s="88"/>
      <c r="D7" s="88"/>
      <c r="E7" s="90" t="s">
        <v>44</v>
      </c>
      <c r="F7" s="90"/>
      <c r="G7" s="90"/>
      <c r="H7" s="90"/>
      <c r="I7" s="90"/>
      <c r="J7" s="95"/>
      <c r="K7" s="90"/>
      <c r="L7" s="90"/>
      <c r="M7" s="96"/>
      <c r="N7" s="97"/>
      <c r="O7" s="97"/>
      <c r="P7" s="97"/>
      <c r="Q7" s="97"/>
      <c r="R7" s="4"/>
      <c r="S7" s="51" t="s">
        <v>47</v>
      </c>
      <c r="T7" s="51"/>
      <c r="U7" s="51"/>
      <c r="V7" s="75" t="s">
        <v>38</v>
      </c>
      <c r="W7" s="77">
        <f>+$W$6+1</f>
        <v>2024</v>
      </c>
      <c r="X7" s="77">
        <f>+$X$6</f>
        <v>10</v>
      </c>
      <c r="Y7" s="77">
        <f>+$Y$6-1</f>
        <v>30</v>
      </c>
      <c r="Z7" s="77"/>
      <c r="AA7" s="75"/>
      <c r="AB7" s="75"/>
      <c r="AC7" s="76">
        <f>DATE($W$7,$X$7,$Y$7)</f>
        <v>45595</v>
      </c>
      <c r="AD7" s="76"/>
      <c r="AE7" s="20"/>
      <c r="AF7" s="10"/>
      <c r="AG7" s="10"/>
    </row>
    <row r="8" spans="1:35" ht="14.25" x14ac:dyDescent="0.15">
      <c r="B8" s="94"/>
      <c r="C8" s="88"/>
      <c r="D8" s="88"/>
      <c r="E8" s="90"/>
      <c r="F8" s="90"/>
      <c r="G8" s="90"/>
      <c r="H8" s="90"/>
      <c r="I8" s="90"/>
      <c r="J8" s="95"/>
      <c r="K8" s="90"/>
      <c r="L8" s="90"/>
      <c r="M8" s="96"/>
      <c r="N8" s="97"/>
      <c r="O8" s="97"/>
      <c r="P8" s="97"/>
      <c r="Q8" s="97"/>
      <c r="R8" s="4"/>
      <c r="S8" s="51" t="s">
        <v>48</v>
      </c>
      <c r="T8" s="51"/>
      <c r="U8" s="51"/>
      <c r="V8" s="75"/>
      <c r="W8" s="77"/>
      <c r="X8" s="77"/>
      <c r="Y8" s="77"/>
      <c r="Z8" s="77"/>
      <c r="AA8" s="75"/>
      <c r="AB8" s="75"/>
      <c r="AC8" s="76"/>
      <c r="AD8" s="76"/>
      <c r="AE8" s="20"/>
      <c r="AF8" s="10"/>
      <c r="AG8" s="10"/>
    </row>
    <row r="9" spans="1:35" ht="14.25" x14ac:dyDescent="0.15">
      <c r="B9" s="252" t="s">
        <v>75</v>
      </c>
      <c r="C9" s="252"/>
      <c r="D9" s="252"/>
      <c r="E9" s="233">
        <v>44774</v>
      </c>
      <c r="F9" s="233"/>
      <c r="G9" s="233"/>
      <c r="H9" s="79" t="s">
        <v>3</v>
      </c>
      <c r="I9" s="240">
        <v>45382</v>
      </c>
      <c r="J9" s="240"/>
      <c r="K9" s="240"/>
      <c r="L9" s="240"/>
      <c r="M9" s="240"/>
      <c r="N9" s="33"/>
      <c r="O9" s="33"/>
      <c r="P9" s="33"/>
      <c r="Q9" s="33"/>
      <c r="R9" s="4"/>
      <c r="S9" s="50" t="s">
        <v>49</v>
      </c>
      <c r="T9" s="47"/>
      <c r="U9" s="52"/>
      <c r="V9" s="75"/>
      <c r="W9" s="77"/>
      <c r="X9" s="77"/>
      <c r="Y9" s="77"/>
      <c r="Z9" s="77"/>
      <c r="AA9" s="75"/>
      <c r="AB9" s="75"/>
      <c r="AC9" s="76"/>
      <c r="AD9" s="76"/>
      <c r="AE9" s="20"/>
      <c r="AF9" s="10"/>
      <c r="AG9" s="10"/>
    </row>
    <row r="10" spans="1:35" ht="14.25" x14ac:dyDescent="0.15">
      <c r="B10" s="69" t="s">
        <v>34</v>
      </c>
      <c r="C10" s="70"/>
      <c r="D10" s="70"/>
      <c r="E10" s="240">
        <v>44682</v>
      </c>
      <c r="F10" s="240"/>
      <c r="G10" s="240"/>
      <c r="H10" s="28" t="s">
        <v>3</v>
      </c>
      <c r="I10" s="240">
        <v>45230</v>
      </c>
      <c r="J10" s="240"/>
      <c r="K10" s="240"/>
      <c r="L10" s="240"/>
      <c r="M10" s="240"/>
      <c r="N10" s="216"/>
      <c r="O10" s="25"/>
      <c r="P10" s="25"/>
      <c r="Q10" s="27"/>
      <c r="R10" s="4"/>
      <c r="V10" s="75" t="s">
        <v>2</v>
      </c>
      <c r="W10" s="75">
        <f>YEAR($E$10)</f>
        <v>2022</v>
      </c>
      <c r="X10" s="75">
        <f>MONTH($E$10)</f>
        <v>5</v>
      </c>
      <c r="Y10" s="75">
        <f>DAY($E$10)</f>
        <v>1</v>
      </c>
      <c r="Z10" s="75">
        <f>YEAR($I$10)</f>
        <v>2023</v>
      </c>
      <c r="AA10" s="75">
        <f>MONTH($I$10)</f>
        <v>10</v>
      </c>
      <c r="AB10" s="75">
        <f>DAY($I$10)</f>
        <v>31</v>
      </c>
      <c r="AC10" s="76">
        <f>DATE($W$10,$X$10,$Y$10)</f>
        <v>44682</v>
      </c>
      <c r="AD10" s="76">
        <f>DATE($Z$10,$AA$10,$AB$10)</f>
        <v>45230</v>
      </c>
      <c r="AE10" s="20"/>
      <c r="AF10" s="10"/>
      <c r="AG10" s="10"/>
      <c r="AI10" s="7"/>
    </row>
    <row r="11" spans="1:35" ht="14.25" x14ac:dyDescent="0.15">
      <c r="B11" s="34"/>
      <c r="C11" s="216"/>
      <c r="D11" s="216"/>
      <c r="E11" s="244">
        <f>IF($E$10="","",+$E$10)</f>
        <v>44682</v>
      </c>
      <c r="F11" s="244"/>
      <c r="G11" s="244"/>
      <c r="H11" s="68" t="s">
        <v>3</v>
      </c>
      <c r="I11" s="245">
        <f>IF($I$10="","",+$AD$11)</f>
        <v>45230</v>
      </c>
      <c r="J11" s="246"/>
      <c r="K11" s="246"/>
      <c r="L11" s="246"/>
      <c r="M11" s="246"/>
      <c r="N11" s="216"/>
      <c r="O11" s="35"/>
      <c r="P11" s="35"/>
      <c r="Q11" s="35"/>
      <c r="R11" s="5"/>
      <c r="V11" s="78" t="s">
        <v>34</v>
      </c>
      <c r="W11" s="75">
        <f>+$W$10</f>
        <v>2022</v>
      </c>
      <c r="X11" s="75">
        <f>+$X$10</f>
        <v>5</v>
      </c>
      <c r="Y11" s="75">
        <f>+$Y$10</f>
        <v>1</v>
      </c>
      <c r="Z11" s="75">
        <f>YEAR($AD$11)</f>
        <v>2023</v>
      </c>
      <c r="AA11" s="75">
        <f>MONTH($AD$11)</f>
        <v>10</v>
      </c>
      <c r="AB11" s="75">
        <f>DAY($AD$11)</f>
        <v>31</v>
      </c>
      <c r="AC11" s="76">
        <f>DATE($W$11,$X$11,$Y$11)</f>
        <v>44682</v>
      </c>
      <c r="AD11" s="76">
        <f>IF(AC7&lt;=$AD$10,$AC$7,$AD$10)</f>
        <v>45230</v>
      </c>
      <c r="AE11" s="20"/>
      <c r="AF11" s="10"/>
      <c r="AG11" s="10"/>
    </row>
    <row r="12" spans="1:35" ht="14.25" x14ac:dyDescent="0.15">
      <c r="B12" s="25"/>
      <c r="C12" s="216"/>
      <c r="D12" s="216"/>
      <c r="E12" s="216"/>
      <c r="F12" s="216"/>
      <c r="G12" s="25"/>
      <c r="H12" s="25"/>
      <c r="I12" s="25"/>
      <c r="J12" s="25"/>
      <c r="K12" s="25"/>
      <c r="L12" s="25"/>
      <c r="M12" s="25"/>
      <c r="N12" s="37"/>
      <c r="O12" s="25"/>
      <c r="P12" s="25"/>
      <c r="Q12" s="27"/>
      <c r="R12" s="4"/>
      <c r="S12" s="4"/>
      <c r="U12" s="4"/>
      <c r="V12" s="4"/>
      <c r="W12" s="4"/>
      <c r="X12" s="4"/>
      <c r="Y12" s="4"/>
      <c r="Z12" s="4"/>
      <c r="AA12" s="4"/>
      <c r="AB12" s="4"/>
      <c r="AC12" s="20"/>
      <c r="AD12" s="20"/>
      <c r="AE12" s="20"/>
      <c r="AF12" s="17"/>
      <c r="AG12" s="17"/>
    </row>
    <row r="13" spans="1:35" ht="14.25" hidden="1" x14ac:dyDescent="0.15">
      <c r="B13" s="247">
        <f>+$E$11</f>
        <v>44682</v>
      </c>
      <c r="C13" s="248"/>
      <c r="D13" s="248"/>
      <c r="E13" s="248"/>
      <c r="F13" s="221" t="s">
        <v>3</v>
      </c>
      <c r="G13" s="25"/>
      <c r="H13" s="25"/>
      <c r="I13" s="25"/>
      <c r="J13" s="25"/>
      <c r="K13" s="25"/>
      <c r="L13" s="25"/>
      <c r="M13" s="25"/>
      <c r="N13" s="25"/>
      <c r="O13" s="25"/>
      <c r="P13" s="25"/>
      <c r="Q13" s="27"/>
      <c r="R13" s="4"/>
      <c r="V13" s="4"/>
      <c r="W13" s="4"/>
      <c r="X13" s="4"/>
      <c r="Y13" s="4"/>
      <c r="Z13" s="4"/>
      <c r="AA13" s="4"/>
      <c r="AB13" s="4"/>
      <c r="AC13" s="20"/>
      <c r="AD13" s="20"/>
      <c r="AE13" s="20"/>
      <c r="AF13" s="17"/>
      <c r="AG13" s="17"/>
    </row>
    <row r="14" spans="1:35" ht="14.25" hidden="1" x14ac:dyDescent="0.15">
      <c r="B14" s="25" t="s">
        <v>4</v>
      </c>
      <c r="C14" s="216"/>
      <c r="D14" s="216"/>
      <c r="E14" s="216"/>
      <c r="F14" s="264" t="s">
        <v>21</v>
      </c>
      <c r="G14" s="265"/>
      <c r="H14" s="216"/>
      <c r="I14" s="215" t="s">
        <v>185</v>
      </c>
      <c r="J14" s="24" t="s">
        <v>5</v>
      </c>
      <c r="K14" s="65" t="s">
        <v>186</v>
      </c>
      <c r="L14" s="24" t="s">
        <v>6</v>
      </c>
      <c r="M14" s="38"/>
      <c r="N14" s="24"/>
      <c r="O14" s="24"/>
      <c r="P14" s="25"/>
      <c r="Q14" s="54">
        <v>220100</v>
      </c>
      <c r="R14" s="4"/>
      <c r="V14" s="4"/>
      <c r="W14" s="4"/>
      <c r="X14" s="4"/>
      <c r="Y14" s="4"/>
      <c r="Z14" s="4"/>
      <c r="AA14" s="4"/>
      <c r="AB14" s="4"/>
      <c r="AC14" s="20"/>
      <c r="AD14" s="20"/>
      <c r="AE14" s="20"/>
      <c r="AF14" s="17"/>
      <c r="AG14" s="17"/>
    </row>
    <row r="15" spans="1:35" ht="14.25" hidden="1" customHeight="1" x14ac:dyDescent="0.15">
      <c r="C15" s="216"/>
      <c r="D15" s="216"/>
      <c r="E15" s="216"/>
      <c r="F15" s="264"/>
      <c r="G15" s="265"/>
      <c r="H15" s="39"/>
      <c r="I15" s="26"/>
      <c r="J15" s="216"/>
      <c r="K15" s="216"/>
      <c r="L15" s="27"/>
      <c r="M15" s="24"/>
      <c r="N15" s="24"/>
      <c r="O15" s="24"/>
      <c r="P15" s="25"/>
      <c r="Q15" s="54"/>
      <c r="R15" s="4"/>
      <c r="V15" s="4"/>
      <c r="W15" s="4"/>
      <c r="X15" s="4"/>
      <c r="Y15" s="4"/>
      <c r="Z15" s="4"/>
      <c r="AA15" s="4"/>
      <c r="AB15" s="4"/>
      <c r="AC15" s="20"/>
      <c r="AD15" s="20"/>
      <c r="AE15" s="20"/>
      <c r="AF15" s="17"/>
      <c r="AG15" s="17"/>
    </row>
    <row r="16" spans="1:35" ht="14.25" hidden="1" customHeight="1" x14ac:dyDescent="0.15">
      <c r="B16" s="25"/>
      <c r="C16" s="216"/>
      <c r="D16" s="216"/>
      <c r="E16" s="216"/>
      <c r="F16" s="216"/>
      <c r="G16" s="40"/>
      <c r="H16" s="25"/>
      <c r="I16" s="25"/>
      <c r="J16" s="25" t="s">
        <v>7</v>
      </c>
      <c r="K16" s="98"/>
      <c r="L16" s="98"/>
      <c r="M16" s="90"/>
      <c r="N16" s="90"/>
      <c r="O16" s="90"/>
      <c r="P16" s="94"/>
      <c r="Q16" s="98">
        <f>IF(Q14="","",SUM($Q$14:$Q$15))</f>
        <v>220100</v>
      </c>
      <c r="R16" s="4"/>
      <c r="V16" s="4"/>
      <c r="W16" s="4"/>
      <c r="X16" s="4"/>
      <c r="Y16" s="4"/>
      <c r="Z16" s="4"/>
      <c r="AA16" s="4"/>
      <c r="AB16" s="4"/>
      <c r="AC16" s="20"/>
      <c r="AD16" s="20"/>
      <c r="AE16" s="20"/>
      <c r="AF16" s="17"/>
      <c r="AG16" s="17"/>
    </row>
    <row r="17" spans="2:38" ht="14.25" customHeight="1" x14ac:dyDescent="0.15">
      <c r="B17" s="247">
        <f>+$E$11</f>
        <v>44682</v>
      </c>
      <c r="C17" s="248"/>
      <c r="D17" s="248"/>
      <c r="E17" s="248"/>
      <c r="F17" s="223" t="s">
        <v>3</v>
      </c>
      <c r="G17" s="101"/>
      <c r="H17" s="101"/>
      <c r="K17" s="101"/>
      <c r="L17" s="101"/>
      <c r="M17" s="101"/>
      <c r="N17" s="101"/>
      <c r="O17" s="101"/>
      <c r="P17" s="101"/>
      <c r="Q17" s="101"/>
      <c r="R17" s="4"/>
      <c r="S17" s="4" t="s">
        <v>53</v>
      </c>
      <c r="U17" s="4"/>
      <c r="V17" s="4"/>
      <c r="W17" s="4"/>
      <c r="X17" s="4"/>
      <c r="Y17" s="4"/>
      <c r="Z17" s="4"/>
      <c r="AA17" s="4"/>
      <c r="AB17" s="4"/>
      <c r="AC17" s="20"/>
      <c r="AD17" s="20"/>
      <c r="AE17" s="20"/>
      <c r="AF17" s="17"/>
      <c r="AG17" s="17"/>
      <c r="AH17" t="s">
        <v>172</v>
      </c>
    </row>
    <row r="18" spans="2:38" ht="14.25" customHeight="1" x14ac:dyDescent="0.15">
      <c r="B18" s="184" t="s">
        <v>168</v>
      </c>
      <c r="C18" s="88"/>
      <c r="D18" s="88"/>
      <c r="E18" s="88"/>
      <c r="F18" s="256" t="s">
        <v>169</v>
      </c>
      <c r="G18" s="257"/>
      <c r="H18" s="88"/>
      <c r="I18" s="215">
        <v>25</v>
      </c>
      <c r="J18" s="24" t="s">
        <v>6</v>
      </c>
      <c r="K18" s="185"/>
      <c r="L18" s="90"/>
      <c r="M18" s="100"/>
      <c r="N18" s="90"/>
      <c r="O18" s="90"/>
      <c r="P18" s="94"/>
      <c r="Q18" s="103">
        <f>LOOKUP(I18,AH22:AI71)</f>
        <v>360000</v>
      </c>
      <c r="R18" s="4"/>
      <c r="S18" s="66" t="s">
        <v>45</v>
      </c>
      <c r="U18" s="11" t="s">
        <v>51</v>
      </c>
      <c r="V18" s="4"/>
      <c r="W18" s="4"/>
      <c r="X18" s="4"/>
      <c r="Y18" s="4"/>
      <c r="Z18" s="4"/>
      <c r="AA18" s="4"/>
      <c r="AB18" s="4"/>
      <c r="AC18" s="20"/>
      <c r="AD18" s="20"/>
      <c r="AE18" s="20"/>
      <c r="AF18" s="17"/>
      <c r="AG18" s="17"/>
      <c r="AH18" s="262" t="s">
        <v>173</v>
      </c>
      <c r="AI18" s="263"/>
      <c r="AJ18" s="266" t="s">
        <v>174</v>
      </c>
      <c r="AK18" s="267"/>
      <c r="AL18" s="268"/>
    </row>
    <row r="19" spans="2:38" ht="14.25" customHeight="1" x14ac:dyDescent="0.15">
      <c r="B19" s="186" t="s">
        <v>170</v>
      </c>
      <c r="C19" s="88"/>
      <c r="D19" s="88"/>
      <c r="E19" s="88"/>
      <c r="F19" s="90"/>
      <c r="G19" s="99"/>
      <c r="H19" s="102"/>
      <c r="I19" s="26"/>
      <c r="J19" s="216"/>
      <c r="K19" s="88"/>
      <c r="L19" s="98"/>
      <c r="M19" s="90"/>
      <c r="N19" s="90"/>
      <c r="O19" s="90"/>
      <c r="P19" s="94"/>
      <c r="Q19" s="103"/>
      <c r="R19" s="4"/>
      <c r="S19" s="66" t="s">
        <v>54</v>
      </c>
      <c r="U19" s="11" t="s">
        <v>56</v>
      </c>
      <c r="V19" s="4"/>
      <c r="W19" s="4"/>
      <c r="X19" s="4"/>
      <c r="Y19" s="4"/>
      <c r="Z19" s="4"/>
      <c r="AA19" s="4"/>
      <c r="AB19" s="4"/>
      <c r="AC19" s="20"/>
      <c r="AD19" s="20"/>
      <c r="AE19" s="20"/>
      <c r="AF19" s="17"/>
      <c r="AG19" s="17"/>
      <c r="AH19" s="272" t="s">
        <v>175</v>
      </c>
      <c r="AI19" s="273"/>
      <c r="AJ19" s="269"/>
      <c r="AK19" s="270"/>
      <c r="AL19" s="271"/>
    </row>
    <row r="20" spans="2:38" ht="14.25" customHeight="1" x14ac:dyDescent="0.15">
      <c r="B20" s="94"/>
      <c r="C20" s="88"/>
      <c r="D20" s="88"/>
      <c r="E20" s="88"/>
      <c r="F20" s="88"/>
      <c r="G20" s="59"/>
      <c r="H20" s="94"/>
      <c r="I20" s="25"/>
      <c r="J20" s="25" t="s">
        <v>7</v>
      </c>
      <c r="K20" s="98"/>
      <c r="L20" s="98"/>
      <c r="M20" s="90"/>
      <c r="N20" s="90"/>
      <c r="O20" s="90"/>
      <c r="P20" s="94"/>
      <c r="Q20" s="98">
        <f>Q18</f>
        <v>360000</v>
      </c>
      <c r="R20" s="4"/>
      <c r="S20" s="66" t="s">
        <v>55</v>
      </c>
      <c r="U20" s="11" t="s">
        <v>80</v>
      </c>
      <c r="V20" s="4"/>
      <c r="W20" s="4"/>
      <c r="X20" s="4"/>
      <c r="Y20" s="4"/>
      <c r="Z20" s="4"/>
      <c r="AA20" s="4"/>
      <c r="AB20" s="4"/>
      <c r="AC20" s="20"/>
      <c r="AD20" s="20"/>
      <c r="AE20" s="20"/>
      <c r="AF20" s="17"/>
      <c r="AG20" s="17"/>
      <c r="AH20" s="189" t="s">
        <v>176</v>
      </c>
      <c r="AI20" s="190" t="s">
        <v>177</v>
      </c>
      <c r="AJ20" s="217" t="s">
        <v>178</v>
      </c>
      <c r="AK20" s="222" t="s">
        <v>3</v>
      </c>
      <c r="AL20" s="218" t="s">
        <v>180</v>
      </c>
    </row>
    <row r="21" spans="2:38" ht="14.25" customHeight="1" x14ac:dyDescent="0.15">
      <c r="K21" s="101"/>
      <c r="L21" s="101"/>
      <c r="M21" s="101"/>
      <c r="N21" s="101"/>
      <c r="O21" s="101"/>
      <c r="P21" s="101"/>
      <c r="Q21" s="101"/>
      <c r="R21" s="4"/>
      <c r="S21" s="66" t="s">
        <v>57</v>
      </c>
      <c r="U21" s="11" t="s">
        <v>79</v>
      </c>
      <c r="V21" s="4"/>
      <c r="W21" s="4"/>
      <c r="X21" s="4"/>
      <c r="Y21" s="4"/>
      <c r="Z21" s="4"/>
      <c r="AA21" s="4"/>
      <c r="AB21" s="4"/>
      <c r="AC21" s="20"/>
      <c r="AD21" s="20"/>
      <c r="AE21" s="20"/>
      <c r="AF21" s="17"/>
      <c r="AG21" s="17"/>
      <c r="AH21" s="189" t="s">
        <v>6</v>
      </c>
      <c r="AI21" s="191" t="s">
        <v>181</v>
      </c>
      <c r="AJ21" s="217"/>
      <c r="AK21" s="222"/>
      <c r="AL21" s="192" t="s">
        <v>181</v>
      </c>
    </row>
    <row r="22" spans="2:38" ht="14.25" customHeight="1" x14ac:dyDescent="0.15">
      <c r="B22" s="56" t="s">
        <v>182</v>
      </c>
      <c r="G22" s="6">
        <f>Q20</f>
        <v>360000</v>
      </c>
      <c r="H22" s="4" t="s">
        <v>15</v>
      </c>
      <c r="I22" s="4">
        <v>22</v>
      </c>
      <c r="J22" s="4" t="s">
        <v>37</v>
      </c>
      <c r="K22" s="260">
        <f>IF(G22="","",ROUND($G$22/$I$22,-1))</f>
        <v>16360</v>
      </c>
      <c r="L22" s="261"/>
      <c r="M22" s="1" t="s">
        <v>36</v>
      </c>
      <c r="O22" s="4"/>
      <c r="P22" s="4"/>
      <c r="Q22" s="1"/>
      <c r="R22" s="4"/>
      <c r="S22" s="66" t="s">
        <v>58</v>
      </c>
      <c r="T22" s="6" t="e">
        <f>#REF!</f>
        <v>#REF!</v>
      </c>
      <c r="U22" s="11" t="s">
        <v>171</v>
      </c>
      <c r="V22" s="4"/>
      <c r="W22" s="4"/>
      <c r="X22" s="4"/>
      <c r="Y22" s="4"/>
      <c r="Z22" s="4"/>
      <c r="AA22" s="4"/>
      <c r="AB22" s="4"/>
      <c r="AC22" s="20"/>
      <c r="AD22" s="20"/>
      <c r="AE22" s="20"/>
      <c r="AF22" s="17"/>
      <c r="AG22" s="17"/>
      <c r="AH22" s="193">
        <v>1</v>
      </c>
      <c r="AI22" s="194">
        <v>58000</v>
      </c>
      <c r="AJ22" s="195"/>
      <c r="AK22" s="227" t="s">
        <v>199</v>
      </c>
      <c r="AL22" s="196">
        <v>63000</v>
      </c>
    </row>
    <row r="23" spans="2:38" ht="14.25" x14ac:dyDescent="0.15">
      <c r="S23" s="66"/>
      <c r="U23" s="11"/>
      <c r="V23" s="4"/>
      <c r="W23" s="4"/>
      <c r="X23" s="4"/>
      <c r="Y23" s="4"/>
      <c r="Z23" s="4"/>
      <c r="AA23" s="4"/>
      <c r="AB23" s="4"/>
      <c r="AC23" s="20"/>
      <c r="AD23" s="20"/>
      <c r="AE23" s="20"/>
      <c r="AF23" s="17"/>
      <c r="AG23" s="17"/>
      <c r="AH23" s="193">
        <v>2</v>
      </c>
      <c r="AI23" s="194">
        <v>68000</v>
      </c>
      <c r="AJ23" s="195">
        <v>63000</v>
      </c>
      <c r="AK23" s="227" t="s">
        <v>199</v>
      </c>
      <c r="AL23" s="196">
        <v>73000</v>
      </c>
    </row>
    <row r="24" spans="2:38" ht="14.25" x14ac:dyDescent="0.15">
      <c r="S24" s="66"/>
      <c r="U24" s="11"/>
      <c r="V24" s="4"/>
      <c r="W24" s="4"/>
      <c r="X24" s="4"/>
      <c r="Y24" s="4"/>
      <c r="Z24" s="4"/>
      <c r="AA24" s="4"/>
      <c r="AB24" s="4"/>
      <c r="AC24" s="20"/>
      <c r="AD24" s="20"/>
      <c r="AE24" s="20"/>
      <c r="AF24" s="17"/>
      <c r="AG24" s="17"/>
      <c r="AH24" s="193">
        <v>3</v>
      </c>
      <c r="AI24" s="194">
        <v>78000</v>
      </c>
      <c r="AJ24" s="195">
        <v>73000</v>
      </c>
      <c r="AK24" s="227" t="s">
        <v>199</v>
      </c>
      <c r="AL24" s="196">
        <v>83000</v>
      </c>
    </row>
    <row r="25" spans="2:38" s="43" customFormat="1" ht="14.25" x14ac:dyDescent="0.15">
      <c r="B25" t="s">
        <v>206</v>
      </c>
      <c r="C25" s="56"/>
      <c r="D25" s="56"/>
      <c r="E25" s="56"/>
      <c r="F25" s="56"/>
      <c r="G25" s="57"/>
      <c r="H25" s="56"/>
      <c r="I25" s="56"/>
      <c r="J25" s="56"/>
      <c r="K25" s="58"/>
      <c r="L25" s="58"/>
      <c r="M25" s="58"/>
      <c r="N25" s="56"/>
      <c r="O25" s="56"/>
      <c r="P25" s="56"/>
      <c r="Q25" s="58"/>
      <c r="R25" s="56"/>
      <c r="S25" s="66"/>
      <c r="U25" s="11"/>
      <c r="V25" s="4"/>
      <c r="W25" s="4"/>
      <c r="X25" s="4"/>
      <c r="Y25" s="4"/>
      <c r="Z25" s="4"/>
      <c r="AA25" s="4"/>
      <c r="AB25" s="4"/>
      <c r="AC25" s="20"/>
      <c r="AD25" s="20"/>
      <c r="AE25" s="20"/>
      <c r="AF25" s="20"/>
      <c r="AG25" s="17"/>
      <c r="AH25" s="193">
        <v>4</v>
      </c>
      <c r="AI25" s="194">
        <v>88000</v>
      </c>
      <c r="AJ25" s="195">
        <v>83000</v>
      </c>
      <c r="AK25" s="227" t="s">
        <v>199</v>
      </c>
      <c r="AL25" s="196">
        <v>93000</v>
      </c>
    </row>
    <row r="26" spans="2:38" s="43" customFormat="1" ht="14.25" x14ac:dyDescent="0.15">
      <c r="B26" t="s">
        <v>205</v>
      </c>
      <c r="C26" s="56"/>
      <c r="D26" s="56"/>
      <c r="E26" s="56"/>
      <c r="F26" s="56"/>
      <c r="G26" s="57"/>
      <c r="H26" s="56"/>
      <c r="I26" s="56"/>
      <c r="J26" s="56"/>
      <c r="K26" s="58"/>
      <c r="L26" s="58"/>
      <c r="M26" s="58"/>
      <c r="N26" s="56"/>
      <c r="O26" s="56"/>
      <c r="P26" s="56"/>
      <c r="Q26" s="58"/>
      <c r="R26" s="56"/>
      <c r="S26" s="66"/>
      <c r="U26" s="11"/>
      <c r="V26" s="4"/>
      <c r="W26" s="4"/>
      <c r="X26" s="4"/>
      <c r="Y26" s="4"/>
      <c r="Z26" s="4"/>
      <c r="AA26" s="4"/>
      <c r="AB26" s="4"/>
      <c r="AC26" s="20"/>
      <c r="AD26" s="20"/>
      <c r="AE26" s="20"/>
      <c r="AF26" s="20"/>
      <c r="AG26" s="17"/>
      <c r="AH26" s="193">
        <v>5</v>
      </c>
      <c r="AI26" s="194">
        <v>98000</v>
      </c>
      <c r="AJ26" s="195">
        <v>93000</v>
      </c>
      <c r="AK26" s="227" t="s">
        <v>199</v>
      </c>
      <c r="AL26" s="196">
        <v>101000</v>
      </c>
    </row>
    <row r="27" spans="2:38" ht="14.25" x14ac:dyDescent="0.15">
      <c r="B27" s="241"/>
      <c r="C27" s="242"/>
      <c r="D27" s="242"/>
      <c r="E27" s="242"/>
      <c r="F27" s="242"/>
      <c r="G27" s="242"/>
      <c r="H27" s="242"/>
      <c r="I27" s="242"/>
      <c r="J27" s="242"/>
      <c r="K27" s="242"/>
      <c r="L27" s="242"/>
      <c r="M27" s="242"/>
      <c r="N27" s="242"/>
      <c r="O27" s="242"/>
      <c r="P27" s="242"/>
      <c r="Q27" s="242"/>
      <c r="R27" s="4"/>
      <c r="S27" s="66"/>
      <c r="U27" s="11"/>
      <c r="V27" s="4"/>
      <c r="W27" s="4"/>
      <c r="X27" s="4"/>
      <c r="Y27" s="228" t="s">
        <v>150</v>
      </c>
      <c r="Z27" s="228"/>
      <c r="AA27" s="228"/>
      <c r="AB27" s="228"/>
      <c r="AC27" s="228"/>
      <c r="AD27" s="228"/>
      <c r="AE27" s="20"/>
      <c r="AF27" s="20"/>
      <c r="AG27" s="17"/>
      <c r="AH27" s="193">
        <v>6</v>
      </c>
      <c r="AI27" s="194">
        <v>104000</v>
      </c>
      <c r="AJ27" s="195">
        <v>101000</v>
      </c>
      <c r="AK27" s="227" t="s">
        <v>199</v>
      </c>
      <c r="AL27" s="196">
        <v>107000</v>
      </c>
    </row>
    <row r="28" spans="2:38" ht="14.25" x14ac:dyDescent="0.15">
      <c r="B28" s="4"/>
      <c r="C28" s="4"/>
      <c r="G28" s="6"/>
      <c r="H28" s="4"/>
      <c r="I28" s="4"/>
      <c r="J28" s="4"/>
      <c r="K28" s="1"/>
      <c r="L28" s="1"/>
      <c r="M28" s="1"/>
      <c r="N28" s="4"/>
      <c r="O28" s="4"/>
      <c r="P28" s="4"/>
      <c r="Q28" s="1"/>
      <c r="R28" s="4"/>
      <c r="S28" s="4"/>
      <c r="T28" s="216"/>
      <c r="U28" s="4"/>
      <c r="V28" s="4"/>
      <c r="W28" s="4"/>
      <c r="X28" s="4"/>
      <c r="Y28" s="228"/>
      <c r="Z28" s="228"/>
      <c r="AA28" s="228"/>
      <c r="AB28" s="228"/>
      <c r="AC28" s="228"/>
      <c r="AD28" s="228"/>
      <c r="AE28" s="20"/>
      <c r="AF28" s="20"/>
      <c r="AG28" s="17"/>
      <c r="AH28" s="193">
        <v>7</v>
      </c>
      <c r="AI28" s="194">
        <v>110000</v>
      </c>
      <c r="AJ28" s="195">
        <v>107000</v>
      </c>
      <c r="AK28" s="227" t="s">
        <v>199</v>
      </c>
      <c r="AL28" s="196">
        <v>114000</v>
      </c>
    </row>
    <row r="29" spans="2:38" ht="14.25" x14ac:dyDescent="0.15">
      <c r="B29" s="4" t="s">
        <v>190</v>
      </c>
      <c r="G29" s="6"/>
      <c r="H29" s="219"/>
      <c r="I29" s="4"/>
      <c r="J29" s="219"/>
      <c r="K29" s="1"/>
      <c r="L29" s="219"/>
      <c r="M29" s="8"/>
      <c r="N29" s="219"/>
      <c r="O29" s="206"/>
      <c r="P29" s="1"/>
      <c r="Q29" s="1"/>
      <c r="R29" s="4"/>
      <c r="S29" s="207" t="s">
        <v>203</v>
      </c>
      <c r="T29" s="208"/>
      <c r="U29" s="209"/>
      <c r="V29" s="209"/>
      <c r="W29" s="209"/>
      <c r="X29" s="209"/>
      <c r="Y29" s="229">
        <v>20712</v>
      </c>
      <c r="Z29" s="230"/>
      <c r="AA29" s="209" t="s">
        <v>81</v>
      </c>
      <c r="AB29" s="209"/>
      <c r="AC29" s="20"/>
      <c r="AD29" s="20"/>
      <c r="AE29" s="20"/>
      <c r="AF29" s="20"/>
      <c r="AG29" s="17"/>
      <c r="AH29" s="193">
        <v>8</v>
      </c>
      <c r="AI29" s="194">
        <v>118000</v>
      </c>
      <c r="AJ29" s="195">
        <v>114000</v>
      </c>
      <c r="AK29" s="227" t="s">
        <v>199</v>
      </c>
      <c r="AL29" s="196">
        <v>122000</v>
      </c>
    </row>
    <row r="30" spans="2:38" ht="14.25" x14ac:dyDescent="0.15">
      <c r="B30" s="4"/>
      <c r="F30" s="203"/>
      <c r="G30" s="6"/>
      <c r="H30" s="219"/>
      <c r="I30" s="4"/>
      <c r="J30" s="219"/>
      <c r="K30" s="1"/>
      <c r="L30" s="219"/>
      <c r="M30" s="8"/>
      <c r="N30" s="219"/>
      <c r="O30" s="206" t="s">
        <v>191</v>
      </c>
      <c r="P30" s="1"/>
      <c r="Q30" s="1"/>
      <c r="R30" s="4"/>
      <c r="S30" s="207" t="s">
        <v>204</v>
      </c>
      <c r="T30" s="208"/>
      <c r="U30" s="208"/>
      <c r="V30" s="208"/>
      <c r="W30" s="208"/>
      <c r="X30" s="208"/>
      <c r="Y30" s="208"/>
      <c r="Z30" s="208"/>
      <c r="AA30" s="4"/>
      <c r="AB30" s="4"/>
      <c r="AC30" s="20"/>
      <c r="AD30" s="20"/>
      <c r="AE30" s="20"/>
      <c r="AF30" s="20"/>
      <c r="AG30" s="17"/>
      <c r="AH30" s="193">
        <v>9</v>
      </c>
      <c r="AI30" s="194">
        <v>126000</v>
      </c>
      <c r="AJ30" s="197">
        <v>122000</v>
      </c>
      <c r="AK30" s="227" t="s">
        <v>199</v>
      </c>
      <c r="AL30" s="196">
        <v>130000</v>
      </c>
    </row>
    <row r="31" spans="2:38" ht="14.25" x14ac:dyDescent="0.15">
      <c r="B31" s="4"/>
      <c r="G31" s="82">
        <f>MIN(K22,$Y$29)</f>
        <v>16360</v>
      </c>
      <c r="H31" s="83" t="s">
        <v>14</v>
      </c>
      <c r="I31" s="84">
        <v>50</v>
      </c>
      <c r="J31" s="83" t="s">
        <v>15</v>
      </c>
      <c r="K31" s="85">
        <v>100</v>
      </c>
      <c r="L31" s="83"/>
      <c r="M31" s="86"/>
      <c r="N31" s="83" t="s">
        <v>37</v>
      </c>
      <c r="O31" s="258">
        <f>IF(G31="","",ROUNDDOWN(+$G$31*$I$31/$K$31,))</f>
        <v>8180</v>
      </c>
      <c r="P31" s="259"/>
      <c r="Q31" s="1"/>
      <c r="R31" s="4"/>
      <c r="S31" s="84"/>
      <c r="T31" s="87"/>
      <c r="U31" s="84"/>
      <c r="V31" s="84"/>
      <c r="W31" s="84"/>
      <c r="X31" s="84"/>
      <c r="Y31" s="440"/>
      <c r="Z31" s="440"/>
      <c r="AA31" s="84"/>
      <c r="AB31" s="84"/>
      <c r="AC31" s="20"/>
      <c r="AD31" s="20"/>
      <c r="AE31" s="20"/>
      <c r="AF31" s="17"/>
      <c r="AG31" s="17"/>
      <c r="AH31" s="193">
        <v>10</v>
      </c>
      <c r="AI31" s="194">
        <v>134000</v>
      </c>
      <c r="AJ31" s="198">
        <v>130000</v>
      </c>
      <c r="AK31" s="227" t="s">
        <v>199</v>
      </c>
      <c r="AL31" s="196">
        <v>138000</v>
      </c>
    </row>
    <row r="32" spans="2:38" ht="14.25" x14ac:dyDescent="0.15">
      <c r="G32" s="6"/>
      <c r="H32" s="219"/>
      <c r="I32" s="4"/>
      <c r="J32" s="219"/>
      <c r="K32" s="1"/>
      <c r="L32" s="219"/>
      <c r="M32" s="8"/>
      <c r="N32" s="219"/>
      <c r="O32" s="12"/>
      <c r="P32" s="13" t="s">
        <v>59</v>
      </c>
      <c r="Q32" s="1"/>
      <c r="R32" s="4"/>
      <c r="S32" t="s">
        <v>164</v>
      </c>
      <c r="U32" s="4"/>
      <c r="V32" s="87"/>
      <c r="W32" s="87"/>
      <c r="X32" s="87"/>
      <c r="Y32" s="87"/>
      <c r="Z32" s="87"/>
      <c r="AA32" s="84"/>
      <c r="AB32" s="84"/>
      <c r="AC32" s="20"/>
      <c r="AD32" s="20"/>
      <c r="AE32" s="20"/>
      <c r="AF32" s="17"/>
      <c r="AG32" s="17"/>
      <c r="AH32" s="193">
        <v>11</v>
      </c>
      <c r="AI32" s="194">
        <v>142000</v>
      </c>
      <c r="AJ32" s="198">
        <v>138000</v>
      </c>
      <c r="AK32" s="227" t="s">
        <v>199</v>
      </c>
      <c r="AL32" s="196">
        <v>146000</v>
      </c>
    </row>
    <row r="33" spans="2:38" ht="14.25" x14ac:dyDescent="0.15">
      <c r="B33" s="4" t="s">
        <v>8</v>
      </c>
      <c r="G33" s="1"/>
      <c r="H33" s="4"/>
      <c r="I33" s="4"/>
      <c r="J33" s="4"/>
      <c r="K33" s="4"/>
      <c r="L33" s="4"/>
      <c r="M33" s="4"/>
      <c r="N33" s="4"/>
      <c r="O33" s="4"/>
      <c r="P33" s="4"/>
      <c r="Q33" s="1"/>
      <c r="R33" s="4"/>
      <c r="V33" s="4"/>
      <c r="W33" s="4"/>
      <c r="X33" s="4"/>
      <c r="Y33" s="4"/>
      <c r="Z33" s="4"/>
      <c r="AA33" s="4"/>
      <c r="AB33" s="4"/>
      <c r="AC33" s="20"/>
      <c r="AD33" s="20"/>
      <c r="AE33" s="20"/>
      <c r="AF33" s="17"/>
      <c r="AG33" s="17"/>
      <c r="AH33" s="193">
        <v>12</v>
      </c>
      <c r="AI33" s="194">
        <v>150000</v>
      </c>
      <c r="AJ33" s="195">
        <v>146000</v>
      </c>
      <c r="AK33" s="227" t="s">
        <v>199</v>
      </c>
      <c r="AL33" s="196">
        <v>155000</v>
      </c>
    </row>
    <row r="34" spans="2:38" ht="14.25" x14ac:dyDescent="0.15">
      <c r="G34" s="1"/>
      <c r="H34" s="4"/>
      <c r="I34" s="4"/>
      <c r="J34" s="4"/>
      <c r="K34" s="4"/>
      <c r="L34" s="4"/>
      <c r="M34" s="4"/>
      <c r="N34" s="4"/>
      <c r="O34" s="4"/>
      <c r="P34" s="4"/>
      <c r="Q34" s="1"/>
      <c r="R34" s="4"/>
      <c r="S34" s="11"/>
      <c r="U34" s="4"/>
      <c r="V34" s="4"/>
      <c r="W34" s="4"/>
      <c r="X34" s="4"/>
      <c r="Y34" s="4"/>
      <c r="Z34" s="4"/>
      <c r="AA34" s="4"/>
      <c r="AB34" s="4"/>
      <c r="AC34" s="20"/>
      <c r="AD34" s="20"/>
      <c r="AE34" s="20"/>
      <c r="AF34" s="17"/>
      <c r="AG34" s="17"/>
      <c r="AH34" s="193">
        <v>13</v>
      </c>
      <c r="AI34" s="199">
        <v>160000</v>
      </c>
      <c r="AJ34" s="197">
        <v>155000</v>
      </c>
      <c r="AK34" s="227" t="s">
        <v>199</v>
      </c>
      <c r="AL34" s="200">
        <v>165000</v>
      </c>
    </row>
    <row r="35" spans="2:38" ht="14.25" x14ac:dyDescent="0.15">
      <c r="G35" s="14" t="s">
        <v>9</v>
      </c>
      <c r="H35" s="4"/>
      <c r="I35" s="235" t="s">
        <v>10</v>
      </c>
      <c r="J35" s="236"/>
      <c r="K35" s="236"/>
      <c r="L35" s="1"/>
      <c r="M35" s="204" t="s">
        <v>35</v>
      </c>
      <c r="N35" s="4"/>
      <c r="O35" s="219" t="s">
        <v>11</v>
      </c>
      <c r="P35" s="4"/>
      <c r="Q35" s="12" t="s">
        <v>43</v>
      </c>
      <c r="R35" s="4"/>
      <c r="S35" s="4"/>
      <c r="U35" s="4"/>
      <c r="V35" s="4"/>
      <c r="W35" s="4">
        <f>+$W$11</f>
        <v>2022</v>
      </c>
      <c r="X35" s="4">
        <f>+$X$11</f>
        <v>5</v>
      </c>
      <c r="Y35" s="4"/>
      <c r="Z35" s="4">
        <f>+$W$11</f>
        <v>2022</v>
      </c>
      <c r="AA35" s="4">
        <f>+$X$11</f>
        <v>5</v>
      </c>
      <c r="AB35" s="4">
        <v>1</v>
      </c>
      <c r="AC35" s="20">
        <f>+$AC$11</f>
        <v>44682</v>
      </c>
      <c r="AD35" s="20">
        <f t="shared" ref="AD35:AD46" si="0">IF(EOMONTH($AC35,0)&gt;$AD$11,$AD$11,EOMONTH($AC35,0))</f>
        <v>44712</v>
      </c>
      <c r="AE35" s="18">
        <f t="shared" ref="AE35:AE46" si="1">NETWORKDAYS($AC35,$AD35,0)</f>
        <v>22</v>
      </c>
      <c r="AF35" s="18">
        <f t="shared" ref="AF35:AF46" si="2">IF($AE35&gt;=0,$AE35,"")</f>
        <v>22</v>
      </c>
      <c r="AG35" s="18"/>
      <c r="AH35" s="193">
        <v>14</v>
      </c>
      <c r="AI35" s="201">
        <v>170000</v>
      </c>
      <c r="AJ35" s="198">
        <v>165000</v>
      </c>
      <c r="AK35" s="227" t="s">
        <v>199</v>
      </c>
      <c r="AL35" s="202">
        <v>175000</v>
      </c>
    </row>
    <row r="36" spans="2:38" ht="14.25" x14ac:dyDescent="0.15">
      <c r="G36" s="4"/>
      <c r="H36" s="4"/>
      <c r="I36" s="4"/>
      <c r="J36" s="4"/>
      <c r="K36" s="4"/>
      <c r="L36" s="4"/>
      <c r="M36" s="4"/>
      <c r="N36" s="4"/>
      <c r="O36" s="4"/>
      <c r="P36" s="4"/>
      <c r="Q36" s="1"/>
      <c r="R36" s="4"/>
      <c r="S36" s="4"/>
      <c r="U36" s="4"/>
      <c r="V36" s="4"/>
      <c r="W36">
        <f t="shared" ref="W36:W46" si="3">IF($X35=12,$W35+1,$W35)</f>
        <v>2022</v>
      </c>
      <c r="X36">
        <f t="shared" ref="X36:X46" si="4">IF($X35=12,1,$X35+1)</f>
        <v>6</v>
      </c>
      <c r="Y36" s="4"/>
      <c r="Z36" s="4">
        <f t="shared" ref="Z36:Z46" si="5">+$W36</f>
        <v>2022</v>
      </c>
      <c r="AA36" s="4">
        <f t="shared" ref="AA36:AA46" si="6">+$X36</f>
        <v>6</v>
      </c>
      <c r="AB36" s="4">
        <f t="shared" ref="AB36:AB46" si="7">+$AB$35</f>
        <v>1</v>
      </c>
      <c r="AC36" s="20">
        <f t="shared" ref="AC36:AC46" si="8">DATE($Z36,$AA36,$AB36)</f>
        <v>44713</v>
      </c>
      <c r="AD36" s="20">
        <f t="shared" si="0"/>
        <v>44742</v>
      </c>
      <c r="AE36" s="18">
        <f t="shared" si="1"/>
        <v>22</v>
      </c>
      <c r="AF36" s="18">
        <f t="shared" si="2"/>
        <v>22</v>
      </c>
      <c r="AG36" s="18"/>
      <c r="AH36" s="193">
        <v>15</v>
      </c>
      <c r="AI36" s="201">
        <v>180000</v>
      </c>
      <c r="AJ36" s="198">
        <v>175000</v>
      </c>
      <c r="AK36" s="227" t="s">
        <v>199</v>
      </c>
      <c r="AL36" s="202">
        <v>185000</v>
      </c>
    </row>
    <row r="37" spans="2:38" ht="14.25" x14ac:dyDescent="0.15">
      <c r="B37" t="s">
        <v>193</v>
      </c>
      <c r="C37">
        <f t="shared" ref="C37:C48" si="9">IF($O37="","",$W35-2018)</f>
        <v>4</v>
      </c>
      <c r="D37" t="s">
        <v>12</v>
      </c>
      <c r="E37">
        <f t="shared" ref="E37:E48" si="10">IF($E$10="","",IF($O37="","",$X35))</f>
        <v>5</v>
      </c>
      <c r="F37" t="s">
        <v>13</v>
      </c>
      <c r="G37" s="104">
        <f t="shared" ref="G37:G48" si="11">IF(O37="","",$G$31)</f>
        <v>16360</v>
      </c>
      <c r="H37" s="4" t="s">
        <v>14</v>
      </c>
      <c r="I37" s="1">
        <v>50</v>
      </c>
      <c r="J37" s="4" t="s">
        <v>15</v>
      </c>
      <c r="K37" s="1">
        <f t="shared" ref="K37:K48" si="12">IF($E$10="","",IF($O37="","",100))</f>
        <v>100</v>
      </c>
      <c r="L37" s="4"/>
      <c r="M37" s="8"/>
      <c r="N37" s="4" t="s">
        <v>16</v>
      </c>
      <c r="O37" s="4">
        <f t="shared" ref="O37:O48" si="13">IF(AF35="","",AF35)</f>
        <v>22</v>
      </c>
      <c r="P37" s="4" t="s">
        <v>17</v>
      </c>
      <c r="Q37" s="1">
        <f t="shared" ref="Q37:Q48" si="14">IF($O37="","",ROUNDDOWN($G37*$I37/$K37,)*$O37)</f>
        <v>179960</v>
      </c>
      <c r="R37" s="4" t="s">
        <v>18</v>
      </c>
      <c r="S37" s="4"/>
      <c r="U37" s="4"/>
      <c r="V37" s="4"/>
      <c r="W37">
        <f t="shared" si="3"/>
        <v>2022</v>
      </c>
      <c r="X37">
        <f t="shared" si="4"/>
        <v>7</v>
      </c>
      <c r="Y37" s="4"/>
      <c r="Z37" s="4">
        <f t="shared" si="5"/>
        <v>2022</v>
      </c>
      <c r="AA37" s="4">
        <f t="shared" si="6"/>
        <v>7</v>
      </c>
      <c r="AB37" s="4">
        <f t="shared" si="7"/>
        <v>1</v>
      </c>
      <c r="AC37" s="20">
        <f t="shared" si="8"/>
        <v>44743</v>
      </c>
      <c r="AD37" s="20">
        <f t="shared" si="0"/>
        <v>44773</v>
      </c>
      <c r="AE37" s="18">
        <f t="shared" si="1"/>
        <v>21</v>
      </c>
      <c r="AF37" s="18">
        <f t="shared" si="2"/>
        <v>21</v>
      </c>
      <c r="AG37" s="18"/>
      <c r="AH37" s="193">
        <v>16</v>
      </c>
      <c r="AI37" s="201">
        <v>190000</v>
      </c>
      <c r="AJ37" s="198">
        <v>185000</v>
      </c>
      <c r="AK37" s="227" t="s">
        <v>199</v>
      </c>
      <c r="AL37" s="202">
        <v>195000</v>
      </c>
    </row>
    <row r="38" spans="2:38" ht="14.25" x14ac:dyDescent="0.15">
      <c r="B38" t="s">
        <v>193</v>
      </c>
      <c r="C38">
        <f t="shared" si="9"/>
        <v>4</v>
      </c>
      <c r="D38" t="s">
        <v>12</v>
      </c>
      <c r="E38">
        <f t="shared" si="10"/>
        <v>6</v>
      </c>
      <c r="F38" t="s">
        <v>13</v>
      </c>
      <c r="G38" s="104">
        <f t="shared" si="11"/>
        <v>16360</v>
      </c>
      <c r="H38" s="4" t="s">
        <v>14</v>
      </c>
      <c r="I38" s="1">
        <v>50</v>
      </c>
      <c r="J38" s="4" t="s">
        <v>15</v>
      </c>
      <c r="K38" s="1">
        <f t="shared" si="12"/>
        <v>100</v>
      </c>
      <c r="L38" s="4"/>
      <c r="M38" s="8"/>
      <c r="N38" s="4" t="s">
        <v>16</v>
      </c>
      <c r="O38" s="4">
        <f t="shared" si="13"/>
        <v>22</v>
      </c>
      <c r="P38" s="4" t="s">
        <v>17</v>
      </c>
      <c r="Q38" s="1">
        <f t="shared" si="14"/>
        <v>179960</v>
      </c>
      <c r="R38" s="4" t="s">
        <v>18</v>
      </c>
      <c r="S38" s="4"/>
      <c r="U38" s="4"/>
      <c r="V38" s="4"/>
      <c r="W38">
        <f t="shared" si="3"/>
        <v>2022</v>
      </c>
      <c r="X38">
        <f t="shared" si="4"/>
        <v>8</v>
      </c>
      <c r="Y38" s="4"/>
      <c r="Z38" s="4">
        <f t="shared" si="5"/>
        <v>2022</v>
      </c>
      <c r="AA38" s="4">
        <f t="shared" si="6"/>
        <v>8</v>
      </c>
      <c r="AB38" s="4">
        <f t="shared" si="7"/>
        <v>1</v>
      </c>
      <c r="AC38" s="20">
        <f t="shared" si="8"/>
        <v>44774</v>
      </c>
      <c r="AD38" s="20">
        <f t="shared" si="0"/>
        <v>44804</v>
      </c>
      <c r="AE38" s="18">
        <f t="shared" si="1"/>
        <v>23</v>
      </c>
      <c r="AF38" s="18">
        <f t="shared" si="2"/>
        <v>23</v>
      </c>
      <c r="AG38" s="18"/>
      <c r="AH38" s="193">
        <v>17</v>
      </c>
      <c r="AI38" s="201">
        <v>200000</v>
      </c>
      <c r="AJ38" s="198">
        <v>195000</v>
      </c>
      <c r="AK38" s="227" t="s">
        <v>199</v>
      </c>
      <c r="AL38" s="202">
        <v>210000</v>
      </c>
    </row>
    <row r="39" spans="2:38" ht="14.25" x14ac:dyDescent="0.15">
      <c r="B39" t="s">
        <v>193</v>
      </c>
      <c r="C39">
        <f t="shared" si="9"/>
        <v>4</v>
      </c>
      <c r="D39" t="s">
        <v>12</v>
      </c>
      <c r="E39">
        <f t="shared" si="10"/>
        <v>7</v>
      </c>
      <c r="F39" t="s">
        <v>13</v>
      </c>
      <c r="G39" s="104">
        <f t="shared" si="11"/>
        <v>16360</v>
      </c>
      <c r="H39" s="4" t="s">
        <v>14</v>
      </c>
      <c r="I39" s="1">
        <v>50</v>
      </c>
      <c r="J39" s="4" t="s">
        <v>15</v>
      </c>
      <c r="K39" s="1">
        <f t="shared" si="12"/>
        <v>100</v>
      </c>
      <c r="L39" s="4"/>
      <c r="M39" s="8"/>
      <c r="N39" s="4" t="s">
        <v>16</v>
      </c>
      <c r="O39" s="4">
        <f t="shared" si="13"/>
        <v>21</v>
      </c>
      <c r="P39" s="4" t="s">
        <v>17</v>
      </c>
      <c r="Q39" s="1">
        <f t="shared" si="14"/>
        <v>171780</v>
      </c>
      <c r="R39" s="4" t="s">
        <v>18</v>
      </c>
      <c r="S39" s="4"/>
      <c r="U39" s="4"/>
      <c r="V39" s="4"/>
      <c r="W39">
        <f t="shared" si="3"/>
        <v>2022</v>
      </c>
      <c r="X39">
        <f t="shared" si="4"/>
        <v>9</v>
      </c>
      <c r="Y39" s="4"/>
      <c r="Z39" s="4">
        <f t="shared" si="5"/>
        <v>2022</v>
      </c>
      <c r="AA39" s="4">
        <f t="shared" si="6"/>
        <v>9</v>
      </c>
      <c r="AB39" s="4">
        <f t="shared" si="7"/>
        <v>1</v>
      </c>
      <c r="AC39" s="20">
        <f t="shared" si="8"/>
        <v>44805</v>
      </c>
      <c r="AD39" s="20">
        <f t="shared" si="0"/>
        <v>44834</v>
      </c>
      <c r="AE39" s="18">
        <f t="shared" si="1"/>
        <v>22</v>
      </c>
      <c r="AF39" s="18">
        <f t="shared" si="2"/>
        <v>22</v>
      </c>
      <c r="AG39" s="18"/>
      <c r="AH39" s="193">
        <v>18</v>
      </c>
      <c r="AI39" s="201">
        <v>220000</v>
      </c>
      <c r="AJ39" s="198">
        <v>210000</v>
      </c>
      <c r="AK39" s="227" t="s">
        <v>199</v>
      </c>
      <c r="AL39" s="202">
        <v>230000</v>
      </c>
    </row>
    <row r="40" spans="2:38" ht="14.25" x14ac:dyDescent="0.15">
      <c r="B40" t="s">
        <v>193</v>
      </c>
      <c r="C40">
        <f t="shared" si="9"/>
        <v>4</v>
      </c>
      <c r="D40" t="s">
        <v>12</v>
      </c>
      <c r="E40">
        <f t="shared" si="10"/>
        <v>8</v>
      </c>
      <c r="F40" t="s">
        <v>13</v>
      </c>
      <c r="G40" s="104">
        <f t="shared" si="11"/>
        <v>16360</v>
      </c>
      <c r="H40" s="4" t="s">
        <v>14</v>
      </c>
      <c r="I40" s="1">
        <v>50</v>
      </c>
      <c r="J40" s="4" t="s">
        <v>15</v>
      </c>
      <c r="K40" s="1">
        <f t="shared" si="12"/>
        <v>100</v>
      </c>
      <c r="L40" s="4"/>
      <c r="M40" s="8"/>
      <c r="N40" s="4" t="s">
        <v>16</v>
      </c>
      <c r="O40" s="4">
        <f t="shared" si="13"/>
        <v>23</v>
      </c>
      <c r="P40" s="4" t="s">
        <v>17</v>
      </c>
      <c r="Q40" s="1">
        <f t="shared" si="14"/>
        <v>188140</v>
      </c>
      <c r="R40" s="4" t="s">
        <v>18</v>
      </c>
      <c r="S40" s="4"/>
      <c r="U40" s="6"/>
      <c r="V40" s="4"/>
      <c r="W40">
        <f t="shared" si="3"/>
        <v>2022</v>
      </c>
      <c r="X40">
        <f t="shared" si="4"/>
        <v>10</v>
      </c>
      <c r="Y40" s="4"/>
      <c r="Z40" s="4">
        <f t="shared" si="5"/>
        <v>2022</v>
      </c>
      <c r="AA40" s="4">
        <f t="shared" si="6"/>
        <v>10</v>
      </c>
      <c r="AB40" s="4">
        <f t="shared" si="7"/>
        <v>1</v>
      </c>
      <c r="AC40" s="20">
        <f t="shared" si="8"/>
        <v>44835</v>
      </c>
      <c r="AD40" s="20">
        <f t="shared" si="0"/>
        <v>44865</v>
      </c>
      <c r="AE40" s="18">
        <f t="shared" si="1"/>
        <v>21</v>
      </c>
      <c r="AF40" s="18">
        <f t="shared" si="2"/>
        <v>21</v>
      </c>
      <c r="AG40" s="18"/>
      <c r="AH40" s="193">
        <v>19</v>
      </c>
      <c r="AI40" s="201">
        <v>240000</v>
      </c>
      <c r="AJ40" s="198">
        <v>230000</v>
      </c>
      <c r="AK40" s="227" t="s">
        <v>199</v>
      </c>
      <c r="AL40" s="202">
        <v>250000</v>
      </c>
    </row>
    <row r="41" spans="2:38" ht="14.25" x14ac:dyDescent="0.15">
      <c r="B41" t="s">
        <v>193</v>
      </c>
      <c r="C41">
        <f t="shared" si="9"/>
        <v>4</v>
      </c>
      <c r="D41" t="s">
        <v>12</v>
      </c>
      <c r="E41">
        <f t="shared" si="10"/>
        <v>9</v>
      </c>
      <c r="F41" t="s">
        <v>13</v>
      </c>
      <c r="G41" s="104">
        <f t="shared" si="11"/>
        <v>16360</v>
      </c>
      <c r="H41" s="4" t="s">
        <v>14</v>
      </c>
      <c r="I41" s="1">
        <v>50</v>
      </c>
      <c r="J41" s="4" t="s">
        <v>15</v>
      </c>
      <c r="K41" s="1">
        <f t="shared" si="12"/>
        <v>100</v>
      </c>
      <c r="L41" s="4"/>
      <c r="M41" s="8"/>
      <c r="N41" s="4" t="s">
        <v>16</v>
      </c>
      <c r="O41" s="4">
        <f t="shared" si="13"/>
        <v>22</v>
      </c>
      <c r="P41" s="4" t="s">
        <v>17</v>
      </c>
      <c r="Q41" s="1">
        <f t="shared" si="14"/>
        <v>179960</v>
      </c>
      <c r="R41" s="4" t="s">
        <v>18</v>
      </c>
      <c r="S41" s="4"/>
      <c r="U41" s="4"/>
      <c r="V41" s="4"/>
      <c r="W41">
        <f t="shared" si="3"/>
        <v>2022</v>
      </c>
      <c r="X41">
        <f t="shared" si="4"/>
        <v>11</v>
      </c>
      <c r="Y41" s="4"/>
      <c r="Z41" s="4">
        <f t="shared" si="5"/>
        <v>2022</v>
      </c>
      <c r="AA41" s="4">
        <f t="shared" si="6"/>
        <v>11</v>
      </c>
      <c r="AB41" s="4">
        <f t="shared" si="7"/>
        <v>1</v>
      </c>
      <c r="AC41" s="20">
        <f t="shared" si="8"/>
        <v>44866</v>
      </c>
      <c r="AD41" s="20">
        <f t="shared" si="0"/>
        <v>44895</v>
      </c>
      <c r="AE41" s="18">
        <f t="shared" si="1"/>
        <v>22</v>
      </c>
      <c r="AF41" s="18">
        <f t="shared" si="2"/>
        <v>22</v>
      </c>
      <c r="AG41" s="18"/>
      <c r="AH41" s="193">
        <v>20</v>
      </c>
      <c r="AI41" s="201">
        <v>260000</v>
      </c>
      <c r="AJ41" s="198">
        <v>250000</v>
      </c>
      <c r="AK41" s="227" t="s">
        <v>199</v>
      </c>
      <c r="AL41" s="202">
        <v>270000</v>
      </c>
    </row>
    <row r="42" spans="2:38" ht="14.25" x14ac:dyDescent="0.15">
      <c r="B42" t="s">
        <v>193</v>
      </c>
      <c r="C42">
        <f t="shared" si="9"/>
        <v>4</v>
      </c>
      <c r="D42" t="s">
        <v>12</v>
      </c>
      <c r="E42">
        <f t="shared" si="10"/>
        <v>10</v>
      </c>
      <c r="F42" t="s">
        <v>13</v>
      </c>
      <c r="G42" s="104">
        <f t="shared" si="11"/>
        <v>16360</v>
      </c>
      <c r="H42" s="4" t="s">
        <v>14</v>
      </c>
      <c r="I42" s="1">
        <v>50</v>
      </c>
      <c r="J42" s="4" t="s">
        <v>15</v>
      </c>
      <c r="K42" s="1">
        <f t="shared" si="12"/>
        <v>100</v>
      </c>
      <c r="L42" s="4"/>
      <c r="M42" s="8"/>
      <c r="N42" s="4" t="s">
        <v>16</v>
      </c>
      <c r="O42" s="4">
        <f t="shared" si="13"/>
        <v>21</v>
      </c>
      <c r="P42" s="4" t="s">
        <v>17</v>
      </c>
      <c r="Q42" s="1">
        <f t="shared" si="14"/>
        <v>171780</v>
      </c>
      <c r="R42" s="4" t="s">
        <v>18</v>
      </c>
      <c r="S42" s="4"/>
      <c r="U42" s="4"/>
      <c r="V42" s="4"/>
      <c r="W42">
        <f t="shared" si="3"/>
        <v>2022</v>
      </c>
      <c r="X42">
        <f t="shared" si="4"/>
        <v>12</v>
      </c>
      <c r="Y42" s="4"/>
      <c r="Z42" s="4">
        <f t="shared" si="5"/>
        <v>2022</v>
      </c>
      <c r="AA42" s="4">
        <f t="shared" si="6"/>
        <v>12</v>
      </c>
      <c r="AB42" s="4">
        <f t="shared" si="7"/>
        <v>1</v>
      </c>
      <c r="AC42" s="20">
        <f t="shared" si="8"/>
        <v>44896</v>
      </c>
      <c r="AD42" s="20">
        <f t="shared" si="0"/>
        <v>44926</v>
      </c>
      <c r="AE42" s="18">
        <f t="shared" si="1"/>
        <v>22</v>
      </c>
      <c r="AF42" s="18">
        <f t="shared" si="2"/>
        <v>22</v>
      </c>
      <c r="AG42" s="18"/>
      <c r="AH42" s="193">
        <v>21</v>
      </c>
      <c r="AI42" s="201">
        <v>280000</v>
      </c>
      <c r="AJ42" s="198">
        <v>270000</v>
      </c>
      <c r="AK42" s="227" t="s">
        <v>199</v>
      </c>
      <c r="AL42" s="202">
        <v>290000</v>
      </c>
    </row>
    <row r="43" spans="2:38" ht="14.25" x14ac:dyDescent="0.15">
      <c r="B43" t="s">
        <v>193</v>
      </c>
      <c r="C43">
        <f t="shared" si="9"/>
        <v>4</v>
      </c>
      <c r="D43" t="s">
        <v>12</v>
      </c>
      <c r="E43">
        <f t="shared" si="10"/>
        <v>11</v>
      </c>
      <c r="F43" t="s">
        <v>13</v>
      </c>
      <c r="G43" s="104">
        <f t="shared" si="11"/>
        <v>16360</v>
      </c>
      <c r="H43" s="4" t="s">
        <v>14</v>
      </c>
      <c r="I43" s="1">
        <v>50</v>
      </c>
      <c r="J43" s="4" t="s">
        <v>15</v>
      </c>
      <c r="K43" s="1">
        <f t="shared" si="12"/>
        <v>100</v>
      </c>
      <c r="L43" s="4"/>
      <c r="M43" s="8"/>
      <c r="N43" s="4" t="s">
        <v>16</v>
      </c>
      <c r="O43" s="4">
        <f t="shared" si="13"/>
        <v>22</v>
      </c>
      <c r="P43" s="4" t="s">
        <v>17</v>
      </c>
      <c r="Q43" s="1">
        <f t="shared" si="14"/>
        <v>179960</v>
      </c>
      <c r="R43" s="4" t="s">
        <v>18</v>
      </c>
      <c r="S43" s="4"/>
      <c r="T43">
        <f>O37+O38+O39+O40+O41+O42+O43</f>
        <v>153</v>
      </c>
      <c r="U43" s="4"/>
      <c r="V43" s="4"/>
      <c r="W43">
        <f t="shared" si="3"/>
        <v>2023</v>
      </c>
      <c r="X43">
        <f t="shared" si="4"/>
        <v>1</v>
      </c>
      <c r="Y43" s="4"/>
      <c r="Z43" s="4">
        <f t="shared" si="5"/>
        <v>2023</v>
      </c>
      <c r="AA43" s="4">
        <f t="shared" si="6"/>
        <v>1</v>
      </c>
      <c r="AB43" s="4">
        <f t="shared" si="7"/>
        <v>1</v>
      </c>
      <c r="AC43" s="20">
        <f t="shared" si="8"/>
        <v>44927</v>
      </c>
      <c r="AD43" s="20">
        <f t="shared" si="0"/>
        <v>44957</v>
      </c>
      <c r="AE43" s="18">
        <f t="shared" si="1"/>
        <v>22</v>
      </c>
      <c r="AF43" s="18">
        <f t="shared" si="2"/>
        <v>22</v>
      </c>
      <c r="AG43" s="18"/>
      <c r="AH43" s="193">
        <v>22</v>
      </c>
      <c r="AI43" s="201">
        <v>300000</v>
      </c>
      <c r="AJ43" s="198">
        <v>290000</v>
      </c>
      <c r="AK43" s="227" t="s">
        <v>199</v>
      </c>
      <c r="AL43" s="202">
        <v>310000</v>
      </c>
    </row>
    <row r="44" spans="2:38" ht="14.25" x14ac:dyDescent="0.15">
      <c r="B44" t="s">
        <v>193</v>
      </c>
      <c r="C44">
        <f t="shared" si="9"/>
        <v>4</v>
      </c>
      <c r="D44" t="s">
        <v>12</v>
      </c>
      <c r="E44">
        <f t="shared" si="10"/>
        <v>12</v>
      </c>
      <c r="F44" t="s">
        <v>13</v>
      </c>
      <c r="G44" s="104">
        <f t="shared" si="11"/>
        <v>16360</v>
      </c>
      <c r="H44" s="4" t="s">
        <v>14</v>
      </c>
      <c r="I44" s="1">
        <v>50</v>
      </c>
      <c r="J44" s="4" t="s">
        <v>15</v>
      </c>
      <c r="K44" s="1">
        <f t="shared" si="12"/>
        <v>100</v>
      </c>
      <c r="L44" s="4"/>
      <c r="M44" s="8"/>
      <c r="N44" s="4" t="s">
        <v>16</v>
      </c>
      <c r="O44" s="4">
        <f t="shared" si="13"/>
        <v>22</v>
      </c>
      <c r="P44" s="4" t="s">
        <v>17</v>
      </c>
      <c r="Q44" s="1">
        <f t="shared" si="14"/>
        <v>179960</v>
      </c>
      <c r="R44" s="4" t="s">
        <v>18</v>
      </c>
      <c r="S44" s="4"/>
      <c r="T44">
        <f>O44+O45+O46+O47</f>
        <v>87</v>
      </c>
      <c r="U44" s="4"/>
      <c r="V44" s="4"/>
      <c r="W44">
        <f t="shared" si="3"/>
        <v>2023</v>
      </c>
      <c r="X44">
        <f t="shared" si="4"/>
        <v>2</v>
      </c>
      <c r="Y44" s="4"/>
      <c r="Z44" s="4">
        <f t="shared" si="5"/>
        <v>2023</v>
      </c>
      <c r="AA44" s="4">
        <f t="shared" si="6"/>
        <v>2</v>
      </c>
      <c r="AB44" s="4">
        <f t="shared" si="7"/>
        <v>1</v>
      </c>
      <c r="AC44" s="20">
        <f t="shared" si="8"/>
        <v>44958</v>
      </c>
      <c r="AD44" s="20">
        <f t="shared" si="0"/>
        <v>44985</v>
      </c>
      <c r="AE44" s="18">
        <f t="shared" si="1"/>
        <v>20</v>
      </c>
      <c r="AF44" s="18">
        <f t="shared" si="2"/>
        <v>20</v>
      </c>
      <c r="AG44" s="18"/>
      <c r="AH44" s="193">
        <v>23</v>
      </c>
      <c r="AI44" s="201">
        <v>320000</v>
      </c>
      <c r="AJ44" s="198">
        <v>310000</v>
      </c>
      <c r="AK44" s="227" t="s">
        <v>199</v>
      </c>
      <c r="AL44" s="202">
        <v>330000</v>
      </c>
    </row>
    <row r="45" spans="2:38" ht="14.25" x14ac:dyDescent="0.15">
      <c r="B45" t="s">
        <v>193</v>
      </c>
      <c r="C45">
        <f t="shared" si="9"/>
        <v>5</v>
      </c>
      <c r="D45" t="s">
        <v>12</v>
      </c>
      <c r="E45">
        <f t="shared" si="10"/>
        <v>1</v>
      </c>
      <c r="F45" t="s">
        <v>13</v>
      </c>
      <c r="G45" s="104">
        <f t="shared" si="11"/>
        <v>16360</v>
      </c>
      <c r="H45" s="4" t="s">
        <v>14</v>
      </c>
      <c r="I45" s="1">
        <v>50</v>
      </c>
      <c r="J45" s="4" t="s">
        <v>15</v>
      </c>
      <c r="K45" s="1">
        <f t="shared" si="12"/>
        <v>100</v>
      </c>
      <c r="L45" s="4"/>
      <c r="M45" s="8"/>
      <c r="N45" s="4" t="s">
        <v>16</v>
      </c>
      <c r="O45" s="4">
        <f t="shared" si="13"/>
        <v>22</v>
      </c>
      <c r="P45" s="4" t="s">
        <v>17</v>
      </c>
      <c r="Q45" s="1">
        <f t="shared" si="14"/>
        <v>179960</v>
      </c>
      <c r="R45" s="4" t="s">
        <v>18</v>
      </c>
      <c r="S45" s="4"/>
      <c r="T45">
        <f>SUM(T43:T44)</f>
        <v>240</v>
      </c>
      <c r="U45" s="4"/>
      <c r="V45" s="4"/>
      <c r="W45">
        <f t="shared" si="3"/>
        <v>2023</v>
      </c>
      <c r="X45">
        <f t="shared" si="4"/>
        <v>3</v>
      </c>
      <c r="Y45" s="4"/>
      <c r="Z45" s="4">
        <f t="shared" si="5"/>
        <v>2023</v>
      </c>
      <c r="AA45" s="4">
        <f t="shared" si="6"/>
        <v>3</v>
      </c>
      <c r="AB45" s="4">
        <f t="shared" si="7"/>
        <v>1</v>
      </c>
      <c r="AC45" s="20">
        <f t="shared" si="8"/>
        <v>44986</v>
      </c>
      <c r="AD45" s="20">
        <f t="shared" si="0"/>
        <v>45016</v>
      </c>
      <c r="AE45" s="18">
        <f t="shared" si="1"/>
        <v>23</v>
      </c>
      <c r="AF45" s="18">
        <f t="shared" si="2"/>
        <v>23</v>
      </c>
      <c r="AG45" s="18"/>
      <c r="AH45" s="193">
        <v>24</v>
      </c>
      <c r="AI45" s="201">
        <v>340000</v>
      </c>
      <c r="AJ45" s="198">
        <v>330000</v>
      </c>
      <c r="AK45" s="227" t="s">
        <v>199</v>
      </c>
      <c r="AL45" s="202">
        <v>350000</v>
      </c>
    </row>
    <row r="46" spans="2:38" ht="14.25" x14ac:dyDescent="0.15">
      <c r="B46" t="s">
        <v>193</v>
      </c>
      <c r="C46">
        <f t="shared" si="9"/>
        <v>5</v>
      </c>
      <c r="D46" t="s">
        <v>12</v>
      </c>
      <c r="E46">
        <f t="shared" si="10"/>
        <v>2</v>
      </c>
      <c r="F46" t="s">
        <v>13</v>
      </c>
      <c r="G46" s="104">
        <f t="shared" si="11"/>
        <v>16360</v>
      </c>
      <c r="H46" s="4" t="s">
        <v>14</v>
      </c>
      <c r="I46" s="1">
        <v>50</v>
      </c>
      <c r="J46" s="4" t="s">
        <v>15</v>
      </c>
      <c r="K46" s="1">
        <f t="shared" si="12"/>
        <v>100</v>
      </c>
      <c r="L46" s="4"/>
      <c r="M46" s="8"/>
      <c r="N46" s="4" t="s">
        <v>16</v>
      </c>
      <c r="O46" s="4">
        <f t="shared" si="13"/>
        <v>20</v>
      </c>
      <c r="P46" s="4" t="s">
        <v>17</v>
      </c>
      <c r="Q46" s="1">
        <f t="shared" si="14"/>
        <v>163600</v>
      </c>
      <c r="R46" s="4" t="s">
        <v>18</v>
      </c>
      <c r="S46" s="4"/>
      <c r="U46" s="4"/>
      <c r="V46" s="4"/>
      <c r="W46">
        <f t="shared" si="3"/>
        <v>2023</v>
      </c>
      <c r="X46">
        <f t="shared" si="4"/>
        <v>4</v>
      </c>
      <c r="Y46" s="4"/>
      <c r="Z46" s="4">
        <f t="shared" si="5"/>
        <v>2023</v>
      </c>
      <c r="AA46" s="4">
        <f t="shared" si="6"/>
        <v>4</v>
      </c>
      <c r="AB46" s="4">
        <f t="shared" si="7"/>
        <v>1</v>
      </c>
      <c r="AC46" s="20">
        <f t="shared" si="8"/>
        <v>45017</v>
      </c>
      <c r="AD46" s="20">
        <f t="shared" si="0"/>
        <v>45046</v>
      </c>
      <c r="AE46" s="18">
        <f t="shared" si="1"/>
        <v>20</v>
      </c>
      <c r="AF46" s="18">
        <f t="shared" si="2"/>
        <v>20</v>
      </c>
      <c r="AG46" s="18"/>
      <c r="AH46" s="193">
        <v>25</v>
      </c>
      <c r="AI46" s="201">
        <v>360000</v>
      </c>
      <c r="AJ46" s="198">
        <v>350000</v>
      </c>
      <c r="AK46" s="227" t="s">
        <v>199</v>
      </c>
      <c r="AL46" s="202">
        <v>370000</v>
      </c>
    </row>
    <row r="47" spans="2:38" ht="14.25" x14ac:dyDescent="0.15">
      <c r="B47" t="s">
        <v>193</v>
      </c>
      <c r="C47">
        <f t="shared" si="9"/>
        <v>5</v>
      </c>
      <c r="D47" t="s">
        <v>12</v>
      </c>
      <c r="E47">
        <f t="shared" si="10"/>
        <v>3</v>
      </c>
      <c r="F47" t="s">
        <v>13</v>
      </c>
      <c r="G47" s="104">
        <f t="shared" si="11"/>
        <v>16360</v>
      </c>
      <c r="H47" s="4" t="s">
        <v>14</v>
      </c>
      <c r="I47" s="1">
        <v>50</v>
      </c>
      <c r="J47" s="4" t="s">
        <v>15</v>
      </c>
      <c r="K47" s="1">
        <f t="shared" si="12"/>
        <v>100</v>
      </c>
      <c r="L47" s="4"/>
      <c r="M47" s="8"/>
      <c r="N47" s="4" t="s">
        <v>16</v>
      </c>
      <c r="O47" s="4">
        <f t="shared" si="13"/>
        <v>23</v>
      </c>
      <c r="P47" s="4" t="s">
        <v>17</v>
      </c>
      <c r="Q47" s="1">
        <f t="shared" si="14"/>
        <v>188140</v>
      </c>
      <c r="R47" s="4" t="s">
        <v>18</v>
      </c>
      <c r="AE47" s="16"/>
      <c r="AH47" s="193">
        <v>26</v>
      </c>
      <c r="AI47" s="201">
        <v>380000</v>
      </c>
      <c r="AJ47" s="198">
        <v>370000</v>
      </c>
      <c r="AK47" s="227" t="s">
        <v>199</v>
      </c>
      <c r="AL47" s="202">
        <v>395000</v>
      </c>
    </row>
    <row r="48" spans="2:38" ht="17.25" x14ac:dyDescent="0.15">
      <c r="B48" t="s">
        <v>193</v>
      </c>
      <c r="C48">
        <f t="shared" si="9"/>
        <v>5</v>
      </c>
      <c r="D48" t="s">
        <v>12</v>
      </c>
      <c r="E48">
        <f t="shared" si="10"/>
        <v>4</v>
      </c>
      <c r="F48" t="s">
        <v>13</v>
      </c>
      <c r="G48" s="104">
        <f t="shared" si="11"/>
        <v>16360</v>
      </c>
      <c r="H48" s="4" t="s">
        <v>14</v>
      </c>
      <c r="I48" s="1">
        <v>50</v>
      </c>
      <c r="J48" s="4" t="s">
        <v>15</v>
      </c>
      <c r="K48" s="1">
        <f t="shared" si="12"/>
        <v>100</v>
      </c>
      <c r="L48" s="4"/>
      <c r="M48" s="8"/>
      <c r="N48" s="4" t="s">
        <v>16</v>
      </c>
      <c r="O48" s="4">
        <f t="shared" si="13"/>
        <v>20</v>
      </c>
      <c r="P48" s="4" t="s">
        <v>17</v>
      </c>
      <c r="Q48" s="1">
        <f t="shared" si="14"/>
        <v>163600</v>
      </c>
      <c r="R48" s="4" t="s">
        <v>18</v>
      </c>
      <c r="S48" s="187" t="s">
        <v>161</v>
      </c>
      <c r="T48" s="187"/>
      <c r="U48" s="187"/>
      <c r="V48" s="187"/>
      <c r="W48" s="187"/>
      <c r="X48" s="187"/>
      <c r="Y48" s="187"/>
      <c r="Z48" s="187"/>
      <c r="AA48" s="187"/>
      <c r="AB48" s="187"/>
      <c r="AC48" s="187"/>
      <c r="AD48" s="187"/>
      <c r="AE48" s="187"/>
      <c r="AF48" s="187"/>
      <c r="AG48" s="187"/>
      <c r="AH48" s="193">
        <v>27</v>
      </c>
      <c r="AI48" s="201">
        <v>410000</v>
      </c>
      <c r="AJ48" s="198">
        <v>395000</v>
      </c>
      <c r="AK48" s="227" t="s">
        <v>199</v>
      </c>
      <c r="AL48" s="202">
        <v>425000</v>
      </c>
    </row>
    <row r="49" spans="7:38" ht="14.25" x14ac:dyDescent="0.15">
      <c r="G49" s="1"/>
      <c r="H49" s="4"/>
      <c r="I49" s="4"/>
      <c r="J49" s="4"/>
      <c r="K49" s="4"/>
      <c r="L49" s="4"/>
      <c r="M49" s="4"/>
      <c r="N49" s="4"/>
      <c r="O49" s="4"/>
      <c r="P49" s="4"/>
      <c r="Q49" s="1"/>
      <c r="S49" s="180" t="s">
        <v>166</v>
      </c>
      <c r="U49" s="1"/>
      <c r="V49" s="1"/>
      <c r="W49" s="1"/>
      <c r="X49" s="1"/>
      <c r="Y49" s="1"/>
      <c r="Z49" s="1"/>
      <c r="AA49" s="1"/>
      <c r="AB49" s="1"/>
      <c r="AC49" s="21"/>
      <c r="AD49" s="21"/>
      <c r="AE49" s="22"/>
      <c r="AF49" s="22">
        <f>SUM(AF35:AF48)</f>
        <v>260</v>
      </c>
      <c r="AG49" s="22"/>
      <c r="AH49" s="193">
        <v>28</v>
      </c>
      <c r="AI49" s="201">
        <v>440000</v>
      </c>
      <c r="AJ49" s="198">
        <v>425000</v>
      </c>
      <c r="AK49" s="227" t="s">
        <v>199</v>
      </c>
      <c r="AL49" s="202">
        <v>455000</v>
      </c>
    </row>
    <row r="50" spans="7:38" ht="14.25" x14ac:dyDescent="0.15">
      <c r="G50" s="1"/>
      <c r="H50" s="4"/>
      <c r="I50" s="4"/>
      <c r="J50" s="4"/>
      <c r="K50" s="4"/>
      <c r="L50" s="254" t="s">
        <v>19</v>
      </c>
      <c r="M50" s="254"/>
      <c r="N50" s="254"/>
      <c r="O50" s="254"/>
      <c r="P50" s="254"/>
      <c r="Q50" s="1">
        <f>SUM(O37:O48)</f>
        <v>260</v>
      </c>
      <c r="AH50" s="193">
        <v>29</v>
      </c>
      <c r="AI50" s="201">
        <v>470000</v>
      </c>
      <c r="AJ50" s="198">
        <v>455000</v>
      </c>
      <c r="AK50" s="227" t="s">
        <v>199</v>
      </c>
      <c r="AL50" s="202">
        <v>485000</v>
      </c>
    </row>
    <row r="51" spans="7:38" ht="14.25" x14ac:dyDescent="0.15">
      <c r="G51" s="1"/>
      <c r="H51" s="4"/>
      <c r="I51" s="4"/>
      <c r="J51" s="4"/>
      <c r="K51" s="4"/>
      <c r="L51" s="4"/>
      <c r="M51" s="4"/>
      <c r="N51" s="4"/>
      <c r="O51" s="4"/>
      <c r="P51" s="4"/>
      <c r="Q51" s="1"/>
      <c r="AH51" s="193">
        <v>30</v>
      </c>
      <c r="AI51" s="201">
        <v>500000</v>
      </c>
      <c r="AJ51" s="198">
        <v>485000</v>
      </c>
      <c r="AK51" s="227" t="s">
        <v>199</v>
      </c>
      <c r="AL51" s="202">
        <v>515000</v>
      </c>
    </row>
    <row r="52" spans="7:38" ht="14.25" x14ac:dyDescent="0.15">
      <c r="G52" s="1"/>
      <c r="H52" s="4"/>
      <c r="I52" s="4"/>
      <c r="J52" s="4"/>
      <c r="K52" s="4"/>
      <c r="L52" s="254" t="s">
        <v>20</v>
      </c>
      <c r="M52" s="254"/>
      <c r="N52" s="254"/>
      <c r="O52" s="254"/>
      <c r="P52" s="254"/>
      <c r="Q52" s="1">
        <f>SUM(Q37:Q48)</f>
        <v>2126800</v>
      </c>
      <c r="R52" t="s">
        <v>45</v>
      </c>
      <c r="AH52" s="193">
        <v>31</v>
      </c>
      <c r="AI52" s="201">
        <v>530000</v>
      </c>
      <c r="AJ52" s="198">
        <v>515000</v>
      </c>
      <c r="AK52" s="227" t="s">
        <v>199</v>
      </c>
      <c r="AL52" s="202">
        <v>545000</v>
      </c>
    </row>
    <row r="53" spans="7:38" ht="14.25" x14ac:dyDescent="0.15">
      <c r="G53" s="4"/>
      <c r="H53" s="4"/>
      <c r="I53" s="4"/>
      <c r="J53" s="4"/>
      <c r="K53" s="4"/>
      <c r="L53" s="4"/>
      <c r="M53" s="4"/>
      <c r="N53" s="4"/>
      <c r="O53" s="4"/>
      <c r="P53" s="4"/>
      <c r="Q53" s="1"/>
      <c r="AH53" s="193">
        <v>32</v>
      </c>
      <c r="AI53" s="201">
        <v>560000</v>
      </c>
      <c r="AJ53" s="198">
        <v>545000</v>
      </c>
      <c r="AK53" s="227" t="s">
        <v>199</v>
      </c>
      <c r="AL53" s="202">
        <v>575000</v>
      </c>
    </row>
    <row r="54" spans="7:38" ht="14.25" x14ac:dyDescent="0.15">
      <c r="G54" s="4"/>
      <c r="H54" s="4"/>
      <c r="I54" s="4"/>
      <c r="J54" s="4"/>
      <c r="K54" s="4"/>
      <c r="L54" s="4"/>
      <c r="M54" s="44"/>
      <c r="N54" s="44"/>
      <c r="O54" s="44"/>
      <c r="P54" s="44"/>
      <c r="Q54" s="45"/>
      <c r="R54" s="46"/>
      <c r="AH54" s="193">
        <v>33</v>
      </c>
      <c r="AI54" s="201">
        <v>590000</v>
      </c>
      <c r="AJ54" s="198">
        <v>575000</v>
      </c>
      <c r="AK54" s="227" t="s">
        <v>199</v>
      </c>
      <c r="AL54" s="202">
        <v>605000</v>
      </c>
    </row>
    <row r="55" spans="7:38" x14ac:dyDescent="0.15">
      <c r="K55" s="220"/>
      <c r="L55" s="255"/>
      <c r="M55" s="255"/>
      <c r="Q55" s="42"/>
      <c r="AH55" s="193">
        <v>34</v>
      </c>
      <c r="AI55" s="201">
        <v>620000</v>
      </c>
      <c r="AJ55" s="198">
        <v>605000</v>
      </c>
      <c r="AK55" s="227" t="s">
        <v>199</v>
      </c>
      <c r="AL55" s="202">
        <v>635000</v>
      </c>
    </row>
    <row r="56" spans="7:38" ht="14.25" x14ac:dyDescent="0.15">
      <c r="G56" s="4"/>
      <c r="H56" s="4"/>
      <c r="I56" s="4"/>
      <c r="J56" s="4"/>
      <c r="K56" s="4"/>
      <c r="L56" s="4"/>
      <c r="M56" s="4"/>
      <c r="N56" s="4"/>
      <c r="O56" s="4"/>
      <c r="P56" s="4"/>
      <c r="Q56" s="1"/>
      <c r="AH56" s="193">
        <v>35</v>
      </c>
      <c r="AI56" s="201">
        <v>650000</v>
      </c>
      <c r="AJ56" s="198">
        <v>635000</v>
      </c>
      <c r="AK56" s="227" t="s">
        <v>199</v>
      </c>
      <c r="AL56" s="202">
        <v>665000</v>
      </c>
    </row>
    <row r="57" spans="7:38" x14ac:dyDescent="0.15">
      <c r="AH57" s="193">
        <v>36</v>
      </c>
      <c r="AI57" s="201">
        <v>680000</v>
      </c>
      <c r="AJ57" s="198">
        <v>665000</v>
      </c>
      <c r="AK57" s="227" t="s">
        <v>199</v>
      </c>
      <c r="AL57" s="202">
        <v>695000</v>
      </c>
    </row>
    <row r="58" spans="7:38" x14ac:dyDescent="0.15">
      <c r="AH58" s="193">
        <v>37</v>
      </c>
      <c r="AI58" s="201">
        <v>710000</v>
      </c>
      <c r="AJ58" s="198">
        <v>695000</v>
      </c>
      <c r="AK58" s="227" t="s">
        <v>199</v>
      </c>
      <c r="AL58" s="202">
        <v>730000</v>
      </c>
    </row>
    <row r="59" spans="7:38" x14ac:dyDescent="0.15">
      <c r="AH59" s="193">
        <v>38</v>
      </c>
      <c r="AI59" s="201">
        <v>750000</v>
      </c>
      <c r="AJ59" s="198">
        <v>730000</v>
      </c>
      <c r="AK59" s="227" t="s">
        <v>199</v>
      </c>
      <c r="AL59" s="202">
        <v>770000</v>
      </c>
    </row>
    <row r="60" spans="7:38" x14ac:dyDescent="0.15">
      <c r="AH60" s="193">
        <v>39</v>
      </c>
      <c r="AI60" s="201">
        <v>790000</v>
      </c>
      <c r="AJ60" s="198">
        <v>770000</v>
      </c>
      <c r="AK60" s="227" t="s">
        <v>199</v>
      </c>
      <c r="AL60" s="202">
        <v>810000</v>
      </c>
    </row>
    <row r="61" spans="7:38" x14ac:dyDescent="0.15">
      <c r="AH61" s="193">
        <v>40</v>
      </c>
      <c r="AI61" s="201">
        <v>830000</v>
      </c>
      <c r="AJ61" s="198">
        <v>810000</v>
      </c>
      <c r="AK61" s="227" t="s">
        <v>199</v>
      </c>
      <c r="AL61" s="202">
        <v>855000</v>
      </c>
    </row>
    <row r="62" spans="7:38" x14ac:dyDescent="0.15">
      <c r="AH62" s="193">
        <v>41</v>
      </c>
      <c r="AI62" s="201">
        <v>880000</v>
      </c>
      <c r="AJ62" s="198">
        <v>855000</v>
      </c>
      <c r="AK62" s="227" t="s">
        <v>199</v>
      </c>
      <c r="AL62" s="202">
        <v>905000</v>
      </c>
    </row>
    <row r="63" spans="7:38" x14ac:dyDescent="0.15">
      <c r="AH63" s="193">
        <v>42</v>
      </c>
      <c r="AI63" s="201">
        <v>930000</v>
      </c>
      <c r="AJ63" s="198">
        <v>905000</v>
      </c>
      <c r="AK63" s="227" t="s">
        <v>199</v>
      </c>
      <c r="AL63" s="202">
        <v>955000</v>
      </c>
    </row>
    <row r="64" spans="7:38" x14ac:dyDescent="0.15">
      <c r="AH64" s="193">
        <v>43</v>
      </c>
      <c r="AI64" s="201">
        <v>980000</v>
      </c>
      <c r="AJ64" s="198">
        <v>955000</v>
      </c>
      <c r="AK64" s="227" t="s">
        <v>199</v>
      </c>
      <c r="AL64" s="202">
        <v>1005000</v>
      </c>
    </row>
    <row r="65" spans="34:38" x14ac:dyDescent="0.15">
      <c r="AH65" s="193">
        <v>44</v>
      </c>
      <c r="AI65" s="201">
        <v>1030000</v>
      </c>
      <c r="AJ65" s="198">
        <v>1005000</v>
      </c>
      <c r="AK65" s="227" t="s">
        <v>199</v>
      </c>
      <c r="AL65" s="202">
        <v>1055000</v>
      </c>
    </row>
    <row r="66" spans="34:38" x14ac:dyDescent="0.15">
      <c r="AH66" s="193">
        <v>45</v>
      </c>
      <c r="AI66" s="201">
        <v>1090000</v>
      </c>
      <c r="AJ66" s="198">
        <v>1055000</v>
      </c>
      <c r="AK66" s="227" t="s">
        <v>199</v>
      </c>
      <c r="AL66" s="202">
        <v>1115000</v>
      </c>
    </row>
    <row r="67" spans="34:38" x14ac:dyDescent="0.15">
      <c r="AH67" s="193">
        <v>46</v>
      </c>
      <c r="AI67" s="201">
        <v>1150000</v>
      </c>
      <c r="AJ67" s="198">
        <v>1115000</v>
      </c>
      <c r="AK67" s="227" t="s">
        <v>199</v>
      </c>
      <c r="AL67" s="202">
        <v>1175000</v>
      </c>
    </row>
    <row r="68" spans="34:38" x14ac:dyDescent="0.15">
      <c r="AH68" s="193">
        <v>47</v>
      </c>
      <c r="AI68" s="201">
        <v>1210000</v>
      </c>
      <c r="AJ68" s="198">
        <v>1175000</v>
      </c>
      <c r="AK68" s="227" t="s">
        <v>199</v>
      </c>
      <c r="AL68" s="202">
        <v>1235000</v>
      </c>
    </row>
    <row r="69" spans="34:38" x14ac:dyDescent="0.15">
      <c r="AH69" s="193">
        <v>48</v>
      </c>
      <c r="AI69" s="201">
        <v>1270000</v>
      </c>
      <c r="AJ69" s="198">
        <v>1235000</v>
      </c>
      <c r="AK69" s="227" t="s">
        <v>199</v>
      </c>
      <c r="AL69" s="202">
        <v>1295000</v>
      </c>
    </row>
    <row r="70" spans="34:38" x14ac:dyDescent="0.15">
      <c r="AH70" s="193">
        <v>49</v>
      </c>
      <c r="AI70" s="201">
        <v>1330000</v>
      </c>
      <c r="AJ70" s="198">
        <v>1295000</v>
      </c>
      <c r="AK70" s="227" t="s">
        <v>199</v>
      </c>
      <c r="AL70" s="202">
        <v>1355000</v>
      </c>
    </row>
    <row r="71" spans="34:38" x14ac:dyDescent="0.15">
      <c r="AH71" s="193">
        <v>50</v>
      </c>
      <c r="AI71" s="201">
        <v>1390000</v>
      </c>
      <c r="AJ71" s="198">
        <v>1355000</v>
      </c>
      <c r="AK71" s="227" t="s">
        <v>199</v>
      </c>
      <c r="AL71" s="202"/>
    </row>
    <row r="72" spans="34:38" ht="14.25" x14ac:dyDescent="0.15">
      <c r="AH72" s="47" t="s">
        <v>21</v>
      </c>
      <c r="AI72" s="49" t="s">
        <v>60</v>
      </c>
      <c r="AJ72" s="64" t="s">
        <v>66</v>
      </c>
      <c r="AL72" s="40" t="s">
        <v>42</v>
      </c>
    </row>
    <row r="73" spans="34:38" ht="14.25" x14ac:dyDescent="0.15">
      <c r="AH73" s="47" t="s">
        <v>22</v>
      </c>
      <c r="AI73" s="49" t="s">
        <v>61</v>
      </c>
      <c r="AJ73" s="62" t="s">
        <v>67</v>
      </c>
      <c r="AL73" s="59"/>
    </row>
    <row r="74" spans="34:38" ht="14.25" x14ac:dyDescent="0.15">
      <c r="AH74" s="47" t="s">
        <v>23</v>
      </c>
      <c r="AI74" s="49" t="s">
        <v>46</v>
      </c>
      <c r="AJ74" s="62" t="s">
        <v>68</v>
      </c>
      <c r="AL74" s="40"/>
    </row>
    <row r="75" spans="34:38" ht="14.25" x14ac:dyDescent="0.15">
      <c r="AH75" s="47" t="s">
        <v>24</v>
      </c>
      <c r="AI75" s="49" t="s">
        <v>62</v>
      </c>
      <c r="AJ75" s="62" t="s">
        <v>69</v>
      </c>
      <c r="AL75" s="40"/>
    </row>
    <row r="76" spans="34:38" ht="14.25" x14ac:dyDescent="0.15">
      <c r="AH76" s="47"/>
      <c r="AI76" s="49" t="s">
        <v>63</v>
      </c>
      <c r="AJ76" s="60"/>
      <c r="AL76" s="40"/>
    </row>
    <row r="77" spans="34:38" ht="14.25" x14ac:dyDescent="0.15">
      <c r="AH77" s="47"/>
      <c r="AI77" s="49" t="s">
        <v>64</v>
      </c>
      <c r="AJ77" s="60"/>
      <c r="AL77" s="40"/>
    </row>
    <row r="78" spans="34:38" ht="14.25" x14ac:dyDescent="0.15">
      <c r="AH78" s="47"/>
      <c r="AI78" s="49" t="s">
        <v>65</v>
      </c>
      <c r="AJ78" s="60"/>
      <c r="AL78" s="40"/>
    </row>
    <row r="79" spans="34:38" ht="14.25" x14ac:dyDescent="0.15">
      <c r="AH79" s="47" t="s">
        <v>25</v>
      </c>
      <c r="AI79" s="49" t="s">
        <v>50</v>
      </c>
      <c r="AJ79" s="60" t="s">
        <v>40</v>
      </c>
      <c r="AL79" s="40"/>
    </row>
    <row r="80" spans="34:38" ht="14.25" x14ac:dyDescent="0.15">
      <c r="AH80" s="47" t="s">
        <v>26</v>
      </c>
      <c r="AI80" s="49" t="s">
        <v>33</v>
      </c>
      <c r="AJ80" s="60" t="s">
        <v>41</v>
      </c>
      <c r="AL80" s="40"/>
    </row>
    <row r="81" spans="34:38" ht="14.25" x14ac:dyDescent="0.15">
      <c r="AH81" s="47" t="s">
        <v>27</v>
      </c>
      <c r="AI81" s="49"/>
      <c r="AJ81" s="62" t="s">
        <v>70</v>
      </c>
      <c r="AL81" s="40"/>
    </row>
    <row r="82" spans="34:38" ht="14.25" x14ac:dyDescent="0.15">
      <c r="AH82" s="47"/>
      <c r="AI82" s="49"/>
      <c r="AJ82" s="60"/>
      <c r="AL82" s="40"/>
    </row>
    <row r="83" spans="34:38" ht="14.25" x14ac:dyDescent="0.15">
      <c r="AH83" s="47" t="s">
        <v>28</v>
      </c>
      <c r="AI83" s="49"/>
      <c r="AJ83" s="62" t="s">
        <v>71</v>
      </c>
      <c r="AL83" s="40"/>
    </row>
    <row r="84" spans="34:38" ht="14.25" x14ac:dyDescent="0.15">
      <c r="AH84" s="48" t="s">
        <v>29</v>
      </c>
      <c r="AI84" s="49"/>
      <c r="AJ84" s="62" t="s">
        <v>72</v>
      </c>
      <c r="AK84" s="43"/>
      <c r="AL84" s="63"/>
    </row>
    <row r="85" spans="34:38" ht="14.25" x14ac:dyDescent="0.15">
      <c r="AH85" s="48"/>
      <c r="AI85" s="49"/>
      <c r="AJ85" s="61"/>
      <c r="AK85" s="43"/>
      <c r="AL85" s="63"/>
    </row>
    <row r="86" spans="34:38" x14ac:dyDescent="0.15">
      <c r="AH86" s="47" t="s">
        <v>30</v>
      </c>
      <c r="AJ86" s="62" t="s">
        <v>73</v>
      </c>
      <c r="AL86" s="40"/>
    </row>
    <row r="87" spans="34:38" x14ac:dyDescent="0.15">
      <c r="AH87" s="47" t="s">
        <v>31</v>
      </c>
      <c r="AL87" s="40"/>
    </row>
    <row r="88" spans="34:38" x14ac:dyDescent="0.15">
      <c r="AH88" s="47"/>
      <c r="AL88" s="40"/>
    </row>
    <row r="89" spans="34:38" x14ac:dyDescent="0.15">
      <c r="AH89" s="47" t="s">
        <v>32</v>
      </c>
      <c r="AL89" s="40"/>
    </row>
    <row r="90" spans="34:38" x14ac:dyDescent="0.15">
      <c r="AL90" s="40"/>
    </row>
    <row r="91" spans="34:38" x14ac:dyDescent="0.15">
      <c r="AL91" s="40"/>
    </row>
    <row r="92" spans="34:38" x14ac:dyDescent="0.15">
      <c r="AL92" s="40"/>
    </row>
    <row r="93" spans="34:38" x14ac:dyDescent="0.15">
      <c r="AL93" s="40"/>
    </row>
    <row r="94" spans="34:38" x14ac:dyDescent="0.15">
      <c r="AL94" s="40"/>
    </row>
    <row r="95" spans="34:38" x14ac:dyDescent="0.15">
      <c r="AL95" s="40"/>
    </row>
  </sheetData>
  <sheetProtection algorithmName="SHA-512" hashValue="l5+yRd2EsznvoJZ+EOh0sriY507gYDNqE7MKxohk8+VYhR2b9bwZRxrh2PH2t8djAAE7xlItOX6BRznQ1hxJDg==" saltValue="yCFY709n6mT3U6NsmFNK8Q==" spinCount="100000" sheet="1" selectLockedCells="1" selectUnlockedCells="1"/>
  <mergeCells count="34">
    <mergeCell ref="B6:C6"/>
    <mergeCell ref="E6:G6"/>
    <mergeCell ref="N6:Q6"/>
    <mergeCell ref="O3:R3"/>
    <mergeCell ref="P2:R2"/>
    <mergeCell ref="B5:C5"/>
    <mergeCell ref="E5:F5"/>
    <mergeCell ref="J5:M5"/>
    <mergeCell ref="N5:Q5"/>
    <mergeCell ref="AH18:AI18"/>
    <mergeCell ref="AJ18:AL19"/>
    <mergeCell ref="AH19:AI19"/>
    <mergeCell ref="B9:D9"/>
    <mergeCell ref="E9:G9"/>
    <mergeCell ref="I9:M9"/>
    <mergeCell ref="L55:M55"/>
    <mergeCell ref="K22:L22"/>
    <mergeCell ref="O31:P31"/>
    <mergeCell ref="B27:Q27"/>
    <mergeCell ref="E10:G10"/>
    <mergeCell ref="I10:M10"/>
    <mergeCell ref="E11:G11"/>
    <mergeCell ref="I11:M11"/>
    <mergeCell ref="I35:K35"/>
    <mergeCell ref="B13:E13"/>
    <mergeCell ref="F14:G14"/>
    <mergeCell ref="F15:G15"/>
    <mergeCell ref="B17:E17"/>
    <mergeCell ref="Y27:AD28"/>
    <mergeCell ref="Y29:Z29"/>
    <mergeCell ref="F18:G18"/>
    <mergeCell ref="L50:P50"/>
    <mergeCell ref="L52:P52"/>
    <mergeCell ref="Y31:Z31"/>
  </mergeCells>
  <phoneticPr fontId="3"/>
  <conditionalFormatting sqref="O3:R3">
    <cfRule type="cellIs" dxfId="0" priority="1" stopIfTrue="1" operator="equal">
      <formula>9777</formula>
    </cfRule>
  </conditionalFormatting>
  <dataValidations count="7">
    <dataValidation type="list" allowBlank="1" showInputMessage="1" showErrorMessage="1" sqref="I14">
      <formula1>$AJ$72:$AJ$86</formula1>
    </dataValidation>
    <dataValidation type="list" allowBlank="1" showInputMessage="1" showErrorMessage="1" prompt="行政職や医療職などを選択します" sqref="F14:G14">
      <formula1>$AH$72:$AH$89</formula1>
    </dataValidation>
    <dataValidation type="list" allowBlank="1" showInputMessage="1" showErrorMessage="1" promptTitle="調整額" prompt="調整額がある方のみ記入してください。_x000a_" sqref="F15:G15">
      <formula1>$AI$72:$AI$82</formula1>
    </dataValidation>
    <dataValidation allowBlank="1" showInputMessage="1" showErrorMessage="1" promptTitle="育休期間" prompt="西暦でお願いします。ここで入力するのは延長部分の育休期間です" sqref="E10:G10"/>
    <dataValidation allowBlank="1" showErrorMessage="1" sqref="Q32"/>
    <dataValidation allowBlank="1" showErrorMessage="1" prompt="西暦でお願いします。ここで入力するのは辞令上の育休期間です" sqref="E9:G9"/>
    <dataValidation type="list" allowBlank="1" showInputMessage="1" showErrorMessage="1" sqref="I18">
      <formula1>$AH$22:$AH$64</formula1>
    </dataValidation>
  </dataValidations>
  <pageMargins left="0.78740157480314965" right="0.16" top="0.98425196850393704" bottom="0.98425196850393704" header="0.51181102362204722" footer="0.51181102362204722"/>
  <pageSetup paperSize="9" orientation="portrait" verticalDpi="300" r:id="rId1"/>
  <headerFooter alignWithMargins="0"/>
  <drawing r:id="rId2"/>
  <legacyDrawing r:id="rId3"/>
  <controls>
    <mc:AlternateContent xmlns:mc="http://schemas.openxmlformats.org/markup-compatibility/2006">
      <mc:Choice Requires="x14">
        <control shapeId="482318" r:id="rId4" name="SpinButton3">
          <controlPr defaultSize="0" autoLine="0" r:id="rId5">
            <anchor moveWithCells="1">
              <from>
                <xdr:col>16</xdr:col>
                <xdr:colOff>514350</xdr:colOff>
                <xdr:row>34</xdr:row>
                <xdr:rowOff>28575</xdr:rowOff>
              </from>
              <to>
                <xdr:col>16</xdr:col>
                <xdr:colOff>590550</xdr:colOff>
                <xdr:row>34</xdr:row>
                <xdr:rowOff>104775</xdr:rowOff>
              </to>
            </anchor>
          </controlPr>
        </control>
      </mc:Choice>
      <mc:Fallback>
        <control shapeId="482318" r:id="rId4" name="SpinButton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　計算書</vt:lpstr>
      <vt:lpstr>②　請求書</vt:lpstr>
      <vt:lpstr>入力例</vt:lpstr>
      <vt:lpstr>'①　計算書'!Print_Area</vt:lpstr>
      <vt:lpstr>'②　請求書'!Print_Area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育児休業手当金計算</dc:title>
  <dc:creator>MM</dc:creator>
  <cp:lastModifiedBy>瀬島　秀平</cp:lastModifiedBy>
  <cp:lastPrinted>2022-08-26T06:15:40Z</cp:lastPrinted>
  <dcterms:created xsi:type="dcterms:W3CDTF">2004-10-14T06:09:42Z</dcterms:created>
  <dcterms:modified xsi:type="dcterms:W3CDTF">2022-10-27T00:51:35Z</dcterms:modified>
</cp:coreProperties>
</file>