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16" windowWidth="10515" windowHeight="9375" firstSheet="9" activeTab="10"/>
  </bookViews>
  <sheets>
    <sheet name="総括表" sheetId="1" r:id="rId1"/>
    <sheet name="知事公室" sheetId="2" r:id="rId2"/>
    <sheet name="知事公室（詳細） " sheetId="3" r:id="rId3"/>
    <sheet name="総務部" sheetId="4" r:id="rId4"/>
    <sheet name="総務部（詳細） " sheetId="5" r:id="rId5"/>
    <sheet name="企画部" sheetId="6" r:id="rId6"/>
    <sheet name="企画部（詳細）" sheetId="7" r:id="rId7"/>
    <sheet name="環境部" sheetId="8" r:id="rId8"/>
    <sheet name="環境部（詳細）" sheetId="9" r:id="rId9"/>
    <sheet name="子ども生活福祉部" sheetId="10" r:id="rId10"/>
    <sheet name="こども生活福祉部（詳細）" sheetId="11" r:id="rId11"/>
    <sheet name="保健医療部" sheetId="12" r:id="rId12"/>
    <sheet name="保健医療部（詳細） " sheetId="13" r:id="rId13"/>
    <sheet name="農林水産部" sheetId="14" r:id="rId14"/>
    <sheet name="農林水産部（詳細）" sheetId="15" r:id="rId15"/>
    <sheet name="商工労働部" sheetId="16" r:id="rId16"/>
    <sheet name="商工労働部（詳細） " sheetId="17" r:id="rId17"/>
    <sheet name="文化観光スポーツ部" sheetId="18" r:id="rId18"/>
    <sheet name="文化観光スポーツ部（詳細）" sheetId="19" r:id="rId19"/>
    <sheet name="土木建築部" sheetId="20" r:id="rId20"/>
    <sheet name="土木建築部（詳細）" sheetId="21" r:id="rId21"/>
    <sheet name="教育委員会" sheetId="22" r:id="rId22"/>
    <sheet name="教育委員会（詳細）" sheetId="23" r:id="rId23"/>
    <sheet name="公安委員会" sheetId="24" r:id="rId24"/>
    <sheet name="公安委員会（詳細）" sheetId="25" r:id="rId25"/>
  </sheets>
  <definedNames>
    <definedName name="_xlnm._FilterDatabase" localSheetId="18" hidden="1">'文化観光スポーツ部（詳細）'!$A$7:$P$207</definedName>
    <definedName name="_xlnm.Print_Area" localSheetId="7">'環境部'!$A$1:$H$26</definedName>
    <definedName name="_xlnm.Print_Area" localSheetId="8">'環境部（詳細）'!$A$1:$L$59</definedName>
    <definedName name="_xlnm.Print_Area" localSheetId="5">'企画部'!$A$1:$H$22</definedName>
    <definedName name="_xlnm.Print_Area" localSheetId="21">'教育委員会'!$A$1:$H$22</definedName>
    <definedName name="_xlnm.Print_Area" localSheetId="23">'公安委員会'!$A$1:$H$20</definedName>
    <definedName name="_xlnm.Print_Area" localSheetId="9">'子ども生活福祉部'!$A$1:$H$29</definedName>
    <definedName name="_xlnm.Print_Area" localSheetId="15">'商工労働部'!$A$1:$H$20</definedName>
    <definedName name="_xlnm.Print_Area" localSheetId="16">'商工労働部（詳細） '!$A$1:$L$352</definedName>
    <definedName name="_xlnm.Print_Area" localSheetId="0">'総括表'!$A$1:$E$20</definedName>
    <definedName name="_xlnm.Print_Area" localSheetId="3">'総務部'!$A$1:$H$15</definedName>
    <definedName name="_xlnm.Print_Area" localSheetId="4">'総務部（詳細） '!$A$1:$L$25</definedName>
    <definedName name="_xlnm.Print_Area" localSheetId="1">'知事公室'!$A$1:$H$20</definedName>
    <definedName name="_xlnm.Print_Area" localSheetId="19">'土木建築部'!$A$1:$H$49</definedName>
    <definedName name="_xlnm.Print_Area" localSheetId="13">'農林水産部'!$A$1:$H$27</definedName>
    <definedName name="_xlnm.Print_Area" localSheetId="17">'文化観光スポーツ部'!$A$1:$H$22</definedName>
    <definedName name="_xlnm.Print_Area" localSheetId="18">'文化観光スポーツ部（詳細）'!$A$1:$L$211</definedName>
    <definedName name="_xlnm.Print_Area" localSheetId="11">'保健医療部'!$A$1:$H$28</definedName>
    <definedName name="_xlnm.Print_Titles" localSheetId="10">'こども生活福祉部（詳細）'!$A:$E,'こども生活福祉部（詳細）'!$1:$7</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definedName>
    <definedName name="_xlnm.Print_Titles" localSheetId="24">'公安委員会（詳細）'!$A:$E</definedName>
    <definedName name="_xlnm.Print_Titles" localSheetId="16">'商工労働部（詳細） '!$A:$E,'商工労働部（詳細） '!$1:$7</definedName>
    <definedName name="_xlnm.Print_Titles" localSheetId="4">'総務部（詳細） '!$A:$E,'総務部（詳細） '!$3:$7</definedName>
    <definedName name="_xlnm.Print_Titles" localSheetId="2">'知事公室（詳細） '!$A:$E,'知事公室（詳細） '!$3:$7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2">'保健医療部（詳細） '!$A:$E,'保健医療部（詳細） '!$1:$7</definedName>
  </definedNames>
  <calcPr fullCalcOnLoad="1"/>
</workbook>
</file>

<file path=xl/comments17.xml><?xml version="1.0" encoding="utf-8"?>
<comments xmlns="http://schemas.openxmlformats.org/spreadsheetml/2006/main">
  <authors>
    <author>hiyaneju</author>
  </authors>
  <commentList>
    <comment ref="E180" authorId="0">
      <text>
        <r>
          <rPr>
            <b/>
            <sz val="9"/>
            <rFont val="ＭＳ Ｐゴシック"/>
            <family val="3"/>
          </rPr>
          <t>新課名に修正</t>
        </r>
      </text>
    </comment>
  </commentList>
</comments>
</file>

<file path=xl/comments18.xml><?xml version="1.0" encoding="utf-8"?>
<comments xmlns="http://schemas.openxmlformats.org/spreadsheetml/2006/main">
  <authors>
    <author>higakz</author>
  </authors>
  <commentList>
    <comment ref="H6" authorId="0">
      <text>
        <r>
          <rPr>
            <b/>
            <sz val="10"/>
            <rFont val="ＭＳ Ｐゴシック"/>
            <family val="3"/>
          </rPr>
          <t>消費税改正に伴う単価改正は「現状料金維持件数」とすること。</t>
        </r>
      </text>
    </comment>
  </commentList>
</comments>
</file>

<file path=xl/comments21.xml><?xml version="1.0" encoding="utf-8"?>
<comments xmlns="http://schemas.openxmlformats.org/spreadsheetml/2006/main">
  <authors>
    <author>沖縄県</author>
  </authors>
  <commentList>
    <comment ref="J631" authorId="0">
      <text>
        <r>
          <rPr>
            <sz val="9"/>
            <rFont val="ＭＳ Ｐゴシック"/>
            <family val="3"/>
          </rPr>
          <t xml:space="preserve">【Ａ ６４３～６４５ １件あたりのコストを記載できない理由について】
・「開発の変更申請Ｈ新料金」の欄に記載している理由から、申請毎に手数料を算定するため。
</t>
        </r>
      </text>
    </comment>
  </commentList>
</comments>
</file>

<file path=xl/sharedStrings.xml><?xml version="1.0" encoding="utf-8"?>
<sst xmlns="http://schemas.openxmlformats.org/spreadsheetml/2006/main" count="8807" uniqueCount="2278">
  <si>
    <t>　農林水産部</t>
  </si>
  <si>
    <t>（％）</t>
  </si>
  <si>
    <t>総括表はこちらをクリック！</t>
  </si>
  <si>
    <t>総括表へはこちらをクリック！</t>
  </si>
  <si>
    <t>（様式５）</t>
  </si>
  <si>
    <t>（単位：件数）</t>
  </si>
  <si>
    <t>番号</t>
  </si>
  <si>
    <t>条例名</t>
  </si>
  <si>
    <t>使用料及び手数料の概要</t>
  </si>
  <si>
    <t>所管課</t>
  </si>
  <si>
    <t>電話番号</t>
  </si>
  <si>
    <t>見直し
対象件数</t>
  </si>
  <si>
    <t>現状料金
維持件数</t>
  </si>
  <si>
    <t>文化観光スポーツ部</t>
  </si>
  <si>
    <t>合　　計</t>
  </si>
  <si>
    <t>　部　局　名</t>
  </si>
  <si>
    <t>農　林　水　産　部</t>
  </si>
  <si>
    <t>商　工　労　働　部</t>
  </si>
  <si>
    <t>企　　　 画　　　 部</t>
  </si>
  <si>
    <t>総　　　 務　　　 部</t>
  </si>
  <si>
    <t>知　　事　　公　　室</t>
  </si>
  <si>
    <t>土　木　建　築　部</t>
  </si>
  <si>
    <t>教　育　委　員　会</t>
  </si>
  <si>
    <t>公　安　委　員　会</t>
  </si>
  <si>
    <t>企 画 部　　計</t>
  </si>
  <si>
    <t>農 林 水 産 部　　計</t>
  </si>
  <si>
    <t>商 工 労 働 部　　計</t>
  </si>
  <si>
    <t>部局名：文化観光スポーツ部</t>
  </si>
  <si>
    <t>文化観光スポーツ部　　計</t>
  </si>
  <si>
    <r>
      <t>部局名 ：</t>
    </r>
    <r>
      <rPr>
        <sz val="11"/>
        <rFont val="ＭＳ Ｐゴシック"/>
        <family val="3"/>
      </rPr>
      <t xml:space="preserve"> </t>
    </r>
    <r>
      <rPr>
        <sz val="11"/>
        <rFont val="ＭＳ Ｐゴシック"/>
        <family val="3"/>
      </rPr>
      <t>知事公室</t>
    </r>
  </si>
  <si>
    <r>
      <t>部局名 ：</t>
    </r>
    <r>
      <rPr>
        <sz val="11"/>
        <rFont val="ＭＳ Ｐゴシック"/>
        <family val="3"/>
      </rPr>
      <t xml:space="preserve"> </t>
    </r>
    <r>
      <rPr>
        <sz val="11"/>
        <rFont val="ＭＳ Ｐゴシック"/>
        <family val="3"/>
      </rPr>
      <t>総務部</t>
    </r>
  </si>
  <si>
    <t>（様式１）　使用料及び手数料一覧表</t>
  </si>
  <si>
    <t>部局名：</t>
  </si>
  <si>
    <t>企画部</t>
  </si>
  <si>
    <t>使　用　料　及　び　手　数　料　一　覧</t>
  </si>
  <si>
    <t>新　料　金　改　定　案　等</t>
  </si>
  <si>
    <t>Ａ</t>
  </si>
  <si>
    <t>Ｂ</t>
  </si>
  <si>
    <t>Ｃ</t>
  </si>
  <si>
    <t>Ｄ</t>
  </si>
  <si>
    <t>Ｅ</t>
  </si>
  <si>
    <t>Ｇ</t>
  </si>
  <si>
    <t>番号</t>
  </si>
  <si>
    <t>条例名
（省略しない）</t>
  </si>
  <si>
    <t>使用料及び手数料名</t>
  </si>
  <si>
    <t>細区分</t>
  </si>
  <si>
    <t>所管課</t>
  </si>
  <si>
    <t>現行単価
適用日</t>
  </si>
  <si>
    <t>現行料金</t>
  </si>
  <si>
    <t>年間適用数</t>
  </si>
  <si>
    <t>１件当たりのコスト</t>
  </si>
  <si>
    <t>（円）</t>
  </si>
  <si>
    <t>（件）</t>
  </si>
  <si>
    <t>見直し件数</t>
  </si>
  <si>
    <t>現行料金</t>
  </si>
  <si>
    <t>Ｆ</t>
  </si>
  <si>
    <t>Ｈ</t>
  </si>
  <si>
    <t>詳細はこちらをクリック！</t>
  </si>
  <si>
    <t>総括表へはこちらをクリック！</t>
  </si>
  <si>
    <t>企画部総括表へはこちらクリック！</t>
  </si>
  <si>
    <t>土木建築部総括表へはこちらをクリック！</t>
  </si>
  <si>
    <t>公安委員会総括表へはこちらをクリック！</t>
  </si>
  <si>
    <t>教育委員会</t>
  </si>
  <si>
    <t>土木建築部</t>
  </si>
  <si>
    <t>公安委員会</t>
  </si>
  <si>
    <t>農林水産部総括表へはこちらをクリック！</t>
  </si>
  <si>
    <t>商工労働部</t>
  </si>
  <si>
    <t>商工労働部総括表へはこちらをクリック！</t>
  </si>
  <si>
    <t>文化観光スポーツ部</t>
  </si>
  <si>
    <t>文化観光スポーツ部総括表へはこちらをクリック！</t>
  </si>
  <si>
    <t>（様式１）使用料及び手数料一覧表</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</si>
  <si>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</si>
  <si>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新料金</t>
  </si>
  <si>
    <t>知事公室</t>
  </si>
  <si>
    <t>総務部</t>
  </si>
  <si>
    <t>平成２５年度沖縄県使用料及び手数料見直し結果総括表（部局別）</t>
  </si>
  <si>
    <t>総務部　　計</t>
  </si>
  <si>
    <t>知事公室　　計</t>
  </si>
  <si>
    <t>総務部総括表へはこちらクリック！</t>
  </si>
  <si>
    <t>知事公室総括表へはこちらクリック！</t>
  </si>
  <si>
    <t>Ｌ</t>
  </si>
  <si>
    <t>Ｉ</t>
  </si>
  <si>
    <t>Ｉ</t>
  </si>
  <si>
    <t>Ｊ</t>
  </si>
  <si>
    <t>Ｊ</t>
  </si>
  <si>
    <t>Ｋ</t>
  </si>
  <si>
    <t>Ｋ</t>
  </si>
  <si>
    <t>Ｌ</t>
  </si>
  <si>
    <t>合　計　</t>
  </si>
  <si>
    <t>消費税
のみ改正</t>
  </si>
  <si>
    <t>環　境　部</t>
  </si>
  <si>
    <t>部局名 ： 保健医療部</t>
  </si>
  <si>
    <t xml:space="preserve"> 保健医療部</t>
  </si>
  <si>
    <t>子ども生活福祉部</t>
  </si>
  <si>
    <t>保健医療部</t>
  </si>
  <si>
    <t>環境部総括表へはこちらをクリック！</t>
  </si>
  <si>
    <t>子ども生活福祉部総括表へはこちらをクリック！</t>
  </si>
  <si>
    <t>保健医療部総括表へはこちらをクリック！</t>
  </si>
  <si>
    <t>※見直しの考え方のうち、新設及び料金設定が法律や他の条例に準じているものについては、除いている。</t>
  </si>
  <si>
    <t>環 境  部　　計</t>
  </si>
  <si>
    <t>子ども生活福祉部　　計</t>
  </si>
  <si>
    <r>
      <t xml:space="preserve">         </t>
    </r>
    <r>
      <rPr>
        <u val="single"/>
        <sz val="11"/>
        <rFont val="ＭＳ Ｐゴシック"/>
        <family val="3"/>
      </rPr>
      <t>部局名 ： 子ども生活福祉部</t>
    </r>
  </si>
  <si>
    <t>コスト回収率
(Ｇ／Ｊ＊100)</t>
  </si>
  <si>
    <t>沖縄県行政財産使用料条例</t>
  </si>
  <si>
    <t>土地使用料</t>
  </si>
  <si>
    <t>本庁舎</t>
  </si>
  <si>
    <t>管財課</t>
  </si>
  <si>
    <t>建物使用料</t>
  </si>
  <si>
    <t>○</t>
  </si>
  <si>
    <t>南部合同庁舎</t>
  </si>
  <si>
    <t>中部合同庁舎</t>
  </si>
  <si>
    <t>沖縄県使用料及び手数料条例</t>
  </si>
  <si>
    <t>土地使用料</t>
  </si>
  <si>
    <t>宮古事務所総務課</t>
  </si>
  <si>
    <t>駐車場</t>
  </si>
  <si>
    <t>喫茶室</t>
  </si>
  <si>
    <t>電話、自動販売機</t>
  </si>
  <si>
    <t>事務所</t>
  </si>
  <si>
    <t>講堂</t>
  </si>
  <si>
    <t>２階会議室</t>
  </si>
  <si>
    <t>建物使用料</t>
  </si>
  <si>
    <t>ＣＤコーナー（労金）</t>
  </si>
  <si>
    <t>八重山事務所総務課</t>
  </si>
  <si>
    <t>売店</t>
  </si>
  <si>
    <t>喫茶室</t>
  </si>
  <si>
    <t>自動販売機</t>
  </si>
  <si>
    <t>0980-72-2552</t>
  </si>
  <si>
    <t>0980-72-2553</t>
  </si>
  <si>
    <t>沖縄県行政財産使用料条例</t>
  </si>
  <si>
    <t>管財課</t>
  </si>
  <si>
    <t>098-866-2106</t>
  </si>
  <si>
    <t>沖縄県行政財産使用料条例</t>
  </si>
  <si>
    <t>建物使用料</t>
  </si>
  <si>
    <r>
      <t>0</t>
    </r>
    <r>
      <rPr>
        <sz val="11"/>
        <rFont val="ＭＳ Ｐゴシック"/>
        <family val="3"/>
      </rPr>
      <t>980-82-3040</t>
    </r>
  </si>
  <si>
    <r>
      <t>部局名 ：</t>
    </r>
    <r>
      <rPr>
        <sz val="11"/>
        <rFont val="ＭＳ Ｐゴシック"/>
        <family val="3"/>
      </rPr>
      <t xml:space="preserve"> </t>
    </r>
    <r>
      <rPr>
        <sz val="11"/>
        <rFont val="ＭＳ Ｐゴシック"/>
        <family val="3"/>
      </rPr>
      <t>企画部</t>
    </r>
  </si>
  <si>
    <t>沖縄県政治団体に係る収支報告書等の写しの交付等手数料条例</t>
  </si>
  <si>
    <t>政治資金規正法の収支報告書等の写しの交付に係る手数料</t>
  </si>
  <si>
    <t>市町村課（選挙）</t>
  </si>
  <si>
    <t>098-866-2141</t>
  </si>
  <si>
    <t>沖縄県使用料及び手数料条例</t>
  </si>
  <si>
    <t>行政書誌試験合格証明書再交付手数料</t>
  </si>
  <si>
    <t>市町村課</t>
  </si>
  <si>
    <t>098-866-2134</t>
  </si>
  <si>
    <t>沖縄県使用料及び手数料条例</t>
  </si>
  <si>
    <t>特定住宅用地認定申請手数料</t>
  </si>
  <si>
    <t>土地対策課</t>
  </si>
  <si>
    <t>098-866-2040</t>
  </si>
  <si>
    <t>譲渡予定価格審査手数料</t>
  </si>
  <si>
    <t>地籍調査成果手数料</t>
  </si>
  <si>
    <t>沖縄県県土保全条例</t>
  </si>
  <si>
    <t>開発行為許可申請手数料</t>
  </si>
  <si>
    <t>開発行為変更許可申請手数料</t>
  </si>
  <si>
    <t>沖縄県政治団体に係る収支報告書等の写しの交付等手数料条例</t>
  </si>
  <si>
    <t>少額領収書等の写しの開示請求手数料</t>
  </si>
  <si>
    <t>開示の請求に係る事務</t>
  </si>
  <si>
    <t>市町村課</t>
  </si>
  <si>
    <t>〃</t>
  </si>
  <si>
    <t>少額領収書等の写しの交付手数料</t>
  </si>
  <si>
    <t>紙
CD
DVD</t>
  </si>
  <si>
    <t>10
60
110</t>
  </si>
  <si>
    <t>収支報告書等の写しの交付手数料</t>
  </si>
  <si>
    <t>行政書士試験合格証明書再交付手数料</t>
  </si>
  <si>
    <t>市町村課</t>
  </si>
  <si>
    <t>特定住宅地認定申請手数料</t>
  </si>
  <si>
    <t>―</t>
  </si>
  <si>
    <t>土地対策課</t>
  </si>
  <si>
    <t>譲渡予定価額審査手数料</t>
  </si>
  <si>
    <t>地籍調査成果手数料</t>
  </si>
  <si>
    <t>地籍図根点　閲覧</t>
  </si>
  <si>
    <t>地籍図根点　交付</t>
  </si>
  <si>
    <t>地籍図　　　閲覧</t>
  </si>
  <si>
    <t>地籍図　　　交付</t>
  </si>
  <si>
    <t>小字集成図　閲覧</t>
  </si>
  <si>
    <t>小字集成図　交付</t>
  </si>
  <si>
    <t>沖縄県県土保全条例</t>
  </si>
  <si>
    <t>開発行為許可申請手数料</t>
  </si>
  <si>
    <t>３千㎡以上６千㎡未満</t>
  </si>
  <si>
    <t>６千㎡以上１万㎡未満</t>
  </si>
  <si>
    <t>１万㎡以上３万㎡未満</t>
  </si>
  <si>
    <t>３万㎡以上６万㎡未満</t>
  </si>
  <si>
    <t>６万㎡以上10万㎡未満</t>
  </si>
  <si>
    <t>10万千㎡以上100万㎡未満</t>
  </si>
  <si>
    <t>100万千㎡以上200万㎡未満</t>
  </si>
  <si>
    <t>開発行為変更許可申請手数料</t>
  </si>
  <si>
    <r>
      <t>部局名 ：</t>
    </r>
    <r>
      <rPr>
        <sz val="11"/>
        <rFont val="ＭＳ Ｐゴシック"/>
        <family val="3"/>
      </rPr>
      <t xml:space="preserve"> </t>
    </r>
    <r>
      <rPr>
        <sz val="11"/>
        <rFont val="ＭＳ Ｐゴシック"/>
        <family val="3"/>
      </rPr>
      <t>環境部</t>
    </r>
  </si>
  <si>
    <t>沖縄県使用料及び手数料条例</t>
  </si>
  <si>
    <t>フロン類回収業者登録申請、汚染土壌処理業許可申請等に係る手数料</t>
  </si>
  <si>
    <t>環境保全課</t>
  </si>
  <si>
    <t>098-866-2236</t>
  </si>
  <si>
    <t>廃棄物の処理及び清掃に関する法律及び使用済自動車の再資源化等に関する法律に基づく登録、許可等の申請に係る手数料</t>
  </si>
  <si>
    <t>環境整備課</t>
  </si>
  <si>
    <t>098-866-2231</t>
  </si>
  <si>
    <t>狩猟関係、温泉関係、動物関係に係る手数料</t>
  </si>
  <si>
    <t>自然保護・
緑化推進課</t>
  </si>
  <si>
    <t>098-866-2243</t>
  </si>
  <si>
    <t>沖縄県浄化槽保守点検業者の登録に関する条例</t>
  </si>
  <si>
    <t>・浄化槽保守点検業の新規登録及び更新登録に関する申請手数料
・浄化槽保守点検業登録簿謄本の交付を受けるの必要な申請手数料</t>
  </si>
  <si>
    <t>　環境部</t>
  </si>
  <si>
    <t>Ａ</t>
  </si>
  <si>
    <t>Ｂ</t>
  </si>
  <si>
    <t>Ｃ</t>
  </si>
  <si>
    <t>Ｄ</t>
  </si>
  <si>
    <t>Ｅ</t>
  </si>
  <si>
    <t>Ｆ</t>
  </si>
  <si>
    <t>Ｇ</t>
  </si>
  <si>
    <t>Ｈ</t>
  </si>
  <si>
    <t>Ｉ</t>
  </si>
  <si>
    <t>Ｊ</t>
  </si>
  <si>
    <t>Ｋ</t>
  </si>
  <si>
    <t>Ｌ</t>
  </si>
  <si>
    <t>（％）</t>
  </si>
  <si>
    <t>第一種フロン類回収業者登録申請手数料</t>
  </si>
  <si>
    <t>環境保全課</t>
  </si>
  <si>
    <t>HIGH</t>
  </si>
  <si>
    <t>〃</t>
  </si>
  <si>
    <t>第一種フロン類回収業者登録更新手数料</t>
  </si>
  <si>
    <t>搬出しようとする土壌の基準適合認定申請手数料</t>
  </si>
  <si>
    <t>LOW</t>
  </si>
  <si>
    <t>汚染土壌処理業許可申請手数料</t>
  </si>
  <si>
    <t>汚染土壌処理業許可更新申請手数料</t>
  </si>
  <si>
    <t>汚染土壌処理業変更許可申請手数料</t>
  </si>
  <si>
    <t>特定有害物質の種類の通知申請手数料</t>
  </si>
  <si>
    <t>汚染土壌処理業許可証書換え交付手数料</t>
  </si>
  <si>
    <t>汚染土壌処理業許可証再交付手数料</t>
  </si>
  <si>
    <t>産業廃棄物処理施設譲受け等許可申請手数料</t>
  </si>
  <si>
    <t>環境整備課</t>
  </si>
  <si>
    <t>LOW</t>
  </si>
  <si>
    <t>〃</t>
  </si>
  <si>
    <t>産業廃棄物処理施設の設置者である法人の合併又は分割の認可申請手数料</t>
  </si>
  <si>
    <t>引取業者登録申請手数料</t>
  </si>
  <si>
    <t>引取業者登録更新申請手数料</t>
  </si>
  <si>
    <t>フロン類回収業者登録申請手数料</t>
  </si>
  <si>
    <t>フロン類回収業者登録更新申請手数料</t>
  </si>
  <si>
    <t>一般廃棄物処理施設設置許可申請手数料</t>
  </si>
  <si>
    <t>法第8条第4項対象</t>
  </si>
  <si>
    <t>その他</t>
  </si>
  <si>
    <t>HIGH</t>
  </si>
  <si>
    <t>一般廃棄物処理施設変更許可申請手数料</t>
  </si>
  <si>
    <t>一般廃棄物処理施設譲受け等許可申請手数料</t>
  </si>
  <si>
    <t>一般廃棄物処理施設の設置者である法人の合併又は分割認可申請手数料</t>
  </si>
  <si>
    <t>廃棄物再生事業者登録申請手数料</t>
  </si>
  <si>
    <t>鳥獣飼養登録票の交付手数料又は更新手数料若しくは再交付手数料</t>
  </si>
  <si>
    <t>自然保護･緑化推進課</t>
  </si>
  <si>
    <t>狩猟者変更登録手数料</t>
  </si>
  <si>
    <t>土地掘削許可申請手数料</t>
  </si>
  <si>
    <t>土地掘削許可を受けた者の地位の承継
の承認申請手数料</t>
  </si>
  <si>
    <t>掘削施設等の変更許可申請手数料</t>
  </si>
  <si>
    <t>ゆう出路増掘又は動力装置の許可の
申請手数料</t>
  </si>
  <si>
    <t>ゆう出路増掘又は動力装置の許可を
受けた者の地位の承継の承認申請手数料</t>
  </si>
  <si>
    <t>ゆう出路増掘施設等の変更許可申請手数料</t>
  </si>
  <si>
    <t>温泉採取許可申請手数料</t>
  </si>
  <si>
    <t>温泉採取許可を受けた者の地位の承継の
承認申請手数料</t>
  </si>
  <si>
    <t>可燃性天然ガス濃度確認申請手数料</t>
  </si>
  <si>
    <t>温泉採取施設等の変更許可申請手数料</t>
  </si>
  <si>
    <t>温泉利用許可申請手数料</t>
  </si>
  <si>
    <t>温泉利用許可を受けた者の地位の承継の
承認申請手数料</t>
  </si>
  <si>
    <t>温泉成分分析機関登録申請手数料</t>
  </si>
  <si>
    <t>動物取扱業登録申請手数料</t>
  </si>
  <si>
    <t>動物取扱業登録更新申請手数料</t>
  </si>
  <si>
    <t>特定動物飼養等許可申請手数料</t>
  </si>
  <si>
    <t>特定動物飼養等変更許可申請手数料</t>
  </si>
  <si>
    <t>犬又はねこの引取り手数料</t>
  </si>
  <si>
    <t>生後91日以上の犬１頭又はねこ１匹につき</t>
  </si>
  <si>
    <t>体重30キログラム以上の犬にあっては、１頭につき</t>
  </si>
  <si>
    <t>生後91日未満の犬１頭又はねこ１匹につき</t>
  </si>
  <si>
    <t>沖縄県浄化槽保守点検業者の登録に関する条例</t>
  </si>
  <si>
    <t>浄化槽保守点検業者登録申請手数料</t>
  </si>
  <si>
    <t>浄化槽保守点検業者更新登録申請手数料</t>
  </si>
  <si>
    <t>浄化槽保守点検業者登録簿謄本交付申請手数料</t>
  </si>
  <si>
    <t>沖縄県特定計量器の検定、定期検査等手数料条例</t>
  </si>
  <si>
    <t>特定計量器の検定・定期検査等に係る手数料</t>
  </si>
  <si>
    <t>計量検定所</t>
  </si>
  <si>
    <t>098-889-2775</t>
  </si>
  <si>
    <t>沖縄県男女共同参画センターの設置及び管理に関する条例</t>
  </si>
  <si>
    <t>男女共同参画センター利用料金</t>
  </si>
  <si>
    <t>　平和援護・　
　　　男女参画課</t>
  </si>
  <si>
    <t>098-866-2500</t>
  </si>
  <si>
    <t>沖縄県平和祈念資料館及び平和の礎の設置及び管理に関する条例及び施行規則</t>
  </si>
  <si>
    <t>平和祈念資料館及び八重山平和祈念館における観覧料及施設使用料</t>
  </si>
  <si>
    <t>平和祈念資料館</t>
  </si>
  <si>
    <t>098-997-3844</t>
  </si>
  <si>
    <t>沖縄県介護支援専門員資格登録申請等手数料条例</t>
  </si>
  <si>
    <t>介護支援専門員資格登録申請等に係る手数料</t>
  </si>
  <si>
    <t>高齢者福祉介護課</t>
  </si>
  <si>
    <t>098-866-2214</t>
  </si>
  <si>
    <t>沖縄県総合福祉センターの設置及び管理に関する条例</t>
  </si>
  <si>
    <t>センター施設利用料金</t>
  </si>
  <si>
    <t>福祉政策課</t>
  </si>
  <si>
    <t>098-866-2177</t>
  </si>
  <si>
    <t>　子ども生活福祉部</t>
  </si>
  <si>
    <t>Ａ</t>
  </si>
  <si>
    <t>Ｂ</t>
  </si>
  <si>
    <t>Ｃ</t>
  </si>
  <si>
    <t>Ｄ</t>
  </si>
  <si>
    <t>Ｅ</t>
  </si>
  <si>
    <t>Ｆ</t>
  </si>
  <si>
    <t>Ｇ</t>
  </si>
  <si>
    <t>Ｈ</t>
  </si>
  <si>
    <t>Ｉ</t>
  </si>
  <si>
    <t>Ｊ</t>
  </si>
  <si>
    <t>Ｋ</t>
  </si>
  <si>
    <t>Ｌ</t>
  </si>
  <si>
    <t>（％）</t>
  </si>
  <si>
    <t>沖縄県特定計量器の検定、定期検査等手数料条例</t>
  </si>
  <si>
    <t>検定</t>
  </si>
  <si>
    <t>ﾀｸｼｰﾒｰﾀｰ検定</t>
  </si>
  <si>
    <t>計量検定所</t>
  </si>
  <si>
    <t>イ．検定非自動はかり電気式又は光電式（１t以下）30㎏以下</t>
  </si>
  <si>
    <t>〃</t>
  </si>
  <si>
    <t>イ．検定非自動はかり電気式又は光電式（１t以下）100㎏以下</t>
  </si>
  <si>
    <t>イ．検定非自動はかり電気式又は光電式（１t以下）250㎏以下</t>
  </si>
  <si>
    <t>イ．検定非自動はかり電気式又は光電式（１t以下）500㎏以下</t>
  </si>
  <si>
    <t>イ．検定非自動はかり電気式又は光電式（１t以下）500㎏超</t>
  </si>
  <si>
    <t>イ．検定非自動はかり棒秤又は光電式以外で直線目盛りのみ10㎏以下</t>
  </si>
  <si>
    <t>イ．検定非自動はかり棒秤又は光電式以外で直線目盛りのみ10㎏超</t>
  </si>
  <si>
    <t>ロ．検定上記イに掲げる以外のもの５㎏以下</t>
  </si>
  <si>
    <t>ロ．検定上記イに掲げる以外のもの20㎏以下</t>
  </si>
  <si>
    <t>ロ．検定上記イに掲げる以外のもの50㎏以下</t>
  </si>
  <si>
    <t>ロ．検定上記イに掲げる以外のもの100㎏以下</t>
  </si>
  <si>
    <t>ロ．検定上記イに掲げる以外のもの250㎏以下</t>
  </si>
  <si>
    <t>ロ．検定上記イに掲げる以外のもの500㎏以下</t>
  </si>
  <si>
    <t>ロ．検定上記イに掲げる以外のもの１t以下</t>
  </si>
  <si>
    <t>ロ．検定上記イに掲げる以外のもの２t以下</t>
  </si>
  <si>
    <t>ロ．検定上記イに掲げる以外のもの５t以下</t>
  </si>
  <si>
    <t>ロ．検定上記イに掲げる以外のもの10t以下</t>
  </si>
  <si>
    <t>ロ．検定上記イに掲げる以外のもの20t以下</t>
  </si>
  <si>
    <t>ロ．検定上記イに掲げる以外のもの30t以下</t>
  </si>
  <si>
    <t>ロ．検定上記イに掲げる以外のもの40t以下</t>
  </si>
  <si>
    <t>ロ．検定上記イに掲げる以外のもの50t以下</t>
  </si>
  <si>
    <t>ロ．検定上記イに掲げる以外のもの50t超</t>
  </si>
  <si>
    <t>ロ．検定最小目量又は表記された感量がひょう量の１万分の１未満のもの</t>
  </si>
  <si>
    <t>上記の検定のそれぞれ２倍</t>
  </si>
  <si>
    <t>－</t>
  </si>
  <si>
    <t>ハ．検定　分銅　表す質量が200g以下</t>
  </si>
  <si>
    <t>ハ．検定　分銅　表す質量が200g超</t>
  </si>
  <si>
    <t>ニ．検定　おもり　表す質量が５㎏以下</t>
  </si>
  <si>
    <t>ニ．検定　おもり　表す質量が20㎏以下</t>
  </si>
  <si>
    <t>ニ．検定　おもり　表す質量が20㎏超</t>
  </si>
  <si>
    <t>検定水道ﾒｰﾀｰ25㎜以下</t>
  </si>
  <si>
    <t>検定水道ﾒｰﾀｰ40㎜以下</t>
  </si>
  <si>
    <t>検定水道ﾒｰﾀｰ100㎜以下</t>
  </si>
  <si>
    <t>検定水道ﾒｰﾀｰ100㎜超</t>
  </si>
  <si>
    <t>検定温水ﾒｰﾀｰ</t>
  </si>
  <si>
    <t>検定燃料油ﾒｰﾀｰ使用最大流量１ﾘｯﾄﾙ毎分以下（1）</t>
  </si>
  <si>
    <t>検定燃料油ﾒｰﾀｰ使用最大流量50ﾘｯﾄﾙ以下（1）に掲げるものを除く（2）</t>
  </si>
  <si>
    <t>検定燃料油ﾒｰﾀｰ（1）又は（2）に掲げるものを除く</t>
  </si>
  <si>
    <t>検定液化ｶﾞｽﾒｰﾀｰ</t>
  </si>
  <si>
    <t>ｶﾞｽﾒｰﾀｰ使用最大流量16立方ﾒｰﾄﾙ毎時以下</t>
  </si>
  <si>
    <t>ｶﾞｽﾒｰﾀｰ使用最大流量65立方ﾒｰﾄﾙ毎時以下</t>
  </si>
  <si>
    <t>ｶﾞｽﾒｰﾀｰ使用最大流量160立方ﾒｰﾄﾙ毎時以下</t>
  </si>
  <si>
    <t>ｶﾞｽﾒｰﾀｰ使用最大流量400立方ﾒｰﾄﾙ毎時以下</t>
  </si>
  <si>
    <t>ｶﾞｽﾒｰﾀｰ使用最大流量1000立方ﾒｰﾄﾙ毎時以下</t>
  </si>
  <si>
    <t>ｶﾞｽﾒｰﾀｰ使用最大流量1000立方ﾒｰﾄﾙ毎時超</t>
  </si>
  <si>
    <t>アネロイド型圧力計50MPa以下</t>
  </si>
  <si>
    <t>型式外検定</t>
  </si>
  <si>
    <t>質量計非自動はかり型式外検定５㎏以下</t>
  </si>
  <si>
    <t>質量計非自動はかり型式外検定20㎏以下</t>
  </si>
  <si>
    <t>質量計非自動はかり型式外検定50㎏以下</t>
  </si>
  <si>
    <t>質量計非自動はかり型式外検定100㎏以下</t>
  </si>
  <si>
    <t>質量計非自動はかり型式外検定250㎏以下</t>
  </si>
  <si>
    <t>質量計非自動はかり型式外検定500㎏以下</t>
  </si>
  <si>
    <t>質量計非自動はかり型式外検定１t以下</t>
  </si>
  <si>
    <t>質量計非自動はかり型式外検定２t以下</t>
  </si>
  <si>
    <t>質量計非自動はかり型式外検定５t以下</t>
  </si>
  <si>
    <t>質量計非自動はかり型式外検定10t以下</t>
  </si>
  <si>
    <t>質量計非自動はかり型式外検定20t以下</t>
  </si>
  <si>
    <t>質量計非自動はかり型式外検定30t以下</t>
  </si>
  <si>
    <t>質量計非自動はかり型式外検定40t以下</t>
  </si>
  <si>
    <t>質量計非自動はかり型式外検定50t以下</t>
  </si>
  <si>
    <t>質量計非自動はかり型式外検定50t超</t>
  </si>
  <si>
    <t>検定最小目量又は表記された感量がひょう量の１万分の１未満のもの</t>
  </si>
  <si>
    <t>型式外検定　分銅　表す質量が200g以下</t>
  </si>
  <si>
    <t>型式外検定　分銅　表す質量が200g超</t>
  </si>
  <si>
    <t>型式外検定　定量おもり、定量増おもり　表す質量が５㎏以下</t>
  </si>
  <si>
    <t>型式外検定　定量おもり、定量増おもり　表す質量が20㎏以下</t>
  </si>
  <si>
    <t>型式外検定　定量おもり、定量増おもり　表す質量が20㎏超</t>
  </si>
  <si>
    <t>経過型式外検定</t>
  </si>
  <si>
    <t>経過型式外検定　燃料油ﾒｰﾀｰ施行令附則第９条第２項第３号に掲げるものイ積算式ｶﾞｿﾘﾝ量器表示機構の最大指示量50ﾘｯﾄﾙ以下</t>
  </si>
  <si>
    <t>経過型式外検定　燃料油ﾒｰﾀｰ施行令附則第９条第２項第３号に掲げるものイ積算式ｶﾞｿﾘﾝ量器表示機構の最大指示量50ﾘｯﾄﾙ超</t>
  </si>
  <si>
    <t>経過型式外検定　燃料油ﾒｰﾀｰ施行令附則第９条第２項第３号に掲げるものロ イに掲げる以外のもの口径30㎜以下</t>
  </si>
  <si>
    <t>経過型式外検定　燃料油ﾒｰﾀｰ施行令附則第９条第２項第３号に掲げるものロ イに掲げる以外のもの口径30㎜超</t>
  </si>
  <si>
    <t>経過型式外検定　液化石油ｶﾞｽﾒｰﾀｰ</t>
  </si>
  <si>
    <t>装置検査</t>
  </si>
  <si>
    <t>ﾀｸｼｰﾒｰﾀｰ装置検査</t>
  </si>
  <si>
    <t>定期検査及び計量証明検査</t>
  </si>
  <si>
    <t>イ．定期検査非自動はかり電気式又は光電式（１t以下）100㎏以下</t>
  </si>
  <si>
    <t>イ．定期検査非自動はかり電気式又は光電式（１t以下）250㎏以下</t>
  </si>
  <si>
    <t>イ．定期検査非自動はかり電気式又は光電式（１t以下）500㎏以下</t>
  </si>
  <si>
    <t>イ．定期検査非自動はかり電気式又は光電式（１t以下）500㎏超</t>
  </si>
  <si>
    <t>ロ．定期検査非自動はかり棒秤又は光電式以外で直線目盛りのみ</t>
  </si>
  <si>
    <t>ハ．定期検査イ又はロに掲げる以外のもの100㎏以下</t>
  </si>
  <si>
    <t>ハ．定期検査イ又はロに掲げる以外のもの250㎏以下</t>
  </si>
  <si>
    <t>ハ．定期検査イ又はロに掲げる以外のもの500㎏以下</t>
  </si>
  <si>
    <t>ハ．定期検査イ又はロに掲げる以外のもの１t以下</t>
  </si>
  <si>
    <t>ハ．定期検査イ又はロに掲げる以外のもの２t以下</t>
  </si>
  <si>
    <t>ハ．定期検査イ又はロに掲げる以外のもの５t以下</t>
  </si>
  <si>
    <t>ハ．定期検査イ又はロに掲げる以外のもの10t以下</t>
  </si>
  <si>
    <t>ハ．定期検査イ又はロに掲げる以外のもの20t以下</t>
  </si>
  <si>
    <t>ハ．定期検査イ又はロに掲げる以外のもの30t以下</t>
  </si>
  <si>
    <t>ハ．定期検査イ又はロに掲げる以外のもの40t以下</t>
  </si>
  <si>
    <t>ハ．定期検査イ又はロに掲げる以外のもの50t以下</t>
  </si>
  <si>
    <t>ハ．定期検査イ又はロに掲げる以外のもの50t超</t>
  </si>
  <si>
    <t>定期検査 最小目量又は表記された感量がひょう量の１万分の１未満のもの</t>
  </si>
  <si>
    <t>分銅又は定量おもり若しくは定量増しおもり</t>
  </si>
  <si>
    <t>基準器検査</t>
  </si>
  <si>
    <t>基準器検査 ﾀｸｼｰﾒｰﾀｰ装置検査用基準器</t>
  </si>
  <si>
    <t>基準器検査 基準手動天びん感量が１mgを超え又はひょう量の２万分の１を超えるもの</t>
  </si>
  <si>
    <t>基準器検査 基準台手動はかりひょう量１㎏以下</t>
  </si>
  <si>
    <t>基準器検査 基準台手動はかりひょう量10㎏以下</t>
  </si>
  <si>
    <t>基準器検査 基準台手動はかりひょう量50㎏以下</t>
  </si>
  <si>
    <t>基準器検査 基準台手動はかりひょう量200㎏以下</t>
  </si>
  <si>
    <t>基準器検査 基準台手動はかりひょう量500㎏以下</t>
  </si>
  <si>
    <t>基準器検査 基準台手動はかりひょう量500㎏超</t>
  </si>
  <si>
    <t>基準器検査 基準直示天びん感量が１mgを超え又はひょう量の２万分の１を超えるもの</t>
  </si>
  <si>
    <t>基準器検査１級基準分銅表す質量200g以下</t>
  </si>
  <si>
    <t>基準器検査１級基準分銅表す質量200g超</t>
  </si>
  <si>
    <t>基準器検査２級基準分銅表す質量５㎏以下</t>
  </si>
  <si>
    <t>基準器検査２級基準分銅表す質量50㎏以下</t>
  </si>
  <si>
    <t>基準器検査２級基準分銅表す質量50㎏超</t>
  </si>
  <si>
    <t>基準器検査３級基準分銅表す質量５㎏以下</t>
  </si>
  <si>
    <t>基準器検査３級基準分銅表す質量50㎏以下</t>
  </si>
  <si>
    <t>基準器検査３級基準分銅表す質量50㎏超</t>
  </si>
  <si>
    <t>基準ﾀﾝｸ250ﾘｯﾄﾙ以下 イ 燃料油ﾒｰﾀｰ用</t>
  </si>
  <si>
    <t>基準ﾀﾝｸ1000ﾘｯﾄﾙ以下 イ 水道温水ﾒｰﾀｰ用</t>
  </si>
  <si>
    <t>２以上のｹﾞｰｼﾞｸﾞﾗｽを有する基準ﾀﾝｸ</t>
  </si>
  <si>
    <t>ｹﾞｰｼﾞｸﾞﾗｽが１増す毎に５割の金額を加算</t>
  </si>
  <si>
    <t>指定登録関係</t>
  </si>
  <si>
    <t>法第17条第１項の指定</t>
  </si>
  <si>
    <t>法第91条第２項の検査</t>
  </si>
  <si>
    <t>計量証明事業登録</t>
  </si>
  <si>
    <t>計量証明事業登録証の訂正又は再交付</t>
  </si>
  <si>
    <t>計量証明事業登録簿の謄本の交付</t>
  </si>
  <si>
    <t>計量証明事業登録簿の閲覧</t>
  </si>
  <si>
    <t>適正計量管理事業所の指定</t>
  </si>
  <si>
    <t>法第127条第３項の検査</t>
  </si>
  <si>
    <t>沖縄県男女共同参画センターの設置及び管理に関する条例</t>
  </si>
  <si>
    <t>施設利用料金</t>
  </si>
  <si>
    <t>ホール（午後）</t>
  </si>
  <si>
    <t>平和援護・男女参画課</t>
  </si>
  <si>
    <t>会議室（午後）</t>
  </si>
  <si>
    <t>特別会議室（午後）</t>
  </si>
  <si>
    <t>研修室１（午後）</t>
  </si>
  <si>
    <t>創作室・生活実習室（午後）</t>
  </si>
  <si>
    <t>和室（午後）</t>
  </si>
  <si>
    <t>茶室（午後）</t>
  </si>
  <si>
    <t>フィットネスルーム（午後）</t>
  </si>
  <si>
    <t>沖縄県平和祈念資料館及び平和の礎の設置及び管理に関する条例及び施行規則</t>
  </si>
  <si>
    <t>平和祈念資料館観覧料</t>
  </si>
  <si>
    <t>大人（個人）</t>
  </si>
  <si>
    <t>平和祈念資料館</t>
  </si>
  <si>
    <t>大人（団体）</t>
  </si>
  <si>
    <t>小人（個人）</t>
  </si>
  <si>
    <t>小人（団体）</t>
  </si>
  <si>
    <t>八重山平和祈念館観覧料</t>
  </si>
  <si>
    <t>平和祈念資料館使用料</t>
  </si>
  <si>
    <t>ホール使用料</t>
  </si>
  <si>
    <t>冷房使用料</t>
  </si>
  <si>
    <t>演台</t>
  </si>
  <si>
    <t>司会者卓</t>
  </si>
  <si>
    <t>花台</t>
  </si>
  <si>
    <t>金びょうぶ</t>
  </si>
  <si>
    <t>ダイナミックマイク</t>
  </si>
  <si>
    <t>ワイヤレスマイク</t>
  </si>
  <si>
    <t>カセットテープレコーダー</t>
  </si>
  <si>
    <t>ＣＤプレーヤー</t>
  </si>
  <si>
    <t>ビデオデッキ（ＶＨＳ）</t>
  </si>
  <si>
    <t>レーザーディスクプレーヤー</t>
  </si>
  <si>
    <t>ボーダーライト（150Ｗ×48灯）</t>
  </si>
  <si>
    <t>サスペンションライト（500Ｗ×12台）</t>
  </si>
  <si>
    <t>シーリングスポットライト（500Ｗ×15台）</t>
  </si>
  <si>
    <t>アッパーホリゾントライト（150Ｗ×60灯）</t>
  </si>
  <si>
    <t>ロアーホリゾントライト（150Ｗ×60灯）</t>
  </si>
  <si>
    <t>フットライト（60Ｗ×48灯）</t>
  </si>
  <si>
    <t>フォロースポットライト（１ＫＷ）</t>
  </si>
  <si>
    <t>映写機　16㎜</t>
  </si>
  <si>
    <t>スライドプロジェクター</t>
  </si>
  <si>
    <t>展示室使用料</t>
  </si>
  <si>
    <t>展示ケース（大）</t>
  </si>
  <si>
    <t>展示ケース（小）</t>
  </si>
  <si>
    <t>大会議室使用料</t>
  </si>
  <si>
    <t>カセットテープレコ－ダー</t>
  </si>
  <si>
    <t>ビデオプロジェクター</t>
  </si>
  <si>
    <t>オーバーヘッドプロジェクター</t>
  </si>
  <si>
    <t>中会議室使用料</t>
  </si>
  <si>
    <t>小会議室使用料</t>
  </si>
  <si>
    <t>八重山平和祈念館使用料</t>
  </si>
  <si>
    <t>(冷房使用料)</t>
  </si>
  <si>
    <t>沖縄県介護支援専門員資格登録申請等手数料条例</t>
  </si>
  <si>
    <t>介護支援専門員資格登録申請手数料</t>
  </si>
  <si>
    <t>介護支援専門員資格登録移転申請手数料</t>
  </si>
  <si>
    <t>介護支援専門員証交付申請手数料</t>
  </si>
  <si>
    <t>介護支援専門員証有効期間更新申請手数料</t>
  </si>
  <si>
    <t>介護支援専門員実務研修受講試験実施手数料</t>
  </si>
  <si>
    <t>介護支援専門員実務研修実施手数料</t>
  </si>
  <si>
    <t>介護支援専門員証書換え交付申請手数料</t>
  </si>
  <si>
    <t>介護支援専門員再研修実施手数料</t>
  </si>
  <si>
    <t>介護支援専門員更新研修実施手数料</t>
  </si>
  <si>
    <t>介護支援専門員専門研修実施手数料</t>
  </si>
  <si>
    <t>専門研修課程Ⅰ</t>
  </si>
  <si>
    <t>専門研修課程Ⅱ</t>
  </si>
  <si>
    <t>主任介護支援専門員研修実施手数料</t>
  </si>
  <si>
    <t>介護支援専門員証再交付申請手数料</t>
  </si>
  <si>
    <t>指定居宅サービス事業者指定申請手数料</t>
  </si>
  <si>
    <t>指定居宅サービス事業者指定更新申請手数料</t>
  </si>
  <si>
    <t>指定居宅介護支援事業者指定申請手数料</t>
  </si>
  <si>
    <t>指定居宅介護支援事業者指定更新申請手数料</t>
  </si>
  <si>
    <t>指定介護老人福祉施設指定申請手数料</t>
  </si>
  <si>
    <t>指定介護老人福祉施設指定更新申請手数料</t>
  </si>
  <si>
    <t>介護老人保健施設開設許可申請手数料</t>
  </si>
  <si>
    <t>介護老人保健施設変更許可申請手数料</t>
  </si>
  <si>
    <t>介護老人保健施設開設許可更新申請手数料</t>
  </si>
  <si>
    <t>指定介護療養型医療施設指定申請手数料</t>
  </si>
  <si>
    <t>指定介護療養型医療施設指定更新申請手数料</t>
  </si>
  <si>
    <t>指定介護予防サービス事業者指定申請手数料</t>
  </si>
  <si>
    <t>指定介護予防サービス事業者指定更新申請手数料</t>
  </si>
  <si>
    <t>介護サービス情報調査手数料</t>
  </si>
  <si>
    <t>高齢者福祉介護課</t>
  </si>
  <si>
    <t>沖縄県総合福祉センターの設置及び管理に関する条例</t>
  </si>
  <si>
    <t>センター施設利用料金</t>
  </si>
  <si>
    <t>多目的ホール</t>
  </si>
  <si>
    <t>福祉政策課</t>
  </si>
  <si>
    <t>会議室（小）</t>
  </si>
  <si>
    <t>会議室(中)</t>
  </si>
  <si>
    <t>会議室(大)</t>
  </si>
  <si>
    <t>介護実習室</t>
  </si>
  <si>
    <t>研修室(中)</t>
  </si>
  <si>
    <t>研修室(大)</t>
  </si>
  <si>
    <t>視聴覚室</t>
  </si>
  <si>
    <t>教室(小)</t>
  </si>
  <si>
    <t>教室(中)</t>
  </si>
  <si>
    <t>教室(大)</t>
  </si>
  <si>
    <t>ボランティア室</t>
  </si>
  <si>
    <t>結プラザ</t>
  </si>
  <si>
    <t>ロビー展示場</t>
  </si>
  <si>
    <t>アルコープ展示場</t>
  </si>
  <si>
    <t>沖縄県使用料及び手数料条例</t>
  </si>
  <si>
    <t>保健師助産師看護師法等に基づく各種手続きに係る手数料</t>
  </si>
  <si>
    <t>保健医療政策課</t>
  </si>
  <si>
    <t>098-866-2169</t>
  </si>
  <si>
    <t>医療法に基づく各種手続きに係る手数料</t>
  </si>
  <si>
    <t>臨床検査技師等に関する法律に基づく各種手続きに係る手数料</t>
  </si>
  <si>
    <t>沖縄県立看護大学授業料等の徴収に関する条例</t>
  </si>
  <si>
    <t>県立看護大学の授業料、聴講料、入学考査料、入学料</t>
  </si>
  <si>
    <t>沖縄県使用料及び手数料条例</t>
  </si>
  <si>
    <t>衛生環境研究所手数料</t>
  </si>
  <si>
    <t>受胎調節実地指導員指定証等交付手数料</t>
  </si>
  <si>
    <t>健康長寿課</t>
  </si>
  <si>
    <t>098-866-2209</t>
  </si>
  <si>
    <t>保健所使用料</t>
  </si>
  <si>
    <t>歯科処置料</t>
  </si>
  <si>
    <t>栄養士免許手数料</t>
  </si>
  <si>
    <t>沖縄県立総合精神保健福祉センター設置及び管理に関する条例</t>
  </si>
  <si>
    <t>診断書及び証明書発行の発行に係る手数料</t>
  </si>
  <si>
    <t>薬事法の薬局および医薬品販売業に係る手数料</t>
  </si>
  <si>
    <t>薬務疾病対策課</t>
  </si>
  <si>
    <t>098-866-2215</t>
  </si>
  <si>
    <t>毒物または劇物に係るもの</t>
  </si>
  <si>
    <t>薬事法の製造販売業および製造業に係る手数料</t>
  </si>
  <si>
    <r>
      <t xml:space="preserve">保 健 医 療 </t>
    </r>
    <r>
      <rPr>
        <sz val="11"/>
        <rFont val="ＭＳ Ｐゴシック"/>
        <family val="3"/>
      </rPr>
      <t>部　　計</t>
    </r>
  </si>
  <si>
    <t>沖縄県使用料及び手数料条例</t>
  </si>
  <si>
    <t>准看護師の免許手数料</t>
  </si>
  <si>
    <t>保健医療政策課</t>
  </si>
  <si>
    <t>准看護師免許証の書換交付手数料</t>
  </si>
  <si>
    <t>准看護師免許証の再交付手数料</t>
  </si>
  <si>
    <t>助産師名簿謄本交付手数料</t>
  </si>
  <si>
    <t>保健師免状書換え交付手数料</t>
  </si>
  <si>
    <t>看護師免状の書換え交付手数料</t>
  </si>
  <si>
    <t>保健師免状再交付手数料</t>
  </si>
  <si>
    <t>看護師免状の再交付手数料</t>
  </si>
  <si>
    <t>病院開設許可申請手数料</t>
  </si>
  <si>
    <t>診療所開設許可申請手数料</t>
  </si>
  <si>
    <t>助産所開設許可申請手数料</t>
  </si>
  <si>
    <t>病院構造設備使用許可申請手数料</t>
  </si>
  <si>
    <t>通常</t>
  </si>
  <si>
    <t>自主検査</t>
  </si>
  <si>
    <t>診療所構造設備使用許可申請手数料</t>
  </si>
  <si>
    <t>助産所構造設備使用許可申請手数料</t>
  </si>
  <si>
    <t>死体保存許可手数料</t>
  </si>
  <si>
    <t>診療エックス線技師免許証再交付手数料</t>
  </si>
  <si>
    <t>診療エックス線技師免許証書換え交付手数料</t>
  </si>
  <si>
    <t>沖縄県使用料及び手数料条例</t>
  </si>
  <si>
    <t>衛生検査所登録申請手数料</t>
  </si>
  <si>
    <t>衛生検査所登録証明書書換え交付手数料</t>
  </si>
  <si>
    <t>衛生検査所登録証明書再交付手数料</t>
  </si>
  <si>
    <t>衛生検査所登録変更申請手数料</t>
  </si>
  <si>
    <t>県立看護大学授業料</t>
  </si>
  <si>
    <t>学部学生</t>
  </si>
  <si>
    <t>別科学生</t>
  </si>
  <si>
    <t>大学院生</t>
  </si>
  <si>
    <t>県立看護大学聴講料</t>
  </si>
  <si>
    <t>研究生</t>
  </si>
  <si>
    <t>-</t>
  </si>
  <si>
    <t>科目等履修生</t>
  </si>
  <si>
    <t>特別聴講生</t>
  </si>
  <si>
    <t>公開講座</t>
  </si>
  <si>
    <t>衛生環境研究手数料
（理化学試験等）</t>
  </si>
  <si>
    <t>（定性試験）簡易なもの</t>
  </si>
  <si>
    <t>（定性試験）複雑なもの</t>
  </si>
  <si>
    <r>
      <t xml:space="preserve">H26.4.1
</t>
    </r>
    <r>
      <rPr>
        <strike/>
        <sz val="11"/>
        <rFont val="ＭＳ ゴシック"/>
        <family val="3"/>
      </rPr>
      <t>H11.6.1</t>
    </r>
  </si>
  <si>
    <t>○</t>
  </si>
  <si>
    <t>（定量試験）簡易なもの</t>
  </si>
  <si>
    <t>（定量試験）普通なもの</t>
  </si>
  <si>
    <t>（定量試験）複雑なもの</t>
  </si>
  <si>
    <t>（定量試験）特殊なもの</t>
  </si>
  <si>
    <t>衛生環境研究手数料（医薬品、医薬部外品、化粧品、衛生用品等の理化学試験）</t>
  </si>
  <si>
    <t>定性試験（簡易なもの）</t>
  </si>
  <si>
    <t>定性試験（複雑なもの）</t>
  </si>
  <si>
    <t>定量試験（簡易なもの）</t>
  </si>
  <si>
    <t>定量試験（普通なもの）</t>
  </si>
  <si>
    <t>定量試験（複雑なもの）</t>
  </si>
  <si>
    <t>定量試験（特殊なもの）</t>
  </si>
  <si>
    <t>衛生環境研究手数料（家庭用品の有害物質の試験）</t>
  </si>
  <si>
    <t>簡易なもの</t>
  </si>
  <si>
    <t>複雑なもの</t>
  </si>
  <si>
    <t>衛生環境研究手数料（水質の試験）（生物、細菌等の試験は除く）</t>
  </si>
  <si>
    <t>水道法の水質基準による飲料水理化学検査</t>
  </si>
  <si>
    <t>水道法施行規則第１５条第１項第２号正し書きによる検査</t>
  </si>
  <si>
    <t>温泉の試験（中分析試験）</t>
  </si>
  <si>
    <t>温泉の試験（小分析試験）</t>
  </si>
  <si>
    <t>衛生環境研究手数料
（空気試験）</t>
  </si>
  <si>
    <t>（室内環境の試験）
定量試験（簡易なもの）</t>
  </si>
  <si>
    <t>（普通なもの）</t>
  </si>
  <si>
    <t>（複雑なもの）</t>
  </si>
  <si>
    <t>（特殊なもの）</t>
  </si>
  <si>
    <t>煙道ガスの測定
（ばいじん濃度の測定）</t>
  </si>
  <si>
    <t>（ガス成分の測定）</t>
  </si>
  <si>
    <t>（重金属の測定）</t>
  </si>
  <si>
    <t>浮遊粉じんの測定
（粉じん量の測定）</t>
  </si>
  <si>
    <t>（陰イオン及び有機物の測定）</t>
  </si>
  <si>
    <t>ガス成分の試験
（簡易なもの）</t>
  </si>
  <si>
    <t>悪臭物質の試験</t>
  </si>
  <si>
    <t>騒音の測定（音圧レベル及び騒音レベルの測定）</t>
  </si>
  <si>
    <t>（上記以外のものの測定）</t>
  </si>
  <si>
    <t>衛生環境研究手数料
（生体試料の試験）</t>
  </si>
  <si>
    <t>衛生環境研究手数料
（放射能の測定）</t>
  </si>
  <si>
    <t>グロスベーター検査
（普通なもの）</t>
  </si>
  <si>
    <t>受胎調節実地指導員指定証交付手数料</t>
  </si>
  <si>
    <t>指定証の交付</t>
  </si>
  <si>
    <t>受胎調節実地指導員標識交付手数料</t>
  </si>
  <si>
    <t>標識の交付</t>
  </si>
  <si>
    <t>受胎調節実地指導員指定証訂正手数料</t>
  </si>
  <si>
    <t>指定証の訂正</t>
  </si>
  <si>
    <t>受胎調節実地指導員指定証再交付手数料</t>
  </si>
  <si>
    <t>指定証の再交付</t>
  </si>
  <si>
    <t>受胎調節実地指導員標識再交付手数料</t>
  </si>
  <si>
    <t>標識の再交付</t>
  </si>
  <si>
    <t>ツベルクリン反応検査</t>
  </si>
  <si>
    <r>
      <t xml:space="preserve">H26.4.1
</t>
    </r>
    <r>
      <rPr>
        <strike/>
        <sz val="11"/>
        <rFont val="ＭＳ ゴシック"/>
        <family val="3"/>
      </rPr>
      <t>H14.4.1</t>
    </r>
  </si>
  <si>
    <t>レントゲン検査</t>
  </si>
  <si>
    <t>保健所使用料</t>
  </si>
  <si>
    <t>歯科処置料(弗素塗布）</t>
  </si>
  <si>
    <t>歯科処置料(歯口清掃）</t>
  </si>
  <si>
    <t>栄養士免許証訂正手数料</t>
  </si>
  <si>
    <t>栄養士免許再交付手数料</t>
  </si>
  <si>
    <t>沖縄県立総合精神保健福祉センターの設置及び管理に関する条例</t>
  </si>
  <si>
    <t>診断書発行手数料</t>
  </si>
  <si>
    <t>証明書発行手数料</t>
  </si>
  <si>
    <t>沖縄県使用料及び手数料条例</t>
  </si>
  <si>
    <t>医薬品の販売先等変更許可申請手数料</t>
  </si>
  <si>
    <t>薬務疾病対策課</t>
  </si>
  <si>
    <t>登録販売者試験手数料</t>
  </si>
  <si>
    <t>販売従事登録申請手数料</t>
  </si>
  <si>
    <t>薬局開設許可証、医薬品販売業許可証、高度管理医療機器等の販売業若しくは賃貸業の許可証又は医薬品の販売先等変更許可証の再交付手数料</t>
  </si>
  <si>
    <t>毒物劇物販売業登録票書換え交付手数料</t>
  </si>
  <si>
    <t>薬務疾病対策課</t>
  </si>
  <si>
    <t>毒物劇物販売業登録票再交付手数料</t>
  </si>
  <si>
    <t>毒物又は劇物の製造業又は輸入業の登録変更申請手数料</t>
  </si>
  <si>
    <t>毒物又は劇物の製造業又は輸入業の登録票書換え交付手数料</t>
  </si>
  <si>
    <t>毒物又は劇物の製造業又は輸入業の登録票再交付手数料</t>
  </si>
  <si>
    <t>医薬品、医薬部外品、化粧品又は医療機器の製造販売業許可申請手数料</t>
  </si>
  <si>
    <t>ウ　薬局製造販売医薬品（薬事法施行令第３条第３号に掲げる医薬品を言う。以下同じ。）の製造販売業の許可に係るもの</t>
  </si>
  <si>
    <t>オ　薬事法施行令第20条第２項の規定により厚生労働大臣が指定する医薬部外品以外の医薬部外品のみの製造販売業の許可に係るもの</t>
  </si>
  <si>
    <t>キ　第１種医療機器製造販売業許可に係るもの</t>
  </si>
  <si>
    <t>ク　第２種医療機器製造販売業許可に係るもの</t>
  </si>
  <si>
    <t>ケ　第３種医療機器製造販売業許可に係るもの</t>
  </si>
  <si>
    <t>医薬品、医薬部外品、化粧品又は医療機器の製造販売業許可更新申請手数料</t>
  </si>
  <si>
    <t>ア　第１種医薬品製造販売業許可に係るもの（ウに掲げるものを除く。）</t>
  </si>
  <si>
    <t>イ　第２種医薬品製造販売業許可に係るもの（ウに掲げるものを除く。）</t>
  </si>
  <si>
    <t>エ　医薬部外品製造販売業許可に係るもの（オに掲げるものを除く。）</t>
  </si>
  <si>
    <t>カ　化粧品製造販売業許可に係るもの</t>
  </si>
  <si>
    <t>医薬品、医薬部外品、化粧品又は医療機器の製造業の許可申請手数料</t>
  </si>
  <si>
    <t>ア　薬事法施行規則（昭和36年厚生省令第１号）第26条第１項第３号に掲げる区分（以下「医薬品製造区分（無菌）」という。）に係るもの</t>
  </si>
  <si>
    <t>ク　薬事法施行規則第26条第３項第２号に掲げる区分（以下「医薬部外品製造区分（一般）」という。）に係るもの</t>
  </si>
  <si>
    <t>コ　薬事法施行規則第26条第４項第１号に掲げる区分（以下「化粧品製造区分（一般）」という。）に係るもの</t>
  </si>
  <si>
    <t>サ　薬事法施行規則第26条第４項第２号に掲げる区分（以下「化粧品製造区分（包装、表示又は保管）」という。）に係るもの</t>
  </si>
  <si>
    <t>セ　薬事法施行規則第26条第５項第４号に掲げる区分（以下「医療機器製造区分（包装、表示又は保管）」という。）に係るもの</t>
  </si>
  <si>
    <t>ウ　医薬品製造区分（包装、表示又は保管）に係るもの</t>
  </si>
  <si>
    <t>ク　医薬部外品製造区分（一般）に係るもの</t>
  </si>
  <si>
    <t>ケ　医薬部外品製造区分（包装、表示又は保管）に係るもの</t>
  </si>
  <si>
    <t>コ　化粧品製造区分（一般）に係るもの</t>
  </si>
  <si>
    <t>オ　体外診断用医薬品製造区分（包装、表示又は保管）に係るもの</t>
  </si>
  <si>
    <t>カ　医薬部外品製造区分（無菌）に係るもの</t>
  </si>
  <si>
    <t>ク　医薬部外品製造区分（包装、表示又は保管）に係るもの</t>
  </si>
  <si>
    <t>コ　化粧品製造区分（包装、表示又は保管）に係るもの</t>
  </si>
  <si>
    <t>シ　医療機器製造区分（一般）に係るもの</t>
  </si>
  <si>
    <t>ス　医療機器製造区分（包装、表示又は保管）に係るもの</t>
  </si>
  <si>
    <t>イ　日本薬局方に収められている医薬品に係るもの（ウに掲げるものを除く。）</t>
  </si>
  <si>
    <t>オ　医薬部外品に係るもの</t>
  </si>
  <si>
    <t>医薬品、医薬部外品又は医療機器の承認申請時適合性調査申請手数料</t>
  </si>
  <si>
    <t>ア　医薬品製造区分（無菌）に係るもの</t>
  </si>
  <si>
    <t>イ　医薬品製造区分（一般）に係るもの</t>
  </si>
  <si>
    <t>サ　医療機器製造区分（包装、表示又は保管）に係るもの</t>
  </si>
  <si>
    <t>品目加算</t>
  </si>
  <si>
    <t>エ　体外診断用医薬品製造区分（一般）に係るもの</t>
  </si>
  <si>
    <t>キ　医薬部外品製造区分（一般）に係るもの</t>
  </si>
  <si>
    <t>ケ　医療機器製造区分（滅菌）に係るもの</t>
  </si>
  <si>
    <t>コ　医療機器製造区分（一般）に係るもの</t>
  </si>
  <si>
    <t>ウ　薬局製造販売医薬品に係るもの</t>
  </si>
  <si>
    <t>エ　アからウまでに掲げる医薬品以外の医薬品に係るもの</t>
  </si>
  <si>
    <t>輸出用医薬品、医薬部外品又は医療機器の製造時適合性調査申請手数料</t>
  </si>
  <si>
    <t>輸出用医薬品、医薬部外品又は医療機器の定期的適合性調査申請手数料</t>
  </si>
  <si>
    <t>医薬品、医薬部外品、化粧品若しくは医療機器の製造業又は医療機器の修理業の許可証の再交付手数料</t>
  </si>
  <si>
    <r>
      <t>部局名 ：</t>
    </r>
    <r>
      <rPr>
        <sz val="11"/>
        <rFont val="ＭＳ Ｐゴシック"/>
        <family val="3"/>
      </rPr>
      <t xml:space="preserve"> </t>
    </r>
    <r>
      <rPr>
        <sz val="11"/>
        <rFont val="ＭＳ Ｐゴシック"/>
        <family val="3"/>
      </rPr>
      <t>農林水産部</t>
    </r>
  </si>
  <si>
    <t>沖縄県使用料及び手数料条例（農業研究センター）</t>
  </si>
  <si>
    <t>農業研究センター手数料（定性及び定量分析）</t>
  </si>
  <si>
    <t>農業研究センター</t>
  </si>
  <si>
    <t>098-840-8500</t>
  </si>
  <si>
    <t>沖縄県使用料及び手数料条例（畜産研究センター）</t>
  </si>
  <si>
    <t>畜産研究センター手数料（飼料の一般成分分析）</t>
  </si>
  <si>
    <t>畜産研究センター</t>
  </si>
  <si>
    <t>0980-56-5142</t>
  </si>
  <si>
    <t>沖縄県卸売市場条例</t>
  </si>
  <si>
    <t>許可等申請手数料</t>
  </si>
  <si>
    <t>流通政策課</t>
  </si>
  <si>
    <t>098-866-2255</t>
  </si>
  <si>
    <t>沖縄県中央卸売市場条例</t>
  </si>
  <si>
    <t>市場内入居者に係る施設使用料など</t>
  </si>
  <si>
    <t>肥料登録・更新手数料</t>
  </si>
  <si>
    <t>営農支援課</t>
  </si>
  <si>
    <t>098-866-2280</t>
  </si>
  <si>
    <t>沖縄県立農業大学校の設置及び管理に関する条例</t>
  </si>
  <si>
    <t>農業大学校授業料</t>
  </si>
  <si>
    <t>沖縄県使用料及び手数料に関する条例</t>
  </si>
  <si>
    <t>家畜検査、予防注射、家畜商免許申請手数料等に係る手数料</t>
  </si>
  <si>
    <t>畜産課</t>
  </si>
  <si>
    <t>098-866-2269</t>
  </si>
  <si>
    <t>沖縄県県民の森の設置及び管理に関する条例</t>
  </si>
  <si>
    <t>有料施設の利用に係る料金</t>
  </si>
  <si>
    <t>森林緑地課</t>
  </si>
  <si>
    <t>098-866-2295</t>
  </si>
  <si>
    <t>備品の利用料金</t>
  </si>
  <si>
    <t>沖縄県平和創造の森公園の設置及び管理に関する条例</t>
  </si>
  <si>
    <t>施設利用に係る料金</t>
  </si>
  <si>
    <t>漁業権、漁船登録等申請手数料</t>
  </si>
  <si>
    <t>水産課</t>
  </si>
  <si>
    <t>098-866-2300</t>
  </si>
  <si>
    <t>沖縄県漁港管理条例14条</t>
  </si>
  <si>
    <t>甲種漁港施設使用料</t>
  </si>
  <si>
    <t>漁港漁場課</t>
  </si>
  <si>
    <t>098-866-2305</t>
  </si>
  <si>
    <t>沖縄県漁港管理条例15条</t>
  </si>
  <si>
    <t>土砂採取料</t>
  </si>
  <si>
    <t>農業研究センター手数料</t>
  </si>
  <si>
    <t>定性分析</t>
  </si>
  <si>
    <t>財政課</t>
  </si>
  <si>
    <t>定量分析</t>
  </si>
  <si>
    <t>畜産研究センター手数料</t>
  </si>
  <si>
    <t>許可等申請手数料</t>
  </si>
  <si>
    <t>開設の許可</t>
  </si>
  <si>
    <t>流通政策課</t>
  </si>
  <si>
    <t>卸売業務の許可</t>
  </si>
  <si>
    <t>譲渡、合併、分割、相続</t>
  </si>
  <si>
    <t>許可証の再交付</t>
  </si>
  <si>
    <t>卸売業者市場使用料</t>
  </si>
  <si>
    <t>青果部(卸売金額割り(3.1/1,000))</t>
  </si>
  <si>
    <t>流通政策課</t>
  </si>
  <si>
    <t>青果部(190円/㎡(3,382㎡))</t>
  </si>
  <si>
    <t>花き部(卸売金額割り(2.6/1,000))</t>
  </si>
  <si>
    <t>花き部(164円/㎡(1,370㎡))</t>
  </si>
  <si>
    <t>仲卸業者市場使用料</t>
  </si>
  <si>
    <t>青果部(1,440円/㎡(1,660㎡))</t>
  </si>
  <si>
    <t>花き部(432円/㎡(504㎡))</t>
  </si>
  <si>
    <t>倉庫使用料</t>
  </si>
  <si>
    <t>青果部(938円/㎡(1,377㎡))</t>
  </si>
  <si>
    <t>花き部(312円/㎡(168㎡))</t>
  </si>
  <si>
    <t>冷蔵ｺﾝﾃﾅ荷捌き施設使用料(938円/㎡(641㎡))</t>
  </si>
  <si>
    <t>冷蔵庫使用料</t>
  </si>
  <si>
    <t>１式中264㎡の室１室(398,640円)</t>
  </si>
  <si>
    <t>１式中220㎡の室１室(332,200円)</t>
  </si>
  <si>
    <t>加工施設使用料</t>
  </si>
  <si>
    <t>(1,184円/㎡(646㎡))</t>
  </si>
  <si>
    <t>関連事業者市場使用料</t>
  </si>
  <si>
    <t>売場使用料(1,240円/㎡(1,353㎡))</t>
  </si>
  <si>
    <t>食堂施設使用料(250円/㎡(204㎡))</t>
  </si>
  <si>
    <t>精算会社事務所使用料(1,189円/㎡(50㎡))</t>
  </si>
  <si>
    <t>銀行事務所使用料</t>
  </si>
  <si>
    <t>(1,919円/㎡(33㎡))</t>
  </si>
  <si>
    <t>関係業者・団体事務所使用料</t>
  </si>
  <si>
    <t>２Ｆ(1,189円/㎡(1,726㎡))</t>
  </si>
  <si>
    <t>敷地使用料</t>
  </si>
  <si>
    <t>(50円/㎡(8,697㎡)</t>
  </si>
  <si>
    <t>肥料登録手数料</t>
  </si>
  <si>
    <t>第4条第1項第6号関係</t>
  </si>
  <si>
    <t>第4条第1項第7号関係</t>
  </si>
  <si>
    <t>肥料登録更新手数料</t>
  </si>
  <si>
    <t>農業大学校授業料（使用料）</t>
  </si>
  <si>
    <t>第７条第１項</t>
  </si>
  <si>
    <t>沖縄県使用料及び手数料</t>
  </si>
  <si>
    <t>家畜検査手数料</t>
  </si>
  <si>
    <t>ブルセラ病</t>
  </si>
  <si>
    <t>畜産課</t>
  </si>
  <si>
    <t>結核病</t>
  </si>
  <si>
    <t>ヨーネ病（ＥＬＩＳＡ検査）</t>
  </si>
  <si>
    <t>ヨーネ病（細菌検査）</t>
  </si>
  <si>
    <t>馬伝染性貧血</t>
  </si>
  <si>
    <t>ピロプラズマ病</t>
  </si>
  <si>
    <t>馬パラチフス</t>
  </si>
  <si>
    <t>腐蛆病</t>
  </si>
  <si>
    <t>家きんサルモネラ症</t>
  </si>
  <si>
    <t>トリコモナス病</t>
  </si>
  <si>
    <t>鶏マイコプラズマ病</t>
  </si>
  <si>
    <t>トキソプラズマ病</t>
  </si>
  <si>
    <t>牛カンピロバクター症</t>
  </si>
  <si>
    <t>オーエスキー病</t>
  </si>
  <si>
    <t>病理組織学検査</t>
  </si>
  <si>
    <t>血液検査</t>
  </si>
  <si>
    <t>血液生化学検査</t>
  </si>
  <si>
    <t>細菌検査（又は薬剤感受性試験）</t>
  </si>
  <si>
    <t>抗体検査（鶏以外）</t>
  </si>
  <si>
    <t>抗体検査（鶏）</t>
  </si>
  <si>
    <t>寄生虫検査</t>
  </si>
  <si>
    <t>PCR検査</t>
  </si>
  <si>
    <t>伝達性海綿状脳症</t>
  </si>
  <si>
    <t>伝達性海綿状脳症（検査後、焼却を行う場合）</t>
  </si>
  <si>
    <t>予防注射手数料</t>
  </si>
  <si>
    <t>豚コレラ</t>
  </si>
  <si>
    <t>豚丹毒</t>
  </si>
  <si>
    <t>流行性脳炎</t>
  </si>
  <si>
    <t>ニューカッスル病</t>
  </si>
  <si>
    <t>ニューカッスル病（オイルアジュバンド）</t>
  </si>
  <si>
    <t>牛流行熱</t>
  </si>
  <si>
    <t>イバラキ病</t>
  </si>
  <si>
    <t>牛流行熱・イバラキ病混合</t>
  </si>
  <si>
    <t>アカバネ病</t>
  </si>
  <si>
    <t>牛異常産三種混合</t>
  </si>
  <si>
    <t>家きんコレラ</t>
  </si>
  <si>
    <t>炭疽</t>
  </si>
  <si>
    <t>気腫疽</t>
  </si>
  <si>
    <t>マレック病</t>
  </si>
  <si>
    <t>豚伝染性胃腸炎</t>
  </si>
  <si>
    <t>豚萎縮性鼻炎（成豚）</t>
  </si>
  <si>
    <t>豚萎縮性鼻炎（子豚）</t>
  </si>
  <si>
    <t>牛伝染性鼻気管炎</t>
  </si>
  <si>
    <t>鶏伝染性気管支炎</t>
  </si>
  <si>
    <t>鶏伝染性喉頭気管炎</t>
  </si>
  <si>
    <t>豚丹毒不活化</t>
  </si>
  <si>
    <t>その他の予防注射</t>
  </si>
  <si>
    <t>157+動製剤費</t>
  </si>
  <si>
    <t>157円＋動製剤</t>
  </si>
  <si>
    <t>薬浴手数料</t>
  </si>
  <si>
    <t>噴霧法</t>
  </si>
  <si>
    <t>プアオン法</t>
  </si>
  <si>
    <t>家畜投薬手数料</t>
  </si>
  <si>
    <t>牛</t>
  </si>
  <si>
    <t>牛以外</t>
  </si>
  <si>
    <t>家畜検査証明書、家畜注射証明書、家畜薬浴証明書又は家畜投薬証明書の交付手数料</t>
  </si>
  <si>
    <t>家畜人工授精師免許申請手数料</t>
  </si>
  <si>
    <t>家畜人工授精所開設許可申請手数料</t>
  </si>
  <si>
    <t>家畜人工授精師免許証書換交付手数料</t>
  </si>
  <si>
    <t>家畜人工授精師免許証再交付手数料</t>
  </si>
  <si>
    <t>種畜証明書書換交付手数料</t>
  </si>
  <si>
    <t>種畜証明書再交付手数料</t>
  </si>
  <si>
    <t>みつばち転飼許可申請手数料</t>
  </si>
  <si>
    <t>家畜商講習手数料</t>
  </si>
  <si>
    <t>家畜商免許手数料</t>
  </si>
  <si>
    <t>(法人) 従業人5名以上</t>
  </si>
  <si>
    <t>(法人)1名以上4人以下</t>
  </si>
  <si>
    <t>(個人　その他の場合)</t>
  </si>
  <si>
    <t>家畜商免許証書換交付手数料</t>
  </si>
  <si>
    <t>家畜商免許証再交付手数料</t>
  </si>
  <si>
    <t>家畜市場登録手数料</t>
  </si>
  <si>
    <t>家畜市場登録証書換交付手数料</t>
  </si>
  <si>
    <t>家畜市場登録証再交付手数料</t>
  </si>
  <si>
    <t>家畜人工授精師養成講習手数料</t>
  </si>
  <si>
    <t>家畜人工授精及び家畜体内受精卵移植講習手数料</t>
  </si>
  <si>
    <t>家畜体内受精卵移植講習手数料</t>
  </si>
  <si>
    <t>沖縄県県民の森の設置及び管理に関する条例</t>
  </si>
  <si>
    <t>キャンプ場1区画につき（宿泊）</t>
  </si>
  <si>
    <t>キャンプ場1区画につき（日帰り）</t>
  </si>
  <si>
    <t>テニスコート1面1時間（児童・生徒）</t>
  </si>
  <si>
    <t>テニスコート1面1時間（一般・学生）</t>
  </si>
  <si>
    <t>パークゴルフ場1人1時間</t>
  </si>
  <si>
    <t>広場1面1時間</t>
  </si>
  <si>
    <t>研修室1時間</t>
  </si>
  <si>
    <t>シャワー室1回</t>
  </si>
  <si>
    <t>沖縄県県民の森の設置及び管理に関する条例施行規則</t>
  </si>
  <si>
    <t>キャンプ用テント1張1泊</t>
  </si>
  <si>
    <t>自転車1人1時間（児童・生徒）</t>
  </si>
  <si>
    <t>自転車1人1時間（一般・学生）</t>
  </si>
  <si>
    <t>草スキー用具1人1時間（児童・生徒）</t>
  </si>
  <si>
    <t>草スキー用具1人1時間（一般・学生）</t>
  </si>
  <si>
    <t>テニス用具一式1時間（児童・生徒）</t>
  </si>
  <si>
    <t>テニス用具一式1時間（一般・学生）</t>
  </si>
  <si>
    <t>グランドゴルフ用具一式1時間（児童・生徒）</t>
  </si>
  <si>
    <t>グランドゴルフ用具一式1時間（一般・学生）</t>
  </si>
  <si>
    <t>パークゴルフ用具一式1時間（児童・生徒）</t>
  </si>
  <si>
    <t>パークゴルフ用具一式1時間（一般・学生）</t>
  </si>
  <si>
    <t>沖縄県平和創造の森公園の設置及び管理に関する条例</t>
  </si>
  <si>
    <t>施設の利用に係る料金</t>
  </si>
  <si>
    <t>シャワー1人1回</t>
  </si>
  <si>
    <t>多目的広場1面1時間（児童・生徒）</t>
  </si>
  <si>
    <t>多目的広場1面1時間（一般・学生）</t>
  </si>
  <si>
    <t>沖縄県使用料及び手数料条例</t>
  </si>
  <si>
    <t>漁業権免許申請手数料</t>
  </si>
  <si>
    <t>水産課</t>
  </si>
  <si>
    <t>漁業権共有認可申請手数料</t>
  </si>
  <si>
    <t>漁業権分割変更免許申請手数料</t>
  </si>
  <si>
    <t>定置漁業権又は区画漁業権を目的とする抵当権設定認可申請手数料</t>
  </si>
  <si>
    <t>漁業権移転認可申請手数料</t>
  </si>
  <si>
    <t>休業中の漁業許可申請手数料</t>
  </si>
  <si>
    <t>５トン以上の漁船を使用して行う漁業に係る漁業許可申請手数料</t>
  </si>
  <si>
    <t>５トン以上の漁船を使用して行う漁業に係る漁業許可変更許可申請手数料</t>
  </si>
  <si>
    <t>免許漁業原簿の謄本又は抄本の交付手数料</t>
  </si>
  <si>
    <t>免許漁業原簿閲覧手数料</t>
  </si>
  <si>
    <t>漁船登録申請手数料（無動力船）</t>
  </si>
  <si>
    <t>漁船登録申請手数料（２０トン未満）</t>
  </si>
  <si>
    <t>漁船登録申請手数料（２０トン以上１００トン未満）</t>
  </si>
  <si>
    <t>漁船登録申請手数料（１００トン以上）</t>
  </si>
  <si>
    <t>漁船登録票再交付手数料</t>
  </si>
  <si>
    <t>漁船検認手数料</t>
  </si>
  <si>
    <t>漁船登録変更申請手数料（無動力船）</t>
  </si>
  <si>
    <t>漁船登録変更申請手数料（２０トン未満）</t>
  </si>
  <si>
    <t>漁船登録変更申請手数料（２０トン以上１００トン未満）</t>
  </si>
  <si>
    <t>漁船登録変更申請手数料（１００トン以上）</t>
  </si>
  <si>
    <t>漁船登録謄本交付手数料</t>
  </si>
  <si>
    <t>遊漁船業者登録申請手数料</t>
  </si>
  <si>
    <t>遊漁船業者更新登録申請手数料</t>
  </si>
  <si>
    <t>遊漁船業務主任者講習会受講手数料</t>
  </si>
  <si>
    <t>沖縄県漁港管理条例第14条</t>
  </si>
  <si>
    <t>1甲種漁港施設の使用料
（岸壁、物揚場、船揚場等係留施設及び護岸、突堤、波除堤等外郭施設）</t>
  </si>
  <si>
    <t>総トン数５トン未満の船舶</t>
  </si>
  <si>
    <t>漁港漁場課</t>
  </si>
  <si>
    <t>総トン数５トン以上20トン未満の船舶</t>
  </si>
  <si>
    <t>総トン数20トン以上100トン未満の船舶</t>
  </si>
  <si>
    <t>総トン数100トン以上500トン未満の船舶</t>
  </si>
  <si>
    <t>総トン数500トン以上の船舶</t>
  </si>
  <si>
    <t>1件あたりの金額</t>
  </si>
  <si>
    <t>2．野積場、漁具干場及び漁港施設用地</t>
  </si>
  <si>
    <t>甲種漁港施設の占用料</t>
  </si>
  <si>
    <t>1．電柱等を設置する場合</t>
  </si>
  <si>
    <t>2．広告物、看板その他これに類するものを設置する場合</t>
  </si>
  <si>
    <t>3．地下埋設管を設置する場合⑴外径0.3m未満</t>
  </si>
  <si>
    <t>4.建物その他1から3までに掲げるもの以外の工作物等を設置する場合</t>
  </si>
  <si>
    <t>5.工作物を設置しない場合</t>
  </si>
  <si>
    <t>沖縄県漁港管理条例第15条</t>
  </si>
  <si>
    <t>土砂採取料</t>
  </si>
  <si>
    <t>泥土</t>
  </si>
  <si>
    <t>土砂</t>
  </si>
  <si>
    <t>砂</t>
  </si>
  <si>
    <t>砂利</t>
  </si>
  <si>
    <t>栗石</t>
  </si>
  <si>
    <t>玉石</t>
  </si>
  <si>
    <t>転石（直径20㎝以上50㎝未満のもの）</t>
  </si>
  <si>
    <t>転石（直径50㎝以上１m未満のもの）</t>
  </si>
  <si>
    <t>転石（直径１m以上のもの）</t>
  </si>
  <si>
    <t>漁港の区域内の水域又は公共空地の占用料</t>
  </si>
  <si>
    <t>桟橋、係船場</t>
  </si>
  <si>
    <t>係船くい</t>
  </si>
  <si>
    <t>係船浮標、信号標</t>
  </si>
  <si>
    <t>電柱（支柱、支線その他の柱類を含む）</t>
  </si>
  <si>
    <t>鉄塔</t>
  </si>
  <si>
    <t>ひ管等埋架設物（開きょ水路を含む）外径30㎝未満のもの</t>
  </si>
  <si>
    <t>通路、通路橋</t>
  </si>
  <si>
    <t>倉庫、工場、造船場及び事務所の敷地</t>
  </si>
  <si>
    <t>材料置場、作業現場、仮小屋</t>
  </si>
  <si>
    <t>物置場、物干場</t>
  </si>
  <si>
    <t>広告板、広告塔</t>
  </si>
  <si>
    <t>貸ボート置場</t>
  </si>
  <si>
    <t>漁業用工作物</t>
  </si>
  <si>
    <t>耕作地、採草地</t>
  </si>
  <si>
    <t>宅地</t>
  </si>
  <si>
    <t>各種試堀調査のための施設</t>
  </si>
  <si>
    <r>
      <t>部局名 ：</t>
    </r>
    <r>
      <rPr>
        <sz val="11"/>
        <rFont val="ＭＳ Ｐゴシック"/>
        <family val="3"/>
      </rPr>
      <t xml:space="preserve"> </t>
    </r>
    <r>
      <rPr>
        <sz val="11"/>
        <rFont val="ＭＳ Ｐゴシック"/>
        <family val="3"/>
      </rPr>
      <t>商工労働部</t>
    </r>
  </si>
  <si>
    <t>工芸産業の振興に資する技術支援および試験研究にかかる使用料</t>
  </si>
  <si>
    <t>ものづくり振興課
（工芸振興センター）</t>
  </si>
  <si>
    <r>
      <t>0</t>
    </r>
    <r>
      <rPr>
        <sz val="11"/>
        <rFont val="ＭＳ Ｐゴシック"/>
        <family val="3"/>
      </rPr>
      <t>98-866-2337</t>
    </r>
  </si>
  <si>
    <t>工業技術センターが保有する機器の外部利用に関する使用料</t>
  </si>
  <si>
    <t>ものづくり振興課
（工業技術センター）</t>
  </si>
  <si>
    <t>沖縄県工業技術交流センターの設置および管理に関する条例</t>
  </si>
  <si>
    <t>工業技術交流センターの使用に係る使用料</t>
  </si>
  <si>
    <t>沖縄IT津梁パーク施設の設置及び管理に関する条例</t>
  </si>
  <si>
    <t>沖縄IT津梁パーク施設の施設使用料</t>
  </si>
  <si>
    <t>情報産業振興課</t>
  </si>
  <si>
    <r>
      <t>0</t>
    </r>
    <r>
      <rPr>
        <sz val="11"/>
        <rFont val="ＭＳ Ｐゴシック"/>
        <family val="3"/>
      </rPr>
      <t>98-866-2503</t>
    </r>
  </si>
  <si>
    <t>沖縄県立職業能力開発校の設置及び管理に関する条例</t>
  </si>
  <si>
    <t>教室使用料、視聴覚教室使用料、実習場使用料</t>
  </si>
  <si>
    <t>労働政策課</t>
  </si>
  <si>
    <r>
      <t>0</t>
    </r>
    <r>
      <rPr>
        <sz val="11"/>
        <rFont val="ＭＳ Ｐゴシック"/>
        <family val="3"/>
      </rPr>
      <t>98-866-2366</t>
    </r>
  </si>
  <si>
    <t>沖縄国際物流拠点産業集積地域内施設の設置及び管理に関する条例</t>
  </si>
  <si>
    <t>国際物流拠点産業集積地域那覇地区の施設使用料、賃貸工場使用料など</t>
  </si>
  <si>
    <t>企業立地推進課</t>
  </si>
  <si>
    <r>
      <t>0</t>
    </r>
    <r>
      <rPr>
        <sz val="11"/>
        <rFont val="ＭＳ Ｐゴシック"/>
        <family val="3"/>
      </rPr>
      <t>98-866-2770</t>
    </r>
  </si>
  <si>
    <t>砂利・採石業者登録申請等に係る手数料</t>
  </si>
  <si>
    <t>産業政策課</t>
  </si>
  <si>
    <r>
      <t>0</t>
    </r>
    <r>
      <rPr>
        <sz val="11"/>
        <rFont val="ＭＳ Ｐゴシック"/>
        <family val="3"/>
      </rPr>
      <t>98-866-2330</t>
    </r>
  </si>
  <si>
    <t>猟銃の製造・販売事業許可申請等に係る手数料</t>
  </si>
  <si>
    <t>沖縄県伝統工芸産業振興条例</t>
  </si>
  <si>
    <t>染織物製品の伝統工芸製品検査手数料</t>
  </si>
  <si>
    <t>ものづくり振興課</t>
  </si>
  <si>
    <t>工芸産業の振興に資する技術支援および試験研究にかかる手数料</t>
  </si>
  <si>
    <t>発光分光装置による分析等、工業技術センターが行う依頼試験に関する手数料</t>
  </si>
  <si>
    <t>個別</t>
  </si>
  <si>
    <t>消費税のみ</t>
  </si>
  <si>
    <t>工芸振興センター使用料</t>
  </si>
  <si>
    <t>繰返機</t>
  </si>
  <si>
    <t>ものづくり振興課</t>
  </si>
  <si>
    <t>綛(かせ)揚機</t>
  </si>
  <si>
    <t>染色機</t>
  </si>
  <si>
    <t>蒸し機</t>
  </si>
  <si>
    <t>ボールミル</t>
  </si>
  <si>
    <t>万能ミキサー</t>
  </si>
  <si>
    <t>合撚(ねん)機</t>
  </si>
  <si>
    <t>糸引張試験機</t>
  </si>
  <si>
    <t>染色耐光試験機</t>
  </si>
  <si>
    <t>染色摩擦試験機</t>
  </si>
  <si>
    <t>染色洗濯試験機</t>
  </si>
  <si>
    <t>染色汗試験機</t>
  </si>
  <si>
    <t>つりのこ盤</t>
  </si>
  <si>
    <t>丸のこ昇降盤</t>
  </si>
  <si>
    <t>手押しかんな機</t>
  </si>
  <si>
    <t>手動角のみ盤</t>
  </si>
  <si>
    <t>自動一面かんな盤</t>
  </si>
  <si>
    <t>糸のこ機</t>
  </si>
  <si>
    <t>ベルトサンダー</t>
  </si>
  <si>
    <t>木材乾燥機</t>
  </si>
  <si>
    <t>塗装ブース</t>
  </si>
  <si>
    <t>木工ろくろ</t>
  </si>
  <si>
    <t>成形プレス装置</t>
  </si>
  <si>
    <t>フラッシュプレス</t>
  </si>
  <si>
    <t>木工倣い旋盤</t>
  </si>
  <si>
    <t>帯のこ盤</t>
  </si>
  <si>
    <t>ルーターマシン</t>
  </si>
  <si>
    <t>リップソー</t>
  </si>
  <si>
    <t>ロッキングマシン</t>
  </si>
  <si>
    <t>ＮＣルーター</t>
  </si>
  <si>
    <t>コンピュータカッティングマシン</t>
  </si>
  <si>
    <t>コッピングマシン</t>
  </si>
  <si>
    <t>回転装置付漆乾燥室</t>
  </si>
  <si>
    <t>水洗場</t>
  </si>
  <si>
    <t>ｲﾝｸｼﾞｪｯﾄﾌﾞﾘﾝﾀｰ A0</t>
  </si>
  <si>
    <t>ｲﾝｸｼﾞｪｯﾄﾌﾞﾘﾝﾀｰ A1</t>
  </si>
  <si>
    <t>ｲﾝｸｼﾞｪｯﾄﾌﾞﾘﾝﾀｰ A2</t>
  </si>
  <si>
    <t>ｲﾝｸｼﾞｪｯﾄﾌﾞﾘﾝﾀｰ B0</t>
  </si>
  <si>
    <t>ｲﾝｸｼﾞｪｯﾄﾌﾞﾘﾝﾀｰ B1</t>
  </si>
  <si>
    <t>ｲﾝｸｼﾞｪｯﾄﾌﾞﾘﾝﾀｰ B2</t>
  </si>
  <si>
    <t>ｲﾝｸｼﾞｪｯﾄﾌﾞﾘﾝﾀｰ B3</t>
  </si>
  <si>
    <t>微粒子粉砕機</t>
  </si>
  <si>
    <t>分光測色計</t>
  </si>
  <si>
    <t>巻取機</t>
  </si>
  <si>
    <t>工業技術センター使用料</t>
  </si>
  <si>
    <t>ＴＯＣ分析装置</t>
  </si>
  <si>
    <t>分光光度計</t>
  </si>
  <si>
    <t>高速液体クロマトグラフ</t>
  </si>
  <si>
    <t>原子吸光光度計</t>
  </si>
  <si>
    <t>ガスクロマトグラフ</t>
  </si>
  <si>
    <t>スプレードライヤー</t>
  </si>
  <si>
    <t>凍結乾燥機</t>
  </si>
  <si>
    <t>レオメーター</t>
  </si>
  <si>
    <t>振盪培養器</t>
  </si>
  <si>
    <t>ジョークラッシャー</t>
  </si>
  <si>
    <t>ロールクラッシャー</t>
  </si>
  <si>
    <t>スタンプミル</t>
  </si>
  <si>
    <t>ポットミル</t>
  </si>
  <si>
    <t>トロンミル</t>
  </si>
  <si>
    <t>小型真空土練機</t>
  </si>
  <si>
    <t>自動タタラ成形機</t>
  </si>
  <si>
    <t>小型撹拌擂潰機</t>
  </si>
  <si>
    <t>乾燥機</t>
  </si>
  <si>
    <t>分析用電気炉</t>
  </si>
  <si>
    <t>電気炉</t>
  </si>
  <si>
    <t>高温電気炉</t>
  </si>
  <si>
    <t>ガス窯</t>
  </si>
  <si>
    <t>大型切断機</t>
  </si>
  <si>
    <t>オートグラフ</t>
  </si>
  <si>
    <t>万能フライス盤</t>
  </si>
  <si>
    <t>立フライス盤</t>
  </si>
  <si>
    <t>発光分光分析装置</t>
  </si>
  <si>
    <t>塩水噴霧試験装置</t>
  </si>
  <si>
    <t>金属顕微鏡</t>
  </si>
  <si>
    <t>マシニングセンター</t>
  </si>
  <si>
    <t>ワイヤーカット放電加工機</t>
  </si>
  <si>
    <t>３次元座標測定装置</t>
  </si>
  <si>
    <t>遠心分離器</t>
  </si>
  <si>
    <t>スモークハウス</t>
  </si>
  <si>
    <t>マイクロプレートリーダー</t>
  </si>
  <si>
    <t>インキュベーター</t>
  </si>
  <si>
    <t>脂肪抽出装置一式</t>
  </si>
  <si>
    <t>蛍光光度計</t>
  </si>
  <si>
    <t>オートクレーブ</t>
  </si>
  <si>
    <t>真空乾燥機</t>
  </si>
  <si>
    <t>微粉粉砕器</t>
  </si>
  <si>
    <t>混合機</t>
  </si>
  <si>
    <t>NC旋盤</t>
  </si>
  <si>
    <t>射出成型装置</t>
  </si>
  <si>
    <t>電子顕微鏡</t>
  </si>
  <si>
    <t>ＥＰＭＡ</t>
  </si>
  <si>
    <t>ブラストマシン</t>
  </si>
  <si>
    <t>化学発光測定装置</t>
  </si>
  <si>
    <t>顕微ＦＴ－ＩＲ測定装置</t>
  </si>
  <si>
    <t>自動ボンベ熱量計</t>
  </si>
  <si>
    <t>ＣＨＮコーダー</t>
  </si>
  <si>
    <t>イオンクロマトグラフ装置</t>
  </si>
  <si>
    <t>オゾン処理装置</t>
  </si>
  <si>
    <t>フィルタープレス</t>
  </si>
  <si>
    <t>自動製麹装置</t>
  </si>
  <si>
    <t>水分活性測定装置</t>
  </si>
  <si>
    <t>卓上脱塩機</t>
  </si>
  <si>
    <t>エバポレータ</t>
  </si>
  <si>
    <t>混練機</t>
  </si>
  <si>
    <t>高周波プラズマ発光分析装置</t>
  </si>
  <si>
    <t>ふるい</t>
  </si>
  <si>
    <t>フレットミル</t>
  </si>
  <si>
    <t>表面粗さ測定機</t>
  </si>
  <si>
    <t>研磨機</t>
  </si>
  <si>
    <t>マイクロビッカース硬度計</t>
  </si>
  <si>
    <t>被覆アーク溶接機</t>
  </si>
  <si>
    <t>炭酸ガスアーク溶接機</t>
  </si>
  <si>
    <t>アーク溶射装置</t>
  </si>
  <si>
    <t>旋盤</t>
  </si>
  <si>
    <t>万能材料試験機</t>
  </si>
  <si>
    <t>粒度分布測定装置</t>
  </si>
  <si>
    <t>生物顕微鏡</t>
  </si>
  <si>
    <t>急速冷凍庫</t>
  </si>
  <si>
    <t>デジタルマイクロスコープ</t>
  </si>
  <si>
    <t>油圧シャー</t>
  </si>
  <si>
    <t>精密平面研削盤</t>
  </si>
  <si>
    <t>熱風循環乾燥機</t>
  </si>
  <si>
    <t>中型ロータリーエバポレーター</t>
  </si>
  <si>
    <t>中容量抽出装置</t>
  </si>
  <si>
    <t>プラスチック粉砕機</t>
  </si>
  <si>
    <t>ＣＡＤ／ＣＡＭシステム</t>
  </si>
  <si>
    <t>流体解析用ＣＡＤ／ＣＡＥシステム</t>
  </si>
  <si>
    <t>開先加工機</t>
  </si>
  <si>
    <t>プレス機</t>
  </si>
  <si>
    <t>レーザー加工機</t>
  </si>
  <si>
    <t>示差熱分析装置</t>
  </si>
  <si>
    <t>超臨界抽出装置</t>
  </si>
  <si>
    <t>電磁波殺菌装置</t>
  </si>
  <si>
    <t>流動層造粒装置</t>
  </si>
  <si>
    <t>誘導結合プラズマ質量分析計</t>
  </si>
  <si>
    <t>キセノンウェザーメーター</t>
  </si>
  <si>
    <t>熱処理装置</t>
  </si>
  <si>
    <t>ロックウェル硬さ試験機</t>
  </si>
  <si>
    <t>ラピッドプロトタイピング装置</t>
  </si>
  <si>
    <t>Ｖ型混合器</t>
  </si>
  <si>
    <t>崩壊試験器</t>
  </si>
  <si>
    <t>錠剤摩損度試験器</t>
  </si>
  <si>
    <t>溶出試験器</t>
  </si>
  <si>
    <t>スチームコンベクションオーブン</t>
  </si>
  <si>
    <t>酒類用振動式密度計</t>
  </si>
  <si>
    <t>におい識別装置</t>
  </si>
  <si>
    <t>ＮＣフライス盤</t>
  </si>
  <si>
    <t>ＴＩＧ溶接機</t>
  </si>
  <si>
    <t>高速細穴放電加工機</t>
  </si>
  <si>
    <t>工業技術交流センター使用料</t>
  </si>
  <si>
    <t>施設使用料（講堂）</t>
  </si>
  <si>
    <t>施設使用料（研修室）</t>
  </si>
  <si>
    <t>施設使用料（会議室）</t>
  </si>
  <si>
    <t>施設使用料（交流ｻﾛﾝ）</t>
  </si>
  <si>
    <t>冷房使用料（講堂）</t>
  </si>
  <si>
    <t>冷房使用料（研修室）</t>
  </si>
  <si>
    <t>冷房使用料（会議室）</t>
  </si>
  <si>
    <t>冷房使用料（交流ｻﾛﾝ）</t>
  </si>
  <si>
    <t>付属設備使用料（ビデオプロジェクター大）</t>
  </si>
  <si>
    <t>付属設備使用料（ビデオプロジェクター小）</t>
  </si>
  <si>
    <t>付属設備使用料（１６ミリ映写機）</t>
  </si>
  <si>
    <t>付属設備使用料（スライド映写機）</t>
  </si>
  <si>
    <t>付属設備使用料（オーバーヘッドプロジェクター）</t>
  </si>
  <si>
    <t>沖縄IT津梁パーク施設の設置及び管理に関する条例</t>
  </si>
  <si>
    <t>事業用専用区画</t>
  </si>
  <si>
    <t>会議室</t>
  </si>
  <si>
    <t>プレゼンテーションルーム</t>
  </si>
  <si>
    <t>企業立地促進センターの施設使用料</t>
  </si>
  <si>
    <t>情報産業振興課</t>
  </si>
  <si>
    <t>企業集積施設の施設使用料</t>
  </si>
  <si>
    <t>実務研修室</t>
  </si>
  <si>
    <t>休憩室</t>
  </si>
  <si>
    <t>一般研修室（PCあり）</t>
  </si>
  <si>
    <t>一般研修室（PCなし）</t>
  </si>
  <si>
    <t>沖縄県立職業能力開発校の設置及び管理に関する条例</t>
  </si>
  <si>
    <t>教室使用料</t>
  </si>
  <si>
    <t>教室</t>
  </si>
  <si>
    <t>視聴覚教室使用料</t>
  </si>
  <si>
    <t>視聴覚教室</t>
  </si>
  <si>
    <t>実習場使用料</t>
  </si>
  <si>
    <t>造園科</t>
  </si>
  <si>
    <t>板金溶接科</t>
  </si>
  <si>
    <t>電気工事科</t>
  </si>
  <si>
    <t>電管施工科</t>
  </si>
  <si>
    <t>自動車整備科</t>
  </si>
  <si>
    <t>建設機械整備科</t>
  </si>
  <si>
    <t>メディア・アート科</t>
  </si>
  <si>
    <t>エクステリア科</t>
  </si>
  <si>
    <t>設備システム科</t>
  </si>
  <si>
    <t>情報システム科</t>
  </si>
  <si>
    <t>ショップビジネス科</t>
  </si>
  <si>
    <t>沖縄県立職業能力開発校の設置及び管理に関する条例</t>
  </si>
  <si>
    <t>実習場使用料</t>
  </si>
  <si>
    <t>ビジネスマネジメント科</t>
  </si>
  <si>
    <t>沖縄国際物流拠点産業集積地域那覇地区使用料</t>
  </si>
  <si>
    <t>倉庫・加工用施設使用料</t>
  </si>
  <si>
    <t>企業立地推進課</t>
  </si>
  <si>
    <t>事務所使用料</t>
  </si>
  <si>
    <t>食堂用施設使用料</t>
  </si>
  <si>
    <t>野積場使用料（専用）</t>
  </si>
  <si>
    <t>駐車場使用料</t>
  </si>
  <si>
    <t>賃貸工場使用料</t>
  </si>
  <si>
    <t>1000平方メートルタイプ工場使用料</t>
  </si>
  <si>
    <t>1500平方メートルタイプ工場使用料</t>
  </si>
  <si>
    <t>2000平方メートルタイプ工場使用料</t>
  </si>
  <si>
    <t>立地支援事務所使用料</t>
  </si>
  <si>
    <t>うるま地区内企業立地サポートセンター</t>
  </si>
  <si>
    <t>立地支援会議室使用料</t>
  </si>
  <si>
    <t>立地支援会議室冷房設備使用料</t>
  </si>
  <si>
    <t>素形材産業振興施設工場使用料</t>
  </si>
  <si>
    <t>素形材産業振興施設研修室使用料</t>
  </si>
  <si>
    <t>素形材産業振興施設会議室使用料</t>
  </si>
  <si>
    <t>素形材産業振興施設研修室冷房設備使用料</t>
  </si>
  <si>
    <t>素形材産業振興施設会議室冷房設備使用料</t>
  </si>
  <si>
    <t>立型高速マシニングセンター使用料</t>
  </si>
  <si>
    <t>形彫り放電加工機使用料</t>
  </si>
  <si>
    <t>５軸制御マシニングセンター使用料</t>
  </si>
  <si>
    <t>射出成型装置使用料</t>
  </si>
  <si>
    <t>採石業者登録申請手数料</t>
  </si>
  <si>
    <t>採石業務管理者試験合格者と同等資格の認定申請手数料</t>
  </si>
  <si>
    <t>岩石採取計画認可申請手数料</t>
  </si>
  <si>
    <t>岩石採取計画変更認可申請手数料</t>
  </si>
  <si>
    <t>砂利採取業者登録申請手数料</t>
  </si>
  <si>
    <t>砂利採取業務主任者試験合格者と同等資格の認定申請手数料</t>
  </si>
  <si>
    <t>砂利採取業務主任者試験手数料</t>
  </si>
  <si>
    <t>河川区域等を除く区域に係る砂利採取計画認可申請手数料</t>
  </si>
  <si>
    <t>河川区域等を除く区域に係る砂利採取計画変更認可申請書</t>
  </si>
  <si>
    <t>猟銃等製造事業許可申請手数料</t>
  </si>
  <si>
    <t>猟銃等販売事業許可申請手数料</t>
  </si>
  <si>
    <t>猟銃等製造事業者の猟銃等の製造の種類の変更許可申請手数料</t>
  </si>
  <si>
    <t>猟銃等販売事業者の猟銃等の販売の種類の変更許可申請手数料</t>
  </si>
  <si>
    <t>猟銃等製造事業者の工場若しくは事業場の移転許可申請手数料</t>
  </si>
  <si>
    <t>猟銃等販売事業者の店舗の移転許可申請手数料</t>
  </si>
  <si>
    <t>沖縄県伝統工芸産業振興条例</t>
  </si>
  <si>
    <t>伝統工芸製品検査手数料</t>
  </si>
  <si>
    <t>着尺、羽尺及び帯類</t>
  </si>
  <si>
    <t>ミンサー帯及びテーブルセンター等の小物類</t>
  </si>
  <si>
    <t>工芸振興センター手数料</t>
  </si>
  <si>
    <t>繊維の試験・曲げ試験</t>
  </si>
  <si>
    <t>糸の試験・引張り強さ及び伸び試験</t>
  </si>
  <si>
    <t>糸の試験・番手(繊度)試験</t>
  </si>
  <si>
    <t>糸の試験・糸長試験</t>
  </si>
  <si>
    <t>糸の試験・撚(よ)り試験</t>
  </si>
  <si>
    <t>染色堅ろう度・耐光試験</t>
  </si>
  <si>
    <t>染色堅ろう度・洗濯試験</t>
  </si>
  <si>
    <t>染色堅ろう度・汗試験</t>
  </si>
  <si>
    <t>染色堅ろう度・摩擦試験</t>
  </si>
  <si>
    <t>染料、材料又は薬剤鑑定試験・染料部属判定試験</t>
  </si>
  <si>
    <t>染料、材料又は薬剤鑑定試験・染糊(のり)剤鑑定試験</t>
  </si>
  <si>
    <t>染料、材料又は薬剤鑑定試験・浸染試験</t>
  </si>
  <si>
    <t>染料、材料又は薬剤鑑定試験・捺(な)染試験</t>
  </si>
  <si>
    <t>染料、材料又は薬剤鑑定試験・粒度測定試験</t>
  </si>
  <si>
    <t>原材料強弱試験・引張試験</t>
  </si>
  <si>
    <t>原材料強弱試験・曲げ試験</t>
  </si>
  <si>
    <t>原材料強弱試験・圧縮試験</t>
  </si>
  <si>
    <t>原材料強弱試験・せん断試験</t>
  </si>
  <si>
    <t>原材料強弱試験・割裂試験</t>
  </si>
  <si>
    <t>原材料強弱試験・硬度試験</t>
  </si>
  <si>
    <t>物性試験・比重測定</t>
  </si>
  <si>
    <t>物性試験・含水率測定</t>
  </si>
  <si>
    <t>物性試験・塗料一般試験</t>
  </si>
  <si>
    <t>接着試験・常態試験</t>
  </si>
  <si>
    <t>接着試験・耐水試験</t>
  </si>
  <si>
    <t>接着試験・合板一般試験</t>
  </si>
  <si>
    <t>製品試験・家具強度試験</t>
  </si>
  <si>
    <t>製品試験・家具耐久性試験</t>
  </si>
  <si>
    <t>工業技術センター手数料</t>
  </si>
  <si>
    <t>定性分析・発光分光装置による分析</t>
  </si>
  <si>
    <t>定性分析・蛍光X線装置による分析</t>
  </si>
  <si>
    <t>定性分析・X線マイクロアナライザーによる分析</t>
  </si>
  <si>
    <t>定性分析・赤外分光光度計による分析</t>
  </si>
  <si>
    <t>定性分析・ガスクロマトグラブ質量分析計による分析</t>
  </si>
  <si>
    <t>定性分析・質量分析計による分析</t>
  </si>
  <si>
    <t>定量分析・発光分光装置による分析</t>
  </si>
  <si>
    <t>定量分析・X線マイクロアナライザーによる分析</t>
  </si>
  <si>
    <t>定量分析・高周波プラズマ発光分析装置による分析</t>
  </si>
  <si>
    <t>定量分析・誘導結合プラズマ質量分析計による分析</t>
  </si>
  <si>
    <t>定量分析・原子吸光光度計による分析</t>
  </si>
  <si>
    <t>定量分析・イオンクロマトグラフによる分析</t>
  </si>
  <si>
    <t>定量分析・容量法による分析</t>
  </si>
  <si>
    <t>定量分析・重量法による分析</t>
  </si>
  <si>
    <t>定量分析・容量法及び重量法の組み合わせによる分析</t>
  </si>
  <si>
    <t>定量分析・水の有機炭素濃度測定</t>
  </si>
  <si>
    <t>定量分析・比色法による分析</t>
  </si>
  <si>
    <t>定量分析・ガスクロマトグラフによる分析</t>
  </si>
  <si>
    <t>定量分析・ガスクロマトグラブ質量分析計による分析</t>
  </si>
  <si>
    <t>定量分析・液体クロマトグラフによる分析</t>
  </si>
  <si>
    <t>定量分析・水分測定</t>
  </si>
  <si>
    <t>定量分析・灰分測定</t>
  </si>
  <si>
    <t>定量分析・塩分測定</t>
  </si>
  <si>
    <t>定量分析・総酸測定</t>
  </si>
  <si>
    <t>定量分析・たんぱく質測定</t>
  </si>
  <si>
    <t>定量分析・還元糖測定</t>
  </si>
  <si>
    <t>定量分析・全糖測定</t>
  </si>
  <si>
    <t>定量分析・脂質測定</t>
  </si>
  <si>
    <t>定量分析・食物繊維測定</t>
  </si>
  <si>
    <t>定量分析・自動ボンベ熱量計による熱量測定</t>
  </si>
  <si>
    <t>定量分析・強熱減量測定</t>
  </si>
  <si>
    <t>定量分析・ｐH測定</t>
  </si>
  <si>
    <t>定量分析・炭水化物算出</t>
  </si>
  <si>
    <t>定性分析及び定量分析・前処理（簡易）</t>
  </si>
  <si>
    <t>定性分析及び定量分析・前処理（一般）</t>
  </si>
  <si>
    <t>定性分析及び定量分析・前処理（複雑）</t>
  </si>
  <si>
    <t>耐火試験（SK20以下）</t>
  </si>
  <si>
    <t>耐火試験（SK26以上）</t>
  </si>
  <si>
    <t>熱膨張試験</t>
  </si>
  <si>
    <t>熱天秤試験</t>
  </si>
  <si>
    <t>示差熱分析</t>
  </si>
  <si>
    <t>熱分析・前処理（簡易）</t>
  </si>
  <si>
    <t>熱分析・前処理（一般）</t>
  </si>
  <si>
    <t>熱分析・前処理（複雑）</t>
  </si>
  <si>
    <t>金属材料の引張試験</t>
  </si>
  <si>
    <t>金属材料の引張試験（追加）</t>
  </si>
  <si>
    <t>金属材料の圧縮試験</t>
  </si>
  <si>
    <t>金属材料の圧縮試験（追加）</t>
  </si>
  <si>
    <t>金属材料の曲げ試験</t>
  </si>
  <si>
    <t>金属材料の衝撃試験</t>
  </si>
  <si>
    <t>ビッカース硬さ試験</t>
  </si>
  <si>
    <t>ロックウェル硬さ試験</t>
  </si>
  <si>
    <t>ブリネル硬さ試験</t>
  </si>
  <si>
    <t>ショア硬さ試験</t>
  </si>
  <si>
    <t>無機材料の圧縮試験</t>
  </si>
  <si>
    <t>無機材料の曲げ試験</t>
  </si>
  <si>
    <t>滑り試験</t>
  </si>
  <si>
    <t>光沢度測定</t>
  </si>
  <si>
    <t>色差測定</t>
  </si>
  <si>
    <t>オートグラフによる強度試験</t>
  </si>
  <si>
    <t>オートグラフによる強度試験（追加）</t>
  </si>
  <si>
    <t>万能材料試験機による強度試験</t>
  </si>
  <si>
    <t>万能材料試験機による強度試験（追加）</t>
  </si>
  <si>
    <t>吸水率測定</t>
  </si>
  <si>
    <t>比重測定</t>
  </si>
  <si>
    <t>形状測定</t>
  </si>
  <si>
    <t>表面あらさ測定</t>
  </si>
  <si>
    <t>電子顕微鏡試験</t>
  </si>
  <si>
    <t>光学顕微鏡試験</t>
  </si>
  <si>
    <t>金属顕微鏡試験</t>
  </si>
  <si>
    <t>塩水噴霧試験</t>
  </si>
  <si>
    <t>塩水噴霧試験（追加）</t>
  </si>
  <si>
    <t>腐食促進試験</t>
  </si>
  <si>
    <t>腐食促進試験（追加）</t>
  </si>
  <si>
    <t>めっき付着量試験（膜厚計による厚さ測定）</t>
  </si>
  <si>
    <t>めっき付着量試験（JIS規格試験）</t>
  </si>
  <si>
    <t>浮標によるアルコール度数測定</t>
  </si>
  <si>
    <t>酒類用振動式密度計によるアルコール度数測定</t>
  </si>
  <si>
    <t>屈折計による糖度測定</t>
  </si>
  <si>
    <t>一般生菌数測定</t>
  </si>
  <si>
    <t>大腸菌群測定</t>
  </si>
  <si>
    <t>物理化学試験・Ｘ線回折試験</t>
  </si>
  <si>
    <t>物理化学試験・粒度分布測定</t>
  </si>
  <si>
    <t>物理化学試験・前処理（簡易）</t>
  </si>
  <si>
    <t>物理化学試験・前処理（一般）</t>
  </si>
  <si>
    <t>物理化学試験・前処理（複雑）</t>
  </si>
  <si>
    <t>デザイン調整</t>
  </si>
  <si>
    <t>デザイン調整(追加）</t>
  </si>
  <si>
    <t>成績書の複本</t>
  </si>
  <si>
    <t>通訳案内士にかかる試験手数料及び登録申請手数料　等</t>
  </si>
  <si>
    <t>観光政策課</t>
  </si>
  <si>
    <r>
      <t>8</t>
    </r>
    <r>
      <rPr>
        <sz val="11"/>
        <rFont val="ＭＳ Ｐゴシック"/>
        <family val="3"/>
      </rPr>
      <t>66-2763</t>
    </r>
  </si>
  <si>
    <t>沖縄コンベンションセンターの設置及び管理に関する条例</t>
  </si>
  <si>
    <t>沖縄コンベンションセンターの施設使用料</t>
  </si>
  <si>
    <t>観光振興課</t>
  </si>
  <si>
    <r>
      <t>8</t>
    </r>
    <r>
      <rPr>
        <sz val="11"/>
        <rFont val="ＭＳ Ｐゴシック"/>
        <family val="3"/>
      </rPr>
      <t>66-2764</t>
    </r>
  </si>
  <si>
    <t>万国津梁館の設置及び管理に関する条例</t>
  </si>
  <si>
    <t>万国津梁館の施設使用料</t>
  </si>
  <si>
    <r>
      <t>866-2765</t>
    </r>
  </si>
  <si>
    <t>沖縄県立芸術大学授業料等の徴収に関する条例</t>
  </si>
  <si>
    <t>県立芸術大学の授業料、入学料　等</t>
  </si>
  <si>
    <t>県立芸術大学</t>
  </si>
  <si>
    <t>882-4999</t>
  </si>
  <si>
    <t>沖縄県立博物館・美術館の設置及び管理に関する条例</t>
  </si>
  <si>
    <t>県立博物館・美術館の観覧料及び施設使用料</t>
  </si>
  <si>
    <t>県立博物館・美術館</t>
  </si>
  <si>
    <t>851-5400</t>
  </si>
  <si>
    <t>沖縄県立奥武山総合運動場の設置及び管理に関する条例</t>
  </si>
  <si>
    <t>県立奥武山総合運動場の施設使用料</t>
  </si>
  <si>
    <t>スポーツ振興課</t>
  </si>
  <si>
    <r>
      <t>8</t>
    </r>
    <r>
      <rPr>
        <sz val="11"/>
        <rFont val="ＭＳ Ｐゴシック"/>
        <family val="3"/>
      </rPr>
      <t>66-2708</t>
    </r>
  </si>
  <si>
    <t>改定</t>
  </si>
  <si>
    <t>見直し対象</t>
  </si>
  <si>
    <t>３年以上</t>
  </si>
  <si>
    <t>コスト割れ</t>
  </si>
  <si>
    <t>通訳案内士登録申請手数料</t>
  </si>
  <si>
    <t>通訳案内士登録証の訂正又は再交付手数料</t>
  </si>
  <si>
    <t>地域限定通訳案内士試験手数料</t>
  </si>
  <si>
    <t>地域限定通訳案内士登録申請手数料</t>
  </si>
  <si>
    <t>地域限定通訳案内士登録証の訂正又は再交付手数料</t>
  </si>
  <si>
    <t>旅行業新規登録申請手数料</t>
  </si>
  <si>
    <t>旅行業代理業新規登録申請手数料</t>
  </si>
  <si>
    <t>旅行業更新登録申請手数料</t>
  </si>
  <si>
    <t>旅行業変更登録申請手数料</t>
  </si>
  <si>
    <t>展示場利用料金（入場料なし）</t>
  </si>
  <si>
    <t>沖縄コンベンションセンター</t>
  </si>
  <si>
    <t>観光振興課</t>
  </si>
  <si>
    <t>展示場利用料金（入場料あり）</t>
  </si>
  <si>
    <t>会議場A1利用料金（入場料なし）</t>
  </si>
  <si>
    <t>会議場A1利用料金（入場料あり）</t>
  </si>
  <si>
    <t>会議場A2利用料金（入場料なし）</t>
  </si>
  <si>
    <t>会議場A2利用料金（入場料あり）</t>
  </si>
  <si>
    <t>会議場A3利用料金（入場料なし）</t>
  </si>
  <si>
    <t>会議場A3利用料金（入場料あり）</t>
  </si>
  <si>
    <t>会議場B1利用料金（入場料なし）</t>
  </si>
  <si>
    <t>会議場B1利用料金（入場料あり）</t>
  </si>
  <si>
    <t>会議場B2利用料金（入場料なし）</t>
  </si>
  <si>
    <t>会議場B2利用料金（入場料あり）</t>
  </si>
  <si>
    <t>会議場B3～7利用料金（入場料なし）</t>
  </si>
  <si>
    <t>会議場B3～7利用料金（入場料あり）</t>
  </si>
  <si>
    <t>会議場C1利用料金（入場料なし）</t>
  </si>
  <si>
    <t>会議場C1利用料金（入場料あり）</t>
  </si>
  <si>
    <t>会議場C2利用料金（入場料なし）</t>
  </si>
  <si>
    <t>会議場C2利用料金（入場料あり）</t>
  </si>
  <si>
    <t>劇場棟利用料金（入場料なし）</t>
  </si>
  <si>
    <t>劇場棟利用料金（入場料あり）</t>
  </si>
  <si>
    <t>沖縄コンベンションセンターの設置及び管理に関する条例</t>
  </si>
  <si>
    <t>リハーサル室</t>
  </si>
  <si>
    <t>沖縄コンベンションセンター</t>
  </si>
  <si>
    <t>観光振興課</t>
  </si>
  <si>
    <t>サミットホール（入場料なし）</t>
  </si>
  <si>
    <t>万国津梁館</t>
  </si>
  <si>
    <t>サミットホール（入場料あり）</t>
  </si>
  <si>
    <t>オーシャンホール（入場料なし）</t>
  </si>
  <si>
    <t>オーシャンホール（入場料あり）</t>
  </si>
  <si>
    <t>サンセットラウンジ（入場料なし）</t>
  </si>
  <si>
    <t>サンセットラウンジ（入場料あり）</t>
  </si>
  <si>
    <t>ビジネスルーム</t>
  </si>
  <si>
    <t>貴賓室</t>
  </si>
  <si>
    <t>オーシャンホール控室（１室）</t>
  </si>
  <si>
    <t>オーシャンホール控室（全室）</t>
  </si>
  <si>
    <t>車寄せ、ロビー、エントランス
ホールその他上記以外の施設</t>
  </si>
  <si>
    <t>授業料</t>
  </si>
  <si>
    <t>県立芸術大学</t>
  </si>
  <si>
    <t>聴講料</t>
  </si>
  <si>
    <t>研究生</t>
  </si>
  <si>
    <t>科目等履修生</t>
  </si>
  <si>
    <t>入学料</t>
  </si>
  <si>
    <t>入学考査料</t>
  </si>
  <si>
    <t>学部生</t>
  </si>
  <si>
    <t>大学院生</t>
  </si>
  <si>
    <t>研究生等</t>
  </si>
  <si>
    <t>論文審査料</t>
  </si>
  <si>
    <t>施設使用料</t>
  </si>
  <si>
    <t>博物館企画展示室（入場料徴収あり）</t>
  </si>
  <si>
    <t>博物館企画展示室（入場料徴収なし）</t>
  </si>
  <si>
    <t>博物館特別展示室（入場料徴収なし）</t>
  </si>
  <si>
    <t>博物館特別展示室（入場料徴収あり）</t>
  </si>
  <si>
    <t>博物館実習室（入場料徴収なし）</t>
  </si>
  <si>
    <t>博物館実習室（入場料徴収あり）</t>
  </si>
  <si>
    <t>博物館講座室（入場料徴収なし）</t>
  </si>
  <si>
    <t>博物館講座室（入場料徴収あり）</t>
  </si>
  <si>
    <t>美術館県民ギャラリー１</t>
  </si>
  <si>
    <t>美術館県民ギャラリー２</t>
  </si>
  <si>
    <t>美術館県民ギャラリー３</t>
  </si>
  <si>
    <t>美術館県民ギャラリースタジオ</t>
  </si>
  <si>
    <t>美術館県民アトリエ（入場料徴収なし）</t>
  </si>
  <si>
    <t>美術館県民アトリエ（入場料徴収あり）</t>
  </si>
  <si>
    <t>美術館子供アトリエ（入場料徴収なし）</t>
  </si>
  <si>
    <t>美術館子供アトリエ（入場料徴収あり）</t>
  </si>
  <si>
    <t>美術館企画展示室１（入場料徴収なし）</t>
  </si>
  <si>
    <t>美術館企画展示室１（入場料徴収あり）</t>
  </si>
  <si>
    <t>美術館企画展示室２（入場料徴収なし）</t>
  </si>
  <si>
    <t>美術館企画展示室（入場料徴収あり）</t>
  </si>
  <si>
    <t>美術館講座室（入場料徴収なし）</t>
  </si>
  <si>
    <t>美術館講座室（入場料徴収あり）</t>
  </si>
  <si>
    <t>講堂（入場料徴収なし）</t>
  </si>
  <si>
    <t>講堂（入場料徴収あり）</t>
  </si>
  <si>
    <t>博物館常設展（一般）</t>
  </si>
  <si>
    <t>博物館常設展（一般・団体）</t>
  </si>
  <si>
    <t>博物館常設展（高校・大学生）</t>
  </si>
  <si>
    <t>博物館常設展（高校・大学生・団体）</t>
  </si>
  <si>
    <t>博物館常設展（小中学生）</t>
  </si>
  <si>
    <t>博物館常設展（小中学生・団体）</t>
  </si>
  <si>
    <t>美術館ｺﾚｸｼｮﾝ展（一般）</t>
  </si>
  <si>
    <t>美術館ｺﾚｸｼｮﾝ展（一般・団体）</t>
  </si>
  <si>
    <t>美術館ｺﾚｸｼｮﾝ展（高校・大学生）</t>
  </si>
  <si>
    <t>美術館ｺﾚｸｼｮﾝ展（高校・大学生・団体）</t>
  </si>
  <si>
    <t>美術館ｺﾚｸｼｮﾝ展（小中学生）</t>
  </si>
  <si>
    <t>美術館ｺﾚｸｼｮﾝ展（小中学生・団体）</t>
  </si>
  <si>
    <t>沖縄県立奥武山総合運動場の設置及び管理に関する条例</t>
  </si>
  <si>
    <t>体育施設の利用料金</t>
  </si>
  <si>
    <t>庭球場（専用　児童・生徒）</t>
  </si>
  <si>
    <t>スポーツ振興課</t>
  </si>
  <si>
    <t>庭球場（専用　一般・学生）</t>
  </si>
  <si>
    <t>庭球場（個人　一般・学生）</t>
  </si>
  <si>
    <t>体育施設の利用料金（施設整備の利用料金）</t>
  </si>
  <si>
    <t>庭球場（場内放送装置）</t>
  </si>
  <si>
    <t>庭球場（会議室）</t>
  </si>
  <si>
    <t>水泳プール（専用　25メートル）</t>
  </si>
  <si>
    <t>水泳プール（専用　50メートル）</t>
  </si>
  <si>
    <t>水泳プール（専用　飛込み）</t>
  </si>
  <si>
    <t>水泳プール（場内放送装置）</t>
  </si>
  <si>
    <t>水泳プール（会議室）</t>
  </si>
  <si>
    <t>体育施設の利用料金（アマチュアスポーツ等の催物に専用する場合）</t>
  </si>
  <si>
    <t>武道館アリーナ(専用　児童・生徒）</t>
  </si>
  <si>
    <t>武道館アリーナ(専用　一般・学生）</t>
  </si>
  <si>
    <t>体育施設の利用料金（その他の催物に専用する場合）</t>
  </si>
  <si>
    <t>武道館アリーナ（入場料を徴収しない場合・営利を目的としない場合）</t>
  </si>
  <si>
    <t>武道館アリーナ（入場料を徴収しない場合・営利を目的とする場合）</t>
  </si>
  <si>
    <t>錬成道場（入場料を徴収しない場合）
（専用　児童・生徒）</t>
  </si>
  <si>
    <t>トレーニングルーム（入場料を徴収しない場合）（専用　児童・生徒）</t>
  </si>
  <si>
    <t>相撲場（入場料を徴収しない場合）（専用　児童・生徒）</t>
  </si>
  <si>
    <t>クライミングウォール（入場料を徴収しない場合）（専用　児童・生徒）</t>
  </si>
  <si>
    <t>錬成道場（入場料を徴収しない場合）
（専用　一般・学生）</t>
  </si>
  <si>
    <t>トレーニングルーム（入場料を徴収しない場合）（専用　一般・学生）</t>
  </si>
  <si>
    <t>相撲場（入場料を徴収しない場合）（専用　一般・学生）</t>
  </si>
  <si>
    <t>クライミングウォール（入場料を徴収しない場合）（専用　一般・学生）</t>
  </si>
  <si>
    <t>錬成道場（入場料を徴収しない場合・営利を目的としない場合）</t>
  </si>
  <si>
    <t>錬成道場（入場料を徴収しない場合・営利を目的とする場合）</t>
  </si>
  <si>
    <t>アリーナ棟（大型映像装置）</t>
  </si>
  <si>
    <t>アリーナ棟（場内放送装置）</t>
  </si>
  <si>
    <t>アリーナ棟（場内音響装置）</t>
  </si>
  <si>
    <t>アリーナ棟（役員室）</t>
  </si>
  <si>
    <t>アリーナ棟（控室）</t>
  </si>
  <si>
    <t>錬成道場棟（場内放送装置）</t>
  </si>
  <si>
    <t>錬成道場棟（会議室）</t>
  </si>
  <si>
    <t>錬成道場棟（研修室）</t>
  </si>
  <si>
    <t>錬成道場棟（修養室）</t>
  </si>
  <si>
    <t>錬成道場棟（役員室）相撲場</t>
  </si>
  <si>
    <t>体育施設の利用料金（用具の利用料金）</t>
  </si>
  <si>
    <t>武道館（電光表示装置一式）</t>
  </si>
  <si>
    <t>体育施設の利用料金（冷房利用料金）</t>
  </si>
  <si>
    <t>武道館アリーナ棟　アリーナ</t>
  </si>
  <si>
    <t>武道館錬成道場棟　錬成道場</t>
  </si>
  <si>
    <t>武道館錬成道場棟　トレーニングルーム</t>
  </si>
  <si>
    <t>奥武山弓道場（入場料を徴収しない場合）（専用　児童・生徒）</t>
  </si>
  <si>
    <t>奥武山弓道場（入場料を徴収しない場合）（専用　一般・学生）</t>
  </si>
  <si>
    <t>糸満球技場（専用）</t>
  </si>
  <si>
    <t>糸満球技場（会議室）</t>
  </si>
  <si>
    <t>ライフル射撃場（入場料を徴収しない場合）（専用　児童・生徒）</t>
  </si>
  <si>
    <t>ライフル射撃場（入場料を徴収しない場合）（専用　一般・学生）</t>
  </si>
  <si>
    <t>ライフル射撃場
（個人　一般・学生）</t>
  </si>
  <si>
    <t>沖縄県立高等学校等の授業料等の徴収に関する条例</t>
  </si>
  <si>
    <t>県立高等学校等における授業料、入学料、、入学考査料、証明手数料等</t>
  </si>
  <si>
    <t>教育支援課</t>
  </si>
  <si>
    <t>沖縄県教育委員会関係手数料条例</t>
  </si>
  <si>
    <t>教育職員免許状の授与、書換え、再交付、新領域追加、更新等に係る手数料</t>
  </si>
  <si>
    <t>学校人事課</t>
  </si>
  <si>
    <t>県立青少年の家の設置及び管理に関する条例</t>
  </si>
  <si>
    <t>生涯学習振興課</t>
  </si>
  <si>
    <t>098-866-2711</t>
  </si>
  <si>
    <t>098-866-2730</t>
  </si>
  <si>
    <t>沖縄県立青少年の家に係る料金</t>
  </si>
  <si>
    <t>098-866-2746</t>
  </si>
  <si>
    <r>
      <t>部局名 ：</t>
    </r>
    <r>
      <rPr>
        <sz val="11"/>
        <rFont val="ＭＳ Ｐゴシック"/>
        <family val="3"/>
      </rPr>
      <t xml:space="preserve"> 教育</t>
    </r>
    <r>
      <rPr>
        <sz val="11"/>
        <rFont val="ＭＳ Ｐゴシック"/>
        <family val="3"/>
      </rPr>
      <t>委員会</t>
    </r>
  </si>
  <si>
    <t>沖縄県立高等学校等の授業料等の徴収に関する条例</t>
  </si>
  <si>
    <t>全日制高等学校授業料</t>
  </si>
  <si>
    <t>専攻科</t>
  </si>
  <si>
    <t>教育支援課</t>
  </si>
  <si>
    <t>高等学校入学考査料</t>
  </si>
  <si>
    <t>全日制課程</t>
  </si>
  <si>
    <t>定時制課程</t>
  </si>
  <si>
    <t>中学校入学考査料</t>
  </si>
  <si>
    <t>高等学校入学料</t>
  </si>
  <si>
    <t>通信制課程</t>
  </si>
  <si>
    <t>中学校証明手数料</t>
  </si>
  <si>
    <t>教育職員特別免許状授与手数料</t>
  </si>
  <si>
    <t>学校人事課</t>
  </si>
  <si>
    <t>沖縄県教育委員会関係手数料条例</t>
  </si>
  <si>
    <t>教育職員免許状更新講習修了確認期限延期手数料</t>
  </si>
  <si>
    <t>県立青少年の家の設置及び管理に関する条例</t>
  </si>
  <si>
    <t>宿泊施設</t>
  </si>
  <si>
    <t>生涯学習振興課</t>
  </si>
  <si>
    <t>キャンプ場</t>
  </si>
  <si>
    <t>研修・訓練室</t>
  </si>
  <si>
    <t>プレイホール</t>
  </si>
  <si>
    <r>
      <t>部局名 ：</t>
    </r>
    <r>
      <rPr>
        <sz val="11"/>
        <rFont val="ＭＳ Ｐゴシック"/>
        <family val="3"/>
      </rPr>
      <t xml:space="preserve"> </t>
    </r>
    <r>
      <rPr>
        <sz val="11"/>
        <rFont val="ＭＳ Ｐゴシック"/>
        <family val="3"/>
      </rPr>
      <t>公安委員会</t>
    </r>
  </si>
  <si>
    <t>沖縄県警察関係手数料条例</t>
  </si>
  <si>
    <t>道路使用許可に係る手数料</t>
  </si>
  <si>
    <t>交通規制課</t>
  </si>
  <si>
    <t>862-0110
（内線5171）</t>
  </si>
  <si>
    <t>自動車保管場所証明書交付に係る手数料</t>
  </si>
  <si>
    <t>保管場所標章交付に係る手数料</t>
  </si>
  <si>
    <t>パーキングメータの作動、パーキング・チケットの発給に係る手数料</t>
  </si>
  <si>
    <t>安全対策優良海域レジャー提供業者の指定に係る手数料</t>
  </si>
  <si>
    <t>地域課</t>
  </si>
  <si>
    <t>862-0110
（内線3862）</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</si>
  <si>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</si>
  <si>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Ａ</t>
  </si>
  <si>
    <t>Ｂ</t>
  </si>
  <si>
    <t>Ｃ</t>
  </si>
  <si>
    <t>Ｄ</t>
  </si>
  <si>
    <t>Ｅ</t>
  </si>
  <si>
    <t>Ｆ</t>
  </si>
  <si>
    <t>Ｇ</t>
  </si>
  <si>
    <t>Ｈ</t>
  </si>
  <si>
    <t>Ｉ</t>
  </si>
  <si>
    <t>Ｊ</t>
  </si>
  <si>
    <t>Ｋ</t>
  </si>
  <si>
    <t>Ｌ</t>
  </si>
  <si>
    <t>（％）</t>
  </si>
  <si>
    <t>道路使用許可手数料</t>
  </si>
  <si>
    <t>道路使用許可証再交付手数料</t>
  </si>
  <si>
    <t>再交付</t>
  </si>
  <si>
    <t>自動車保管場所証明書交付手数料</t>
  </si>
  <si>
    <t>自動車保管場所証明書再交付手数料</t>
  </si>
  <si>
    <t>保管場所標章交付手数料</t>
  </si>
  <si>
    <t>保管場所標章再交付手数料</t>
  </si>
  <si>
    <t>パーキング・メーターの作動手数料</t>
  </si>
  <si>
    <t>パーキング・チケットの発給手数料</t>
  </si>
  <si>
    <t>安全対策優良海域レジャー提供業者の指定手数料</t>
  </si>
  <si>
    <r>
      <t>部局名 ：</t>
    </r>
    <r>
      <rPr>
        <sz val="11"/>
        <rFont val="ＭＳ Ｐゴシック"/>
        <family val="3"/>
      </rPr>
      <t xml:space="preserve"> </t>
    </r>
    <r>
      <rPr>
        <sz val="11"/>
        <rFont val="ＭＳ Ｐゴシック"/>
        <family val="3"/>
      </rPr>
      <t>土木建築部</t>
    </r>
  </si>
  <si>
    <t>沖縄県使用料及び手数料条例</t>
  </si>
  <si>
    <t>浄化槽工事業登録申請手数料</t>
  </si>
  <si>
    <t>土木総務課</t>
  </si>
  <si>
    <t>浄化槽工事業更新登録手数料</t>
  </si>
  <si>
    <t>浄化槽工事業者登録簿謄本交付手数料</t>
  </si>
  <si>
    <t>浄化槽工事業者登録簿閲覧手数料</t>
  </si>
  <si>
    <t>解体工事業者登録申請手数料</t>
  </si>
  <si>
    <t>解体工事業者登録更新手数料</t>
  </si>
  <si>
    <t>建設材料試験手数料</t>
  </si>
  <si>
    <t>技術管理課</t>
  </si>
  <si>
    <t>沖縄県自動車駐車場管理条例</t>
  </si>
  <si>
    <t>駐車場の利用に係る料金</t>
  </si>
  <si>
    <t>道路管理課</t>
  </si>
  <si>
    <t>沖縄県河川占用料等徴収条例</t>
  </si>
  <si>
    <t>河川法に規定する流水占用料、土地占用料及び土石採取料等の徴収</t>
  </si>
  <si>
    <t>河川課</t>
  </si>
  <si>
    <t>沖縄県都市公園条例</t>
  </si>
  <si>
    <t>公園施設設置使用料、公園施設管理許可使用料、都市公園占用使用料、有料公園施設利用料金</t>
  </si>
  <si>
    <t>都市計画・モノレール課</t>
  </si>
  <si>
    <t>沖縄県屋外広告物条例</t>
  </si>
  <si>
    <t>屋外広告物許可申請に係る許可手数料等</t>
  </si>
  <si>
    <t>866-2408</t>
  </si>
  <si>
    <t>沖縄県港湾管理条例</t>
  </si>
  <si>
    <t>港湾施設の使用料、占用料、土砂採取料</t>
  </si>
  <si>
    <t>港湾課</t>
  </si>
  <si>
    <t>沖縄県空港の設置及び管理に関する条例</t>
  </si>
  <si>
    <t>着陸料、停留料、照明料その他空港における工作物等の設置に係るもの</t>
  </si>
  <si>
    <t>空港課</t>
  </si>
  <si>
    <t>長期優良住宅認定手数料</t>
  </si>
  <si>
    <t>住宅課</t>
  </si>
  <si>
    <t>電柱・鉄塔等の工作物の設置、砂利・石等の採取に係るもの</t>
  </si>
  <si>
    <t>海岸防災課</t>
  </si>
  <si>
    <t>沖縄県海岸占用料徴収条例</t>
  </si>
  <si>
    <t>建築物に関する確認申請手数料</t>
  </si>
  <si>
    <t>建築指導課</t>
  </si>
  <si>
    <t>構造計算適合性判定・手数料加算額</t>
  </si>
  <si>
    <t>建築許可・認定等申請手数料</t>
  </si>
  <si>
    <t>二級建築士の免許申請及び事務所登録等に係るもの</t>
  </si>
  <si>
    <t>低炭素建築物新築等計画認定申請手数料</t>
  </si>
  <si>
    <t>開発行為の許可申請等、有料宅地造成認定、有料住宅新築認定に係るもの</t>
  </si>
  <si>
    <r>
      <t>土 木</t>
    </r>
    <r>
      <rPr>
        <sz val="11"/>
        <rFont val="ＭＳ Ｐゴシック"/>
        <family val="3"/>
      </rPr>
      <t xml:space="preserve"> </t>
    </r>
    <r>
      <rPr>
        <sz val="11"/>
        <rFont val="ＭＳ Ｐゴシック"/>
        <family val="3"/>
      </rPr>
      <t>建</t>
    </r>
    <r>
      <rPr>
        <sz val="11"/>
        <rFont val="ＭＳ Ｐゴシック"/>
        <family val="3"/>
      </rPr>
      <t xml:space="preserve"> </t>
    </r>
    <r>
      <rPr>
        <sz val="11"/>
        <rFont val="ＭＳ Ｐゴシック"/>
        <family val="3"/>
      </rPr>
      <t>築</t>
    </r>
    <r>
      <rPr>
        <sz val="11"/>
        <rFont val="ＭＳ Ｐゴシック"/>
        <family val="3"/>
      </rPr>
      <t xml:space="preserve"> </t>
    </r>
    <r>
      <rPr>
        <sz val="11"/>
        <rFont val="ＭＳ Ｐゴシック"/>
        <family val="3"/>
      </rPr>
      <t>部　　計</t>
    </r>
  </si>
  <si>
    <t>土木総務課</t>
  </si>
  <si>
    <t>建設材料試験手数料</t>
  </si>
  <si>
    <t>比重試験</t>
  </si>
  <si>
    <t>技術管理課</t>
  </si>
  <si>
    <t>粘度試験</t>
  </si>
  <si>
    <t>針入度試験</t>
  </si>
  <si>
    <t>伸度試験</t>
  </si>
  <si>
    <t>軟化点試験</t>
  </si>
  <si>
    <t>塩分試験(骨材）</t>
  </si>
  <si>
    <t>安定性試験</t>
  </si>
  <si>
    <t>有機不純物試験</t>
  </si>
  <si>
    <t>浮遊（比重1.95液）試験</t>
  </si>
  <si>
    <t>細骨材ふるい分け試験</t>
  </si>
  <si>
    <t>粗骨材ふるい分け試験</t>
  </si>
  <si>
    <t>骨材の微粒分量試験</t>
  </si>
  <si>
    <t>細骨材の密度及び吸水率試験</t>
  </si>
  <si>
    <t>粗骨材の密度及び吸水率試験</t>
  </si>
  <si>
    <t>単位容積質量試験</t>
  </si>
  <si>
    <t>すりへり試験</t>
  </si>
  <si>
    <t>粘土塊量試験</t>
  </si>
  <si>
    <t>粗骨材中の軟石量試験</t>
  </si>
  <si>
    <t>粗骨材の形状試験</t>
  </si>
  <si>
    <t>継手の引張り試験（直径25ミリメートル未満）</t>
  </si>
  <si>
    <t>継手の引張り試験（直径25ミリメートル以上）</t>
  </si>
  <si>
    <t>引張り試験（直径25ミリメートル未満）</t>
  </si>
  <si>
    <t>引張り試験（直径25ミリメートル以上）</t>
  </si>
  <si>
    <t>曲げ試験（鋼材）</t>
  </si>
  <si>
    <t>ガラスビーズ含有量試験</t>
  </si>
  <si>
    <t>形状寸法試験</t>
  </si>
  <si>
    <t>ビーズ散布量試験</t>
  </si>
  <si>
    <t>マーシャル安定度試験</t>
  </si>
  <si>
    <t>分離抽出試験</t>
  </si>
  <si>
    <t>密度試験(アスファルト)</t>
  </si>
  <si>
    <t>中性化試験</t>
  </si>
  <si>
    <t>全塩分試験</t>
  </si>
  <si>
    <t>可溶性塩分試験</t>
  </si>
  <si>
    <t>キヤッピング</t>
  </si>
  <si>
    <t>コンクリート圧縮強度試験</t>
  </si>
  <si>
    <t>コンクリートコア及び石材圧縮強度試験</t>
  </si>
  <si>
    <t>空洞ブロック圧縮強度試験</t>
  </si>
  <si>
    <t>曲げ強度試験(ｺﾝｸﾘｰﾄ）</t>
  </si>
  <si>
    <t>コンクリートコア切断</t>
  </si>
  <si>
    <t>ＰＨ試験(ｺﾝｸﾘｰﾄ)</t>
  </si>
  <si>
    <t>土粒子の密度試験</t>
  </si>
  <si>
    <t>含水比試験</t>
  </si>
  <si>
    <t>粒度試験</t>
  </si>
  <si>
    <t>液性限界試験</t>
  </si>
  <si>
    <t>塑性限界試験</t>
  </si>
  <si>
    <t>締固め試験</t>
  </si>
  <si>
    <t>修正ＣＢＲ試験</t>
  </si>
  <si>
    <t>設計ＣＢＲ試験（自然含水比）</t>
  </si>
  <si>
    <t>塩分試験(土）</t>
  </si>
  <si>
    <t>ＰＨ試験</t>
  </si>
  <si>
    <t>色度試験</t>
  </si>
  <si>
    <t>濁度試験</t>
  </si>
  <si>
    <t>ＰＨ試験(水）</t>
  </si>
  <si>
    <t>塩素イオン試験</t>
  </si>
  <si>
    <t>蒸発残留物試験</t>
  </si>
  <si>
    <t>過マンガン酸カリウム消費量試験</t>
  </si>
  <si>
    <t>凝結時間差試験</t>
  </si>
  <si>
    <t>モルタル強度比較試験</t>
  </si>
  <si>
    <t>懸濁物質試験</t>
  </si>
  <si>
    <t>溶解性蒸発残留物試験</t>
  </si>
  <si>
    <t>証明書</t>
  </si>
  <si>
    <t>四輪車時間内</t>
  </si>
  <si>
    <t>二輪車時間内</t>
  </si>
  <si>
    <t>道路管理課</t>
  </si>
  <si>
    <t>四輪車定期（土日含む）</t>
  </si>
  <si>
    <t>二輪車定期（土日含む）</t>
  </si>
  <si>
    <t>四輪車定期（土日除く）</t>
  </si>
  <si>
    <t>二輪車定期（土日除く）</t>
  </si>
  <si>
    <t>四輪車時間外</t>
  </si>
  <si>
    <t>二輪車時間外</t>
  </si>
  <si>
    <t>沖縄県河川占用料等徴収条例</t>
  </si>
  <si>
    <t>土石採取料及びその他の河川産出物採取料</t>
  </si>
  <si>
    <t>土砂</t>
  </si>
  <si>
    <t>河川課</t>
  </si>
  <si>
    <t>砂</t>
  </si>
  <si>
    <t>砂利</t>
  </si>
  <si>
    <t>栗石</t>
  </si>
  <si>
    <t>玉石</t>
  </si>
  <si>
    <t>転石（直径20cm以上～50cm未満）</t>
  </si>
  <si>
    <t>転石（直径50cm以上～1m未満）</t>
  </si>
  <si>
    <t>転石（直径1m以上）</t>
  </si>
  <si>
    <t>沖縄県都市公園条例</t>
  </si>
  <si>
    <t>公園施設設置使用料</t>
  </si>
  <si>
    <t>売店、軽飲食店その他の施設</t>
  </si>
  <si>
    <t>都市計画・モノレール課</t>
  </si>
  <si>
    <t>公園施設管理使用料</t>
  </si>
  <si>
    <t>売店及び軽飲食店</t>
  </si>
  <si>
    <t>その他の施設</t>
  </si>
  <si>
    <t>都市公園占用使用料</t>
  </si>
  <si>
    <t>電柱その他これに類するもの</t>
  </si>
  <si>
    <t>電線、電らんその他これらに類するもの</t>
  </si>
  <si>
    <t>変圧塔</t>
  </si>
  <si>
    <t>水道管、下水道管、ガス管、その他これらに類する物（口径0.4メートル未満のもの）</t>
  </si>
  <si>
    <t>水道管、下水道管、ガス管、その他これらに類する物（口径0.4メートル以上１メートル未満のもの）</t>
  </si>
  <si>
    <t>水道管、下水道管、ガス管、その他これらに類する物（口径1メートル以上のもの）</t>
  </si>
  <si>
    <t>通路、橋、軌道、公共駐車場その他これらに類する施設</t>
  </si>
  <si>
    <t>防水用貯水槽</t>
  </si>
  <si>
    <t>郵便差出箱、公衆電話所、警察署の派出所、天体観測施設、気象観測施設及び土地観測施設</t>
  </si>
  <si>
    <t>協議会、展示会、博覧会、集会その他これらに類する催しのため設けられる仮設工作物</t>
  </si>
  <si>
    <t>標識</t>
  </si>
  <si>
    <t>索道及び鋼索鉄道</t>
  </si>
  <si>
    <t>工事用施設及び工事用材料置場</t>
  </si>
  <si>
    <t>利用料金</t>
  </si>
  <si>
    <t>物品の販売その他これに類する行為を行なう場合</t>
  </si>
  <si>
    <t>業として写真を撮影する場合</t>
  </si>
  <si>
    <t>業として映画を撮影する場合</t>
  </si>
  <si>
    <t>興業を行なう場合</t>
  </si>
  <si>
    <t>競技会、展示会、博覧会、集会その他これらに類する催しを行なう場合</t>
  </si>
  <si>
    <t>陸上競技場（専用・スポーツ等催物・一般、学生）</t>
  </si>
  <si>
    <t>陸上競技場（専用・スポーツ等催物・児童・生徒）</t>
  </si>
  <si>
    <t>陸上競技場（専用・その他の催物）</t>
  </si>
  <si>
    <t>陸上競技場（共用・一般、学生）</t>
  </si>
  <si>
    <t>陸上競技場（共用・児童、生徒）</t>
  </si>
  <si>
    <t>陸上競技場トレーニング室（専用・一般、学生）</t>
  </si>
  <si>
    <t>陸上競技場トレーニング室（専用・児童、生徒）</t>
  </si>
  <si>
    <t>陸上競技場トレーニング室（共用・一般、学生）</t>
  </si>
  <si>
    <t>陸上競技場トレーニング室（共用・児童、生徒）</t>
  </si>
  <si>
    <t>陸上競技場会議室</t>
  </si>
  <si>
    <t>放送室</t>
  </si>
  <si>
    <t>陸上競技場照明設備（全点灯）</t>
  </si>
  <si>
    <t>陸上競技場照明設備（2分の1点灯）</t>
  </si>
  <si>
    <t>陸上競技場シャワー</t>
  </si>
  <si>
    <t>補助競技場（専用・スポーツ催物・一般、学生）</t>
  </si>
  <si>
    <t>補助競技場（専用・スポーツ催物・児童、生徒）</t>
  </si>
  <si>
    <t>補助競技場（専用・その他の催物）</t>
  </si>
  <si>
    <t>補助競技場（共用・一般、学生）</t>
  </si>
  <si>
    <t>補助競技場（共用・児童、生徒）</t>
  </si>
  <si>
    <t>蹴球場（専用・スポーツ催物・一般、学生）</t>
  </si>
  <si>
    <t>蹴球場（専用・スポーツ催物・児童、生徒）</t>
  </si>
  <si>
    <t>蹴球場（専用・その他の催物）</t>
  </si>
  <si>
    <t>蹴球場照明設備（全点灯）</t>
  </si>
  <si>
    <t>蹴球場照明設備（2分の1点灯）</t>
  </si>
  <si>
    <t>庭球場（センターコート・一般、学生）</t>
  </si>
  <si>
    <t>庭球場（センターコート・児童、生徒）</t>
  </si>
  <si>
    <t>庭球場（サブコート・一般、学生）</t>
  </si>
  <si>
    <t>庭球場（サブコート・児童、生徒）</t>
  </si>
  <si>
    <t>庭球場（照明設備）</t>
  </si>
  <si>
    <t>庭球場（シャワー）</t>
  </si>
  <si>
    <t>体育館（メイン・専用・スポーツ催物・一般、学生）</t>
  </si>
  <si>
    <t>体育館（メイン・専用・スポーツ催物・児童、学生）</t>
  </si>
  <si>
    <t>体育館（メイン・専用・その他の催物）</t>
  </si>
  <si>
    <t>体育館（メイン・共用・一般、学生）</t>
  </si>
  <si>
    <t>体育館（メイン・共用・児童、生徒）</t>
  </si>
  <si>
    <t>体育館（サブ・専用・スポーツ催物・一般、学生）</t>
  </si>
  <si>
    <t>体育館（サブ・専用・スポーツ催物・児童、生徒）</t>
  </si>
  <si>
    <t>体育館（サブ・専用・その他の催物・児童、生徒）</t>
  </si>
  <si>
    <t>体育館（サブ・共用・一般、学生）</t>
  </si>
  <si>
    <t>体育館（サブ・共用・児童、生徒）</t>
  </si>
  <si>
    <t>体育館トレーニング室（専用・一般、学生）</t>
  </si>
  <si>
    <t>体育館トレーニング室（専用・児童、生徒）</t>
  </si>
  <si>
    <t>体育館トレーニング室（共用・一般、学生）</t>
  </si>
  <si>
    <t>体育館トレーニング室（共用・児童、生徒）</t>
  </si>
  <si>
    <t>体育館放送室</t>
  </si>
  <si>
    <t>体育館照明設備（メイン）</t>
  </si>
  <si>
    <t>体育館照明設備（サブ）</t>
  </si>
  <si>
    <t>水泳プール（専用・50メートル・一般、学生）</t>
  </si>
  <si>
    <t>水泳プール（専用・50メートル・児童、生徒）</t>
  </si>
  <si>
    <t>水泳プール（専用・25メートル・冷水・一般、学生）</t>
  </si>
  <si>
    <t>水泳プール（専用・25メートル・冷水・児童、生徒）</t>
  </si>
  <si>
    <t>水泳プール（専用・25メートル・温水・一般、学生）</t>
  </si>
  <si>
    <t>水泳プール（専用・25メートル・温水・児童、生徒）</t>
  </si>
  <si>
    <t>水泳プール（共用・50メートル・一般、学生）</t>
  </si>
  <si>
    <t>水泳プール（共用・50メートル・児童、生徒）</t>
  </si>
  <si>
    <t>水泳プール（共用・25メートル・冷水・一般、学生）</t>
  </si>
  <si>
    <t>水泳プール（共用・25メートル・冷水・児童、生徒）</t>
  </si>
  <si>
    <t>水泳プール（共用・25メートル・温水・一般、学生）</t>
  </si>
  <si>
    <t>水泳プール（共用・25メートル・温水・児童、生徒）</t>
  </si>
  <si>
    <t>レクリエーションプール（一般・学生）</t>
  </si>
  <si>
    <t>レクリエーションプール（児童・生徒）</t>
  </si>
  <si>
    <t>レクリエーションプール（幼児）</t>
  </si>
  <si>
    <t>屋内運動場（全面利用・スポーツ催物・一般、学生）</t>
  </si>
  <si>
    <t>屋内運動場（全面利用・スポーツ催物・児童・生徒）</t>
  </si>
  <si>
    <t>屋内運動場（2分の1面利用・スポーツ催物・一般、学生）</t>
  </si>
  <si>
    <t>屋内運動場（2分の1面利用・スポーツ催物・児童・生徒）</t>
  </si>
  <si>
    <t>屋内運動場（4分の1面利用・スポーツ催物・一般、学生）</t>
  </si>
  <si>
    <t>屋内運動場（4分の1面利用・スポーツ催物・児童・生徒）</t>
  </si>
  <si>
    <t>屋内運動場（全面利用・その他の催物）</t>
  </si>
  <si>
    <t>屋内運動場照明設備（全点灯）</t>
  </si>
  <si>
    <t>屋内運動場照明設備（2分の1点灯）</t>
  </si>
  <si>
    <t>屋内運動場照明設備（4分の1点灯）</t>
  </si>
  <si>
    <t>屋内運動場シャワー</t>
  </si>
  <si>
    <t>オートキャンプ場（泊り）</t>
  </si>
  <si>
    <t>オートキャンプ場（日帰り）</t>
  </si>
  <si>
    <t>オートキャンプ場（シャワー室）</t>
  </si>
  <si>
    <t>駐車場（大型車）</t>
  </si>
  <si>
    <t>駐車場（小型車）</t>
  </si>
  <si>
    <t>多目的お祭り広場（一般・学生）</t>
  </si>
  <si>
    <t>多目的お祭り広場（児童・生徒）</t>
  </si>
  <si>
    <t>多目的お祭り広場照明設備（全点灯）</t>
  </si>
  <si>
    <t>多目的お祭り広場照明設備（2分の1点灯）</t>
  </si>
  <si>
    <t>多目的お祭り広場照明設備（4分の1点灯）</t>
  </si>
  <si>
    <t>屋外広告物許可申請手数料</t>
  </si>
  <si>
    <t>はり紙</t>
  </si>
  <si>
    <t>広告幕</t>
  </si>
  <si>
    <t>旗・のぼり</t>
  </si>
  <si>
    <t>立看板</t>
  </si>
  <si>
    <t>気球広告</t>
  </si>
  <si>
    <t>0.5㎡未満</t>
  </si>
  <si>
    <t>0.5㎡以上1.0㎡未満</t>
  </si>
  <si>
    <t>1.0㎡以上2.0㎡未満</t>
  </si>
  <si>
    <t>2.0㎡以上5.0㎡未満</t>
  </si>
  <si>
    <t>5.0㎡以上10.0㎡未満</t>
  </si>
  <si>
    <t>10.0㎡以上20.0㎡未満</t>
  </si>
  <si>
    <t>20.0㎡以上30.0㎡未満</t>
  </si>
  <si>
    <t>30.0㎡以上40.0㎡未満</t>
  </si>
  <si>
    <t>40.0㎡以上50.0㎡未満</t>
  </si>
  <si>
    <t>50.0㎡以降1.0㎡毎に加算する額</t>
  </si>
  <si>
    <t>電柱、街灯柱等を利用する広告</t>
  </si>
  <si>
    <t>屋外広告物講習会受講手数料</t>
  </si>
  <si>
    <t>屋外広告業登録申請手数料</t>
  </si>
  <si>
    <t>岸壁、物揚場及び桟橋使用料</t>
  </si>
  <si>
    <t>旅客定期航路船舶のうち外航船舶</t>
  </si>
  <si>
    <t>港湾課</t>
  </si>
  <si>
    <t>旅客定期航路船舶のうち内航船舶</t>
  </si>
  <si>
    <t>旅客定期航路船舶以外の船舶うち外航船舶</t>
  </si>
  <si>
    <t>旅客定期航路船舶以外の船舶のうち内航船舶</t>
  </si>
  <si>
    <t>荷さばき地使用料</t>
  </si>
  <si>
    <t>貨物搬入の日から15日以内</t>
  </si>
  <si>
    <t>貨物搬入の日から16日以降</t>
  </si>
  <si>
    <t>野積場使用料</t>
  </si>
  <si>
    <t>一般使用（貨物搬入の日から15日以内）</t>
  </si>
  <si>
    <t>一般使用（貨物搬入の日から16日以降）</t>
  </si>
  <si>
    <t>専用使用</t>
  </si>
  <si>
    <t>上屋使用料</t>
  </si>
  <si>
    <t>一般使用(貨物搬入の日から15日以内）</t>
  </si>
  <si>
    <t>行政財産使用料条例</t>
  </si>
  <si>
    <t>庭球場使用料</t>
  </si>
  <si>
    <t>一般</t>
  </si>
  <si>
    <t>児童・生徒</t>
  </si>
  <si>
    <t>照明設備</t>
  </si>
  <si>
    <t>多目的広場使用料</t>
  </si>
  <si>
    <t>給水施設使用料</t>
  </si>
  <si>
    <t>移動式荷役機械使用料</t>
  </si>
  <si>
    <t>浮桟橋、物揚場及び陸置場使用料(１月未満陸置１日につき)</t>
  </si>
  <si>
    <t>艇長５ｍ未満</t>
  </si>
  <si>
    <t>艇長５ｍ以上６ｍ未満</t>
  </si>
  <si>
    <t>艇長６ｍ以上７ｍ未満</t>
  </si>
  <si>
    <t>艇長７ｍ以上８ｍ未満</t>
  </si>
  <si>
    <t>艇長８ｍ以上９ｍ未満</t>
  </si>
  <si>
    <t>艇長９ｍ以上１０ｍ以下</t>
  </si>
  <si>
    <t>艇長１０ｍ以上</t>
  </si>
  <si>
    <t>浮桟橋、物揚場及び陸置場使用料(１月未満海上係留１日につき)</t>
  </si>
  <si>
    <t>浮桟橋、物揚場及び陸置場使用料(１月以上１年未満陸置１月につき）</t>
  </si>
  <si>
    <t>浮桟橋、物揚場及び陸置場使用料(１月以上１年未満海上係留１月につき)</t>
  </si>
  <si>
    <t>浮桟橋、物揚場及び陸置場使用料(陸置１年につき)</t>
  </si>
  <si>
    <t>浮桟橋、物揚場及び陸置場使用料(海上係留１年につき)</t>
  </si>
  <si>
    <t>ディンギー型ヨット陸置場使用料(１月未満　1日あたり)</t>
  </si>
  <si>
    <t>艇長３ｍ未満</t>
  </si>
  <si>
    <t>艇長３ｍ以上５ｍ未満</t>
  </si>
  <si>
    <t>艇長５ｍ以上</t>
  </si>
  <si>
    <t>ディンギー型ヨット陸置場使用料(１月以上１年未満)</t>
  </si>
  <si>
    <t>ディンギー型ヨット陸置場使用料(１年以上)</t>
  </si>
  <si>
    <t>揚降機使用料</t>
  </si>
  <si>
    <t>１回につき</t>
  </si>
  <si>
    <t>艇庫使用料</t>
  </si>
  <si>
    <t>１月につき</t>
  </si>
  <si>
    <t>会議室使用料</t>
  </si>
  <si>
    <t>１時間につき</t>
  </si>
  <si>
    <t>原付及び自動二輪車</t>
  </si>
  <si>
    <t>普通自動車</t>
  </si>
  <si>
    <t>船具ロッカー使用料</t>
  </si>
  <si>
    <t>１月未満</t>
  </si>
  <si>
    <t>１月以上</t>
  </si>
  <si>
    <t>更衣ロッカー及びシャワー使用料</t>
  </si>
  <si>
    <t>給水施設使用料</t>
  </si>
  <si>
    <t>１基３０分につき</t>
  </si>
  <si>
    <t>給電施設使用料</t>
  </si>
  <si>
    <t>クレーン使用料</t>
  </si>
  <si>
    <t>船台使用料ボート用(小型)</t>
  </si>
  <si>
    <t>１日につき</t>
  </si>
  <si>
    <t>　　〃　　(中型)</t>
  </si>
  <si>
    <t>　　〃　　(大型)</t>
  </si>
  <si>
    <t>船台使用料ヨット用(中型)</t>
  </si>
  <si>
    <t>食堂及び物品販売施設使用料</t>
  </si>
  <si>
    <t>給油施設使用料</t>
  </si>
  <si>
    <t>占用料</t>
  </si>
  <si>
    <t>桟橋、係船場</t>
  </si>
  <si>
    <t>係船くい</t>
  </si>
  <si>
    <t>係船浮標、信号機</t>
  </si>
  <si>
    <t>電柱</t>
  </si>
  <si>
    <t>鉄塔</t>
  </si>
  <si>
    <t>ひ管等　３０ｃｍ未満　１年につき</t>
  </si>
  <si>
    <t>ひ管等　３０ｃｍ以上１ｍ未満
１年につき</t>
  </si>
  <si>
    <t>ひ管等　１ｍ以上　１年につき</t>
  </si>
  <si>
    <t>通路、通路橋</t>
  </si>
  <si>
    <t>倉庫、工場、造船場及び事務所の敷地</t>
  </si>
  <si>
    <t>材料置場、作業現場、仮小屋</t>
  </si>
  <si>
    <t>物置場、物干場</t>
  </si>
  <si>
    <t>広告板、広告塔</t>
  </si>
  <si>
    <t>貸ボート置場</t>
  </si>
  <si>
    <t>漁業用工作物</t>
  </si>
  <si>
    <t>耕作地、採草地</t>
  </si>
  <si>
    <t>宅地</t>
  </si>
  <si>
    <t>各種試掘調査のための施設</t>
  </si>
  <si>
    <t>土砂採取料</t>
  </si>
  <si>
    <t>泥土</t>
  </si>
  <si>
    <t>土砂</t>
  </si>
  <si>
    <t>栗石（直径5ｃｍ以上１５ｃｍ未満のもの）</t>
  </si>
  <si>
    <t>玉石（直径１５ｃｍ以上２０ｃｍ未満のもの）</t>
  </si>
  <si>
    <t>転石（直径２０ｃｍ以上５０ｃｍ未満のもの）</t>
  </si>
  <si>
    <t>転石（直径５０ｃｍ以上１ｍ未満のもの）</t>
  </si>
  <si>
    <t>転石(直径１ｍ以上のもの）</t>
  </si>
  <si>
    <t>沖縄県空港の設置及び管理に関する条例</t>
  </si>
  <si>
    <t>空港使用料</t>
  </si>
  <si>
    <t>普通着陸料</t>
  </si>
  <si>
    <t>空港課</t>
  </si>
  <si>
    <t>機種により異なる</t>
  </si>
  <si>
    <t>特別着陸料</t>
  </si>
  <si>
    <t>空港課</t>
  </si>
  <si>
    <t>停留料</t>
  </si>
  <si>
    <t>８１０円～</t>
  </si>
  <si>
    <t>夜間照明料</t>
  </si>
  <si>
    <t>普通着陸料の５％</t>
  </si>
  <si>
    <t>月額２０６円/㎡</t>
  </si>
  <si>
    <t>月額１５円/㎡</t>
  </si>
  <si>
    <t>電柱・支柱</t>
  </si>
  <si>
    <t>年額１００円/本</t>
  </si>
  <si>
    <t>埋蔵管</t>
  </si>
  <si>
    <t>年額５円／ｍ</t>
  </si>
  <si>
    <t>宮古空港駐車場使用料</t>
  </si>
  <si>
    <t>１００円～</t>
  </si>
  <si>
    <t>長期優良住宅認定手数料</t>
  </si>
  <si>
    <t>住宅課</t>
  </si>
  <si>
    <t>沖縄県国土交通省所管公共用財産に係る土地使用料等徴収条例</t>
  </si>
  <si>
    <t>電柱</t>
  </si>
  <si>
    <t>海岸防災課</t>
  </si>
  <si>
    <t>海岸防災課</t>
  </si>
  <si>
    <t>　１．直径30cm未満</t>
  </si>
  <si>
    <t>　２．直径30cm以上～1m未満</t>
  </si>
  <si>
    <t>　３．直径１m以上</t>
  </si>
  <si>
    <t>通路、通路橋</t>
  </si>
  <si>
    <t>材料置場、仮設建築物</t>
  </si>
  <si>
    <t>物揚場、物干場</t>
  </si>
  <si>
    <t>漁業の用に供するもの</t>
  </si>
  <si>
    <t>貸ボート置場</t>
  </si>
  <si>
    <t>桟橋、係船場</t>
  </si>
  <si>
    <t>各種試掘調査のための施設</t>
  </si>
  <si>
    <t>生産物採取料</t>
  </si>
  <si>
    <t>泥土</t>
  </si>
  <si>
    <t>砂砂利</t>
  </si>
  <si>
    <t>切込砂利</t>
  </si>
  <si>
    <t>粟石</t>
  </si>
  <si>
    <t>玉石</t>
  </si>
  <si>
    <t>軽石</t>
  </si>
  <si>
    <t>　１．直径20cm以上～50cm未満</t>
  </si>
  <si>
    <t>　２．直径50cm以上～１m未満</t>
  </si>
  <si>
    <t>沖縄県海岸占用料等徴収条例</t>
  </si>
  <si>
    <t>建築基準法施行条例</t>
  </si>
  <si>
    <t>建築指導課</t>
  </si>
  <si>
    <t>H22.6</t>
  </si>
  <si>
    <t>30平方メートルを超え100平方メートル以内</t>
  </si>
  <si>
    <t>100平方メートルを超え200平方メートル以内</t>
  </si>
  <si>
    <t>200平方メートルを超え500平方メートル以内</t>
  </si>
  <si>
    <t>500平方メートルを超え1，000平方メートル以内</t>
  </si>
  <si>
    <t>1，000平方メートルを超え2，000平方メートル以内</t>
  </si>
  <si>
    <t>2，000平方メートルを超え10，000平方メートル以内</t>
  </si>
  <si>
    <t>10，000平方メートルを超え50，000平方メートル以内</t>
  </si>
  <si>
    <t>50，000平方メートルを超えるもの</t>
  </si>
  <si>
    <t>建築設備設置（計画の変更を除く）</t>
  </si>
  <si>
    <t>建築設備に関する確認申請手数料</t>
  </si>
  <si>
    <t>建築設備設置（小荷物専用昇降機）</t>
  </si>
  <si>
    <t>建築設備の計画変更設置</t>
  </si>
  <si>
    <t>建築設備の計画変更設置（小荷物専用昇降機）</t>
  </si>
  <si>
    <t>工作物の築造</t>
  </si>
  <si>
    <t>工作物に関する確認申請手数料</t>
  </si>
  <si>
    <t>工作物の計画の変更築造</t>
  </si>
  <si>
    <t>床面積の合計が200平方メートル以内</t>
  </si>
  <si>
    <t>H19.6</t>
  </si>
  <si>
    <t>構造計算適合性判定・手数料加算額
知事指定・認定ﾌﾟﾛｸﾞﾗﾑ</t>
  </si>
  <si>
    <t>〃</t>
  </si>
  <si>
    <t>構造計算適合性判定・手数料加算額　　　知事指定・認定ﾌﾟﾛｸﾞﾗﾑ以外</t>
  </si>
  <si>
    <t>500平方メートルを超え1,000平方メートル以内</t>
  </si>
  <si>
    <t>1,000平方メートルを超え2,000平方メートル以内</t>
  </si>
  <si>
    <t>2,000平方メートルを超え10,000平方メートル以内</t>
  </si>
  <si>
    <t>10,000平方メートルを超え50,000平方メートル以内</t>
  </si>
  <si>
    <t>50,000平方メートルを超えるもの</t>
  </si>
  <si>
    <t>構造計算適合性判定手数料
認定ﾌﾟﾛｸﾞﾗﾑ以外</t>
  </si>
  <si>
    <t>構造計算適合性判定手数料
認定ﾌﾟﾛｸﾞﾗﾑ</t>
  </si>
  <si>
    <t>10,00平方メートルを超え2,000平方メートル以内</t>
  </si>
  <si>
    <t>床面積の合計が30平方メートル以内</t>
  </si>
  <si>
    <t>建築物に関する完了検査申請手数料</t>
  </si>
  <si>
    <t>加算額　昇降機に係る部分が含まれる場合1基につき</t>
  </si>
  <si>
    <t>加算額　小荷物専用昇降機に係る部分が含まれる場合1基につき</t>
  </si>
  <si>
    <t>建築物に関する完了検査申請手数料
（中間検査を受けた場合）</t>
  </si>
  <si>
    <t>建築設備設置</t>
  </si>
  <si>
    <t>建築設備に関する完了検査申請手数料</t>
  </si>
  <si>
    <t>床面積の合計が゜30平方メートル以内</t>
  </si>
  <si>
    <t>建築物に関する中間検査申請手数料</t>
  </si>
  <si>
    <t>建築設備に関する中間検査申請手数料</t>
  </si>
  <si>
    <t>H12.3</t>
  </si>
  <si>
    <t>建築物の敷地と道路との関係の建築許可申請手数料</t>
  </si>
  <si>
    <t>公衆便所等の道路内における建築許可申請手数料</t>
  </si>
  <si>
    <t>道路内における建築認定申請手数料</t>
  </si>
  <si>
    <t>公共用歩廊等の道路内にける建築許可申請手数料</t>
  </si>
  <si>
    <t>壁面線外における建築許可申請手数料</t>
  </si>
  <si>
    <t>用途地域内における建築等許可申請手数料</t>
  </si>
  <si>
    <t>特殊建築物等敷地許可申請手数料</t>
  </si>
  <si>
    <t>建築物の容積率の特例許可申請手数料</t>
  </si>
  <si>
    <t>壁面線の指定又は壁面の位置の制限がある場合の建築物の建ぺい率に関する制限の適用除外に係る許可申請手数料</t>
  </si>
  <si>
    <t>H13.3</t>
  </si>
  <si>
    <t>建築物の建ぺい率に関する制限の適用除外に係る許可申請手数料</t>
  </si>
  <si>
    <t>建築物の敷地面積の許可申請手数料</t>
  </si>
  <si>
    <t>建築物の高さの特例認定申請手数料</t>
  </si>
  <si>
    <t>建築物の高さの許可請手数料</t>
  </si>
  <si>
    <t>日影による建築物の高さの特例許可請手数料</t>
  </si>
  <si>
    <t>高架の工作物内に設ける建築物の高さに関する制限の適用除外に係る認定申請手数料</t>
  </si>
  <si>
    <t>特例容積率適用地区内における特例容積率の限度の指定申請手数料</t>
  </si>
  <si>
    <t>建物の数が2である場合</t>
  </si>
  <si>
    <t>H17.6</t>
  </si>
  <si>
    <t>特例容積率適用地区内における建築物の高さの特例許可申請手数料</t>
  </si>
  <si>
    <t>高度利用地区における建築物の容積率、建ぺい率建築面積又は壁面の位置の特例許可申請手数料</t>
  </si>
  <si>
    <t>高度利用地区における建築物の各部分の高さの許可申請手数料</t>
  </si>
  <si>
    <t>敷地内に広い空地を有する建築物の容積率又は各部分の高さの特例許可申請手数料</t>
  </si>
  <si>
    <t>特定防災街区整備地区内における建築物の敷地面積又は壁面の位置の特例許可申請手数料</t>
  </si>
  <si>
    <t>H15.12</t>
  </si>
  <si>
    <t>特定防災街区整備地区内における建築物の間口率等の適用除外に係る許可申請手数料</t>
  </si>
  <si>
    <t>景観地区内における建築物の高さ、壁面の位置又は敷地面積の特例許可申請手数料</t>
  </si>
  <si>
    <t>景観地区内における建築物の各部分の高さの適用除外に係る認定申請手数料</t>
  </si>
  <si>
    <t>再開発等促進区等における建築物の容積率、建築物の建ぺい率又は建築物の高さに関する制限の適用除外に係る認定申請手数料</t>
  </si>
  <si>
    <t>H15.4</t>
  </si>
  <si>
    <t>再開発等促進区等における建築物の各部分の高さの許可申請手数料</t>
  </si>
  <si>
    <t>地区計画等の区域における公共施設の整備の状況に応じた建築物の容積率に関する制限の適用除外に係る認定申請手数料</t>
  </si>
  <si>
    <t>防災街区整備地区計画の区域内における建築物の容積率の特例認定申請手数料</t>
  </si>
  <si>
    <t>地区計画等の区域における建築物の各部分の高さの許可申請手数料</t>
  </si>
  <si>
    <t>地区計画等の区域における前面道路の幅員に応じた建築物の容積率又は建築物の各部分の高さに関する制限の適用除外に係る認定申請手数料</t>
  </si>
  <si>
    <t>地区計画等の区域における建築物の建蔽率に関する特例認定申請手数料</t>
  </si>
  <si>
    <t>予定道路に係る建築物の延べ面積の特例許可申請手数料</t>
  </si>
  <si>
    <t>仮設建築物許可申請手数料</t>
  </si>
  <si>
    <t>総合的設計に係る一団地の建築物の特例認定申請手数料</t>
  </si>
  <si>
    <t>既存建築物を前提とした総合的設計による建築物の特例認定申請手数料</t>
  </si>
  <si>
    <t>建物の数が1である場合</t>
  </si>
  <si>
    <t>建物の数が2以上である場合</t>
  </si>
  <si>
    <t>敷地内に広い空地を有する総合設計による一団地の建築物の容積率又は各部分の高さの特例許可申請手数料</t>
  </si>
  <si>
    <t>敷地内に広い空地を有する既存建築物を前提とした総合設計による建築物の容積率又は各部分の高さの特例許可申請手数料</t>
  </si>
  <si>
    <t>同一敷地内建築物以外の建築物の建築認定申請手数料</t>
  </si>
  <si>
    <t>同一敷地内認定建築物以外の建築物の容積率又は各部分の高さに関する特例許可申請手数料</t>
  </si>
  <si>
    <t>同一敷地内許可建築物以外の建築物の許可申請手数料</t>
  </si>
  <si>
    <t>一団地の住宅施設に関する都市計画に基づく建築物の容積率、建ぺい率、外壁の後退距離又は高さに関する制限の適用除外に係る認定申請手数料</t>
  </si>
  <si>
    <t>既存の一の建築物に係る２以上の工事の全体計画の認定申請手数料</t>
  </si>
  <si>
    <t>既存の一の建築物に係る２以上の工事の全体計画の変更認定申請手数料</t>
  </si>
  <si>
    <t>沖縄県二級建築士免許等手数料条例</t>
  </si>
  <si>
    <t>二級建築士免許手数料(再交付）</t>
  </si>
  <si>
    <t>H21.4</t>
  </si>
  <si>
    <t>木造建築士免許手数料（再交付）</t>
  </si>
  <si>
    <t>一級建築士事務所登録手数料</t>
  </si>
  <si>
    <t>二級建築士事務所登録手数料</t>
  </si>
  <si>
    <t>木造建築士事務所登録手数料</t>
  </si>
  <si>
    <t>低炭素認定手数料（評価機関等による事前審査なし）（住戸）</t>
  </si>
  <si>
    <t>1戸</t>
  </si>
  <si>
    <t>H25.3</t>
  </si>
  <si>
    <t>2戸～5戸</t>
  </si>
  <si>
    <t>6戸～10戸</t>
  </si>
  <si>
    <t>11戸～25戸</t>
  </si>
  <si>
    <t>26戸～50戸</t>
  </si>
  <si>
    <t>51戸～100戸</t>
  </si>
  <si>
    <t>101戸～200戸</t>
  </si>
  <si>
    <t>201戸～300戸</t>
  </si>
  <si>
    <t>301戸～</t>
  </si>
  <si>
    <t>低炭素認定手数料（評価機関等による事前審査なし）（共用部分）</t>
  </si>
  <si>
    <t>～300㎡</t>
  </si>
  <si>
    <t>301㎡～2000㎡</t>
  </si>
  <si>
    <t>2001㎡～5000㎡</t>
  </si>
  <si>
    <t>5001㎡～10000㎡</t>
  </si>
  <si>
    <t>10001㎡～25000㎡</t>
  </si>
  <si>
    <t>25001㎡～</t>
  </si>
  <si>
    <t>低炭素認定手数料（評価機関等による事前審査なし）（非住宅）</t>
  </si>
  <si>
    <t>低炭素認定手数料（評価機関等による事前審査あり）（住戸）</t>
  </si>
  <si>
    <t>低炭素認定手数料（評価機関等による事前審査あり）（共用部分）</t>
  </si>
  <si>
    <t>低炭素認定手数料（評価機関等による事前審査あり）（非住宅）</t>
  </si>
  <si>
    <t>低炭素変更認定手数料（評価機関等による事前審査なし）（住戸）</t>
  </si>
  <si>
    <t>低炭素変更認定手数料（評価機関等による事前審査なし）（共用部分）</t>
  </si>
  <si>
    <t>低炭素変更認定手数料（評価機関等による事前審査なし）（非住宅）</t>
  </si>
  <si>
    <t>低炭素変更認定手数料（評価機関等による事前審査あり）（住戸）</t>
  </si>
  <si>
    <t>低炭素変更認定手数料（評価機関等による事前審査あり）（共用部分）</t>
  </si>
  <si>
    <t>低炭素変更認定手数料（評価機関等による事前審査あり）（非住宅）</t>
  </si>
  <si>
    <t>開発行為許可申請手数料</t>
  </si>
  <si>
    <t>自己の居住用住宅の建築　開発区域の面積が0.1ﾍｸﾀｰﾙ未満</t>
  </si>
  <si>
    <t>建築指導課</t>
  </si>
  <si>
    <t>　　　　　　〃</t>
  </si>
  <si>
    <t>　　　　　0.1～0.3ﾍｸﾀｰﾙ未満</t>
  </si>
  <si>
    <t>　　　　　0.3～0.6ﾍｸﾀｰﾙ未満</t>
  </si>
  <si>
    <t>　　　　　0.6～1ﾍｸﾀｰﾙ未満</t>
  </si>
  <si>
    <t>　　　　　1～3ﾍｸﾀｰﾙ未満</t>
  </si>
  <si>
    <t>　　　　　3～6ﾍｸﾀｰﾙ未満</t>
  </si>
  <si>
    <t>　　　　　6～10ﾍｸﾀｰﾙ未満</t>
  </si>
  <si>
    <t>　　　　　10ﾍｸﾀｰﾙ以上</t>
  </si>
  <si>
    <t>住宅以外の建築物で自己の業務用の建築　開発区域の面積が0.1ﾍｸﾀｰﾙ未満</t>
  </si>
  <si>
    <t>　　　　0.1～0.3ﾍｸﾀｰﾙ未満</t>
  </si>
  <si>
    <t>　　　　0.3～0.6ﾍｸﾀｰﾙ未満</t>
  </si>
  <si>
    <t>　　　　0.6～1ﾍｸﾀｰﾙ未満</t>
  </si>
  <si>
    <t>　　　　1～3ﾍｸﾀｰﾙ未満</t>
  </si>
  <si>
    <t>　　　　3～6ﾍｸﾀｰﾙ未満</t>
  </si>
  <si>
    <t>　　　　6～10ﾍｸﾀｰﾙ未満</t>
  </si>
  <si>
    <t>　　　　10ﾍｸﾀｰﾙ以上</t>
  </si>
  <si>
    <t>その他の場合　開発区域の面積が0.1ﾍｸﾀｰﾙ未満</t>
  </si>
  <si>
    <t>開発行為変更許可申請手数料</t>
  </si>
  <si>
    <t>次の合算額で上限額870，000円</t>
  </si>
  <si>
    <t>設計変更</t>
  </si>
  <si>
    <t>許可申請額の1/10</t>
  </si>
  <si>
    <t>新たな土地の開発区域の編入</t>
  </si>
  <si>
    <t>新たな面積に応じ開発許可申請手数料の項金額欄に規定する額</t>
  </si>
  <si>
    <t>その他</t>
  </si>
  <si>
    <t>市街化調整区域内等における建築物の特例許可申請手数料</t>
  </si>
  <si>
    <t>予定建築物等以外の建築等許可申請手数料</t>
  </si>
  <si>
    <t>開発許可を受けない市街化調整区域内の土地にける建築許可申請手数料</t>
  </si>
  <si>
    <t xml:space="preserve"> 敷地の面積が0.1ﾍｸﾀｰﾙ未満</t>
  </si>
  <si>
    <t>　　　　　1ﾍｸﾀｰﾙ以上</t>
  </si>
  <si>
    <t>開発許可を受けた地位の承継の承認申請手数料</t>
  </si>
  <si>
    <t>自己の居住用住宅の建築、住宅以外の自己の業務用建築、特定工作物の建設で開発区域の面積が1ﾍｸﾀｰﾙ未満</t>
  </si>
  <si>
    <t>住宅以外の建築物で自己の業務用の建築及び特定工作物の建設で開発区域の面積が1ﾍｸﾀｰﾙ以上</t>
  </si>
  <si>
    <t>上記以外</t>
  </si>
  <si>
    <t>開発登録簿の写しの交付手数料</t>
  </si>
  <si>
    <t>優良宅地造成認定手数料</t>
  </si>
  <si>
    <t xml:space="preserve">         敷地の面積が
         0.1～0.3ﾍｸﾀｰﾙ未満</t>
  </si>
  <si>
    <t>優良住宅新築認定手数料</t>
  </si>
  <si>
    <t xml:space="preserve">       床面積が
       100㎡以下</t>
  </si>
  <si>
    <t>　　　100㎡を超え
      500㎡以下</t>
  </si>
  <si>
    <t>　  　500㎡を超え
      2,000㎡以下</t>
  </si>
  <si>
    <t xml:space="preserve">     　2,000㎡を超え
      10,000㎡以下</t>
  </si>
  <si>
    <t>　　　10,000㎡を超え
       50,000㎡以下</t>
  </si>
  <si>
    <t>　  　50,000㎡を
      超えるもの</t>
  </si>
  <si>
    <t>平成２５年度沖縄県使用料及び手数料見直し結果総括表（総括表）</t>
  </si>
  <si>
    <t>〃</t>
  </si>
  <si>
    <t>1374+(141*α)</t>
  </si>
  <si>
    <t>1413+(145*α)</t>
  </si>
  <si>
    <t>1619+(160*α)</t>
  </si>
  <si>
    <t>1665+(165*α)</t>
  </si>
  <si>
    <t>27478+(2813*α)</t>
  </si>
  <si>
    <t>28263+(2893*α)</t>
  </si>
  <si>
    <t>32377(3205*α)</t>
  </si>
  <si>
    <t>33302+(3297*α)</t>
  </si>
  <si>
    <t>286728(29348*α)</t>
  </si>
  <si>
    <t>294921+(30187*α)</t>
  </si>
  <si>
    <t>337844(33442*α)</t>
  </si>
  <si>
    <t>347497+(34398*α)</t>
  </si>
  <si>
    <t>１リットルにつき</t>
  </si>
  <si>
    <t>〃</t>
  </si>
  <si>
    <t>〃</t>
  </si>
  <si>
    <t>〃</t>
  </si>
  <si>
    <t>〃</t>
  </si>
  <si>
    <t>〃</t>
  </si>
  <si>
    <t>〃</t>
  </si>
  <si>
    <t>〃</t>
  </si>
  <si>
    <t>098-866-2384</t>
  </si>
  <si>
    <t>866-2374</t>
  </si>
  <si>
    <t>098-866-2665</t>
  </si>
  <si>
    <t>866-2404</t>
  </si>
  <si>
    <t>866-2408</t>
  </si>
  <si>
    <t>866-2395</t>
  </si>
  <si>
    <t>０９８－866－2400</t>
  </si>
  <si>
    <t>866-2418</t>
  </si>
  <si>
    <t>沖縄県国土交通省所管公共用財産に係る土地使用料等徴収条例</t>
  </si>
  <si>
    <t>098-866-2410</t>
  </si>
  <si>
    <t>建築基準法施行条例</t>
  </si>
  <si>
    <t>098-866-2413</t>
  </si>
  <si>
    <t>建築設備に関する確認申請手数料</t>
  </si>
  <si>
    <t>工作物に関する確認申請手数料</t>
  </si>
  <si>
    <t>構造計算適合性判定手数料</t>
  </si>
  <si>
    <t>建築物に関する完了検査申請手数料</t>
  </si>
  <si>
    <t>建築設備に関する完了検査申請手数料</t>
  </si>
  <si>
    <t>工作物に関する完了検査申請手数料</t>
  </si>
  <si>
    <t>建築物に関する中間検査申請手数料</t>
  </si>
  <si>
    <t>建築設備に関する中間検査申請手数料</t>
  </si>
  <si>
    <t>工作物に関する中間検査申請手数料</t>
  </si>
  <si>
    <t>沖縄県二級建築士免許等手数料条例</t>
  </si>
  <si>
    <t>Ａ</t>
  </si>
  <si>
    <t>Ｂ</t>
  </si>
  <si>
    <t>Ｃ</t>
  </si>
  <si>
    <t>Ｄ</t>
  </si>
  <si>
    <t>Ｅ</t>
  </si>
  <si>
    <t>Ｆ</t>
  </si>
  <si>
    <t>Ｇ</t>
  </si>
  <si>
    <t>Ｈ</t>
  </si>
  <si>
    <t>Ｉ</t>
  </si>
  <si>
    <t>Ｊ</t>
  </si>
  <si>
    <t>Ｋ</t>
  </si>
  <si>
    <t>Ｌ</t>
  </si>
  <si>
    <t>（％）</t>
  </si>
  <si>
    <t>沖縄県自動車駐車場管理条例</t>
  </si>
  <si>
    <t>駐車場の利用に係る料金</t>
  </si>
  <si>
    <t>建築物に関する確認申請手数料</t>
  </si>
  <si>
    <t>床面積の合計が30平方メートル以内</t>
  </si>
  <si>
    <t>建築設備に関する確認申請手数料</t>
  </si>
  <si>
    <t>工作物に関する確認申請手数料</t>
  </si>
  <si>
    <t>構造計算適合性判定・手数料加算額
知事指定・認定ﾌﾟﾛｸﾞﾗﾑ</t>
  </si>
  <si>
    <t>構造計算適合性判定手数料
認定ﾌﾟﾛｸﾞﾗﾑ</t>
  </si>
  <si>
    <t>建築物に関する完了検査申請手数料</t>
  </si>
  <si>
    <t>建築設備に関する完了検査申請手数料</t>
  </si>
  <si>
    <t>工作物に関する完了検査申請手数料</t>
  </si>
  <si>
    <t>建築物に関する中間検査申請手数料</t>
  </si>
  <si>
    <t>建築設備に関する中間検査申請手数料</t>
  </si>
  <si>
    <t>工作物に関する中間検査申請手数料</t>
  </si>
  <si>
    <t>検査済証の交付を受ける前における建築物等の仮使用承認申請手数料</t>
  </si>
  <si>
    <t>建築基準法施行条例</t>
  </si>
  <si>
    <t>78,000+（1を超える数*28,000）</t>
  </si>
  <si>
    <t>建築指導課</t>
  </si>
  <si>
    <t>-</t>
  </si>
  <si>
    <t>-</t>
  </si>
  <si>
    <t>-</t>
  </si>
  <si>
    <t>-</t>
  </si>
  <si>
    <t>Ａ</t>
  </si>
  <si>
    <t>Ｂ</t>
  </si>
  <si>
    <t>Ｃ</t>
  </si>
  <si>
    <t>Ｄ</t>
  </si>
  <si>
    <t>Ｅ</t>
  </si>
  <si>
    <t>Ｆ</t>
  </si>
  <si>
    <t>Ｇ</t>
  </si>
  <si>
    <t>Ｈ</t>
  </si>
  <si>
    <t>Ｉ</t>
  </si>
  <si>
    <t>Ｊ</t>
  </si>
  <si>
    <t>Ｋ</t>
  </si>
  <si>
    <t>Ｌ</t>
  </si>
  <si>
    <t>（％）</t>
  </si>
  <si>
    <t>⑵外径0.3m以上1m未満</t>
  </si>
  <si>
    <t>⑶外径1m以上</t>
  </si>
  <si>
    <t>外径30㎝以上1m未満のもの</t>
  </si>
  <si>
    <t>外径1m以上のもの</t>
  </si>
  <si>
    <t xml:space="preserve"> </t>
  </si>
  <si>
    <t>中核機能支援施設の施設使用料</t>
  </si>
  <si>
    <t>情報産業振興課</t>
  </si>
  <si>
    <t>沖縄IT津梁パーク施設の設置及び管理に関する条例</t>
  </si>
  <si>
    <t>アジアIT研修センターの施設使用料</t>
  </si>
  <si>
    <t>ラウンジ</t>
  </si>
  <si>
    <t>情報通信機器検証拠点施設の施設使用料</t>
  </si>
  <si>
    <t>事業用専用区画</t>
  </si>
  <si>
    <t>-</t>
  </si>
  <si>
    <t>-</t>
  </si>
  <si>
    <t>-</t>
  </si>
  <si>
    <t>土地及び建物使用に係る料金</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</si>
</sst>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quot;△ &quot;#,##0"/>
    <numFmt numFmtId="184" formatCode="#,##0_ "/>
    <numFmt numFmtId="185" formatCode="&quot;（&quot;#,##0&quot;）&quot;_ "/>
    <numFmt numFmtId="186" formatCode="#,##0;&quot;△&quot;#,##0"/>
    <numFmt numFmtId="187" formatCode="0%;&quot;△&quot;0%"/>
    <numFmt numFmtId="188" formatCode="0.0"/>
    <numFmt numFmtId="189" formatCode="#,##0.0"/>
    <numFmt numFmtId="190" formatCode="0.0%"/>
    <numFmt numFmtId="191" formatCode="#,##0.0;[Red]&quot;△&quot;#,##0.0"/>
    <numFmt numFmtId="192" formatCode="#,##0.0;[Red]\-#,##0.0"/>
    <numFmt numFmtId="193" formatCode="#,##0;[Red]&quot;△&quot;#,##0"/>
    <numFmt numFmtId="194" formatCode="0_);[Red]\(0\)"/>
    <numFmt numFmtId="195" formatCode="#,##0.0_ "/>
    <numFmt numFmtId="196" formatCode="#,##0.00_ ;[Red]\-#,##0.00\ "/>
    <numFmt numFmtId="197" formatCode="[$-411]ge\.m\.d;@"/>
    <numFmt numFmtId="198" formatCode="0.0_ "/>
    <numFmt numFmtId="199" formatCode="0;_됀"/>
    <numFmt numFmtId="200" formatCode="0&quot;千&quot;&quot;円&quot;"/>
    <numFmt numFmtId="201" formatCode="#,#00&quot;千&quot;&quot;円&quot;"/>
    <numFmt numFmtId="202" formatCode="0&quot;円&quot;"/>
    <numFmt numFmtId="203" formatCode="#,##0&quot;円&quot;"/>
    <numFmt numFmtId="204" formatCode="#,##0.000;[Red]\-#,##0.000"/>
    <numFmt numFmtId="205" formatCode="mmm\-yyyy"/>
    <numFmt numFmtId="206" formatCode="0,"/>
    <numFmt numFmtId="207" formatCode="#,##0,_;;[Red]\-#,##0,"/>
    <numFmt numFmtId="208" formatCode="0_ &quot;㎡・月&quot;"/>
    <numFmt numFmtId="209" formatCode="0_ &quot;円／㎡・月&quot;"/>
    <numFmt numFmtId="210" formatCode="#,##0_ &quot;円／㎡・月&quot;"/>
    <numFmt numFmtId="211" formatCode="\(#,##0\);[Red]\-#,##0"/>
    <numFmt numFmtId="212" formatCode="#,##0.0;&quot;△ &quot;#,##0.0"/>
    <numFmt numFmtId="213" formatCode="0.00000_ "/>
    <numFmt numFmtId="214" formatCode="0.0000_ "/>
    <numFmt numFmtId="215" formatCode="0.000_ "/>
    <numFmt numFmtId="216" formatCode="0.00_ "/>
    <numFmt numFmtId="217" formatCode="0.000000_ "/>
    <numFmt numFmtId="218" formatCode="?&quot;㎡&quot;"/>
    <numFmt numFmtId="219" formatCode="#,##0.0_ &quot;㎡&quot;"/>
    <numFmt numFmtId="220" formatCode="#,##0;\-#,##0&quot;円&quot;"/>
    <numFmt numFmtId="221" formatCode="0&quot;円／㎡・月&quot;"/>
    <numFmt numFmtId="222" formatCode="#,##0&quot; 円／㎡・月&quot;\ "/>
    <numFmt numFmtId="223" formatCode="0.00&quot;㎡&quot;"/>
    <numFmt numFmtId="224" formatCode="#,##0.00&quot;㎡&quot;"/>
    <numFmt numFmtId="225" formatCode="#,##0.00&quot;台&quot;"/>
    <numFmt numFmtId="226" formatCode="#,##0&quot;台&quot;"/>
    <numFmt numFmtId="227" formatCode="#,##0.00_ "/>
    <numFmt numFmtId="228" formatCode="&quot;(&quot;#,##0&quot;)&quot;"/>
    <numFmt numFmtId="229" formatCode="0.0000000000_ "/>
    <numFmt numFmtId="230" formatCode="0.000000000_ "/>
    <numFmt numFmtId="231" formatCode="0.00000000_ "/>
    <numFmt numFmtId="232" formatCode="0.0000000_ "/>
    <numFmt numFmtId="233" formatCode="#,##0.00_);[Red]\(#,##0.00\)"/>
  </numFmts>
  <fonts count="60">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sz val="11"/>
      <name val="ＭＳ ゴシック"/>
      <family val="3"/>
    </font>
    <font>
      <sz val="6"/>
      <name val="ＭＳ 明朝"/>
      <family val="1"/>
    </font>
    <font>
      <sz val="12"/>
      <name val="ＭＳ 明朝"/>
      <family val="1"/>
    </font>
    <font>
      <sz val="8"/>
      <name val="ＭＳ ゴシック"/>
      <family val="3"/>
    </font>
    <font>
      <sz val="12"/>
      <name val="ＭＳ Ｐゴシック"/>
      <family val="3"/>
    </font>
    <font>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b/>
      <sz val="11"/>
      <name val="ＭＳ ゴシック"/>
      <family val="3"/>
    </font>
    <font>
      <u val="single"/>
      <sz val="11"/>
      <name val="ＭＳ Ｐゴシック"/>
      <family val="3"/>
    </font>
    <font>
      <b/>
      <sz val="9"/>
      <name val="ＭＳ Ｐゴシック"/>
      <family val="3"/>
    </font>
    <font>
      <sz val="10"/>
      <name val="MS UI Gothic"/>
      <family val="3"/>
    </font>
    <font>
      <sz val="9"/>
      <name val="MS UI Gothic"/>
      <family val="3"/>
    </font>
    <font>
      <sz val="11"/>
      <name val="MS UI Gothic"/>
      <family val="3"/>
    </font>
    <font>
      <sz val="11"/>
      <color indexed="8"/>
      <name val="MS UI Gothic"/>
      <family val="3"/>
    </font>
    <font>
      <sz val="9"/>
      <color indexed="8"/>
      <name val="MS UI Gothic"/>
      <family val="3"/>
    </font>
    <font>
      <sz val="8"/>
      <name val="MS UI Gothic"/>
      <family val="3"/>
    </font>
    <font>
      <sz val="6"/>
      <name val="MS UI Gothic"/>
      <family val="3"/>
    </font>
    <font>
      <sz val="9"/>
      <name val="ＭＳ Ｐゴシック"/>
      <family val="3"/>
    </font>
    <font>
      <sz val="9"/>
      <name val="ＭＳ ゴシック"/>
      <family val="3"/>
    </font>
    <font>
      <sz val="12"/>
      <name val="ＭＳ ゴシック"/>
      <family val="3"/>
    </font>
    <font>
      <strike/>
      <sz val="11"/>
      <name val="ＭＳ ゴシック"/>
      <family val="3"/>
    </font>
    <font>
      <sz val="9.5"/>
      <name val="ＭＳ ゴシック"/>
      <family val="3"/>
    </font>
    <font>
      <b/>
      <sz val="10"/>
      <name val="ＭＳ Ｐゴシック"/>
      <family val="3"/>
    </font>
    <font>
      <sz val="8"/>
      <name val="ＭＳ Ｐゴシック"/>
      <family val="3"/>
    </font>
    <font>
      <sz val="11"/>
      <color indexed="10"/>
      <name val="ＭＳ ゴシック"/>
      <family val="3"/>
    </font>
    <font>
      <b/>
      <sz val="22"/>
      <color indexed="8"/>
      <name val="ＭＳ Ｐゴシック"/>
      <family val="3"/>
    </font>
    <font>
      <sz val="10"/>
      <color indexed="8"/>
      <name val="Calibri"/>
      <family val="2"/>
    </font>
    <font>
      <sz val="10"/>
      <color indexed="8"/>
      <name val="ＭＳ Ｐゴシック"/>
      <family val="3"/>
    </font>
    <font>
      <sz val="14"/>
      <color indexed="8"/>
      <name val="ＭＳ Ｐゴシック"/>
      <family val="3"/>
    </font>
    <font>
      <sz val="11"/>
      <color indexed="8"/>
      <name val="Calibri"/>
      <family val="2"/>
    </font>
    <font>
      <sz val="11"/>
      <color indexed="10"/>
      <name val="Calibri"/>
      <family val="2"/>
    </font>
    <font>
      <sz val="11"/>
      <color indexed="8"/>
      <name val="ＭＳ ゴシック"/>
      <family val="3"/>
    </font>
    <font>
      <sz val="11"/>
      <color theme="1"/>
      <name val="MS UI Gothic"/>
      <family val="3"/>
    </font>
    <font>
      <sz val="11"/>
      <color rgb="FFFF0000"/>
      <name val="ＭＳ ゴシック"/>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medium"/>
    </border>
    <border>
      <left style="medium"/>
      <right style="thin"/>
      <top style="medium"/>
      <bottom style="thin"/>
    </border>
    <border>
      <left style="medium"/>
      <right style="thin"/>
      <top style="medium"/>
      <bottom style="medium"/>
    </border>
    <border>
      <left style="medium"/>
      <right style="thin"/>
      <top style="thin"/>
      <bottom style="medium"/>
    </border>
    <border>
      <left>
        <color indexed="63"/>
      </left>
      <right style="medium"/>
      <top style="thin"/>
      <bottom style="thin"/>
    </border>
    <border>
      <left>
        <color indexed="63"/>
      </left>
      <right style="thin"/>
      <top style="hair"/>
      <bottom style="medium"/>
    </border>
    <border>
      <left>
        <color indexed="63"/>
      </left>
      <right style="thin"/>
      <top style="thin"/>
      <bottom style="hair"/>
    </border>
    <border>
      <left>
        <color indexed="63"/>
      </left>
      <right style="medium"/>
      <top style="thin"/>
      <bottom style="hair"/>
    </border>
    <border>
      <left>
        <color indexed="63"/>
      </left>
      <right style="medium"/>
      <top style="hair"/>
      <bottom style="medium"/>
    </border>
    <border>
      <left>
        <color indexed="63"/>
      </left>
      <right style="thin"/>
      <top style="thin"/>
      <bottom style="thin"/>
    </border>
    <border>
      <left style="medium"/>
      <right style="thin"/>
      <top style="thin"/>
      <bottom style="hair"/>
    </border>
    <border>
      <left style="medium"/>
      <right style="thin"/>
      <top style="thin"/>
      <bottom>
        <color indexed="63"/>
      </bottom>
    </border>
    <border>
      <left style="medium"/>
      <right style="thin"/>
      <top style="medium"/>
      <bottom>
        <color indexed="63"/>
      </botto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style="medium"/>
    </border>
    <border>
      <left>
        <color indexed="63"/>
      </left>
      <right style="thin"/>
      <top style="medium"/>
      <bottom>
        <color indexed="63"/>
      </bottom>
    </border>
    <border>
      <left>
        <color indexed="63"/>
      </left>
      <right style="medium"/>
      <top style="medium"/>
      <bottom>
        <color indexed="63"/>
      </bottom>
    </border>
    <border>
      <left style="thin"/>
      <right style="thin"/>
      <top style="thin"/>
      <bottom style="mediu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diagonalUp="1">
      <left style="medium"/>
      <right style="thin"/>
      <top style="medium"/>
      <bottom style="medium"/>
      <diagonal style="thin"/>
    </border>
    <border>
      <left style="thin"/>
      <right>
        <color indexed="63"/>
      </right>
      <top style="medium"/>
      <bottom>
        <color indexed="63"/>
      </bottom>
    </border>
    <border>
      <left style="medium"/>
      <right>
        <color indexed="63"/>
      </right>
      <top style="thin"/>
      <bottom>
        <color indexed="63"/>
      </bottom>
    </border>
    <border>
      <left style="thin"/>
      <right style="medium"/>
      <top style="medium"/>
      <bottom>
        <color indexed="63"/>
      </bottom>
    </border>
    <border>
      <left style="medium"/>
      <right>
        <color indexed="63"/>
      </right>
      <top style="medium"/>
      <bottom style="medium"/>
    </border>
    <border>
      <left style="thin">
        <color indexed="8"/>
      </left>
      <right style="thin">
        <color indexed="8"/>
      </right>
      <top style="medium"/>
      <bottom style="medium"/>
    </border>
    <border>
      <left>
        <color indexed="63"/>
      </left>
      <right>
        <color indexed="63"/>
      </right>
      <top style="medium"/>
      <bottom style="medium"/>
    </border>
    <border>
      <left style="medium"/>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style="thin"/>
      <bottom style="thin"/>
    </border>
    <border>
      <left style="thin"/>
      <right style="medium"/>
      <top style="medium"/>
      <bottom style="thin"/>
    </border>
    <border>
      <left style="thin"/>
      <right>
        <color indexed="63"/>
      </right>
      <top style="thin"/>
      <bottom>
        <color indexed="63"/>
      </bottom>
    </border>
    <border>
      <left style="medium"/>
      <right style="medium"/>
      <top style="thin"/>
      <bottom style="thin"/>
    </border>
    <border>
      <left style="thin"/>
      <right style="medium"/>
      <top>
        <color indexed="63"/>
      </top>
      <bottom style="thin"/>
    </border>
    <border>
      <left style="medium"/>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6" fillId="0" borderId="0" applyNumberFormat="0" applyFill="0" applyBorder="0" applyAlignment="0" applyProtection="0"/>
    <xf numFmtId="0" fontId="30" fillId="4" borderId="0" applyNumberFormat="0" applyBorder="0" applyAlignment="0" applyProtection="0"/>
  </cellStyleXfs>
  <cellXfs count="82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4" fillId="0" borderId="0" xfId="0" applyFont="1" applyAlignment="1">
      <alignment horizontal="right" vertical="center"/>
    </xf>
    <xf numFmtId="180" fontId="3" fillId="0" borderId="11" xfId="49" applyNumberFormat="1" applyFont="1" applyBorder="1" applyAlignment="1">
      <alignment vertical="center"/>
    </xf>
    <xf numFmtId="0" fontId="7" fillId="0" borderId="11" xfId="43" applyFont="1" applyBorder="1" applyAlignment="1" applyProtection="1">
      <alignment vertical="center"/>
      <protection/>
    </xf>
    <xf numFmtId="0" fontId="0" fillId="0" borderId="0" xfId="73">
      <alignment vertical="center"/>
      <protection/>
    </xf>
    <xf numFmtId="0" fontId="0" fillId="0" borderId="0" xfId="73" applyAlignment="1">
      <alignment horizontal="center" vertical="center"/>
      <protection/>
    </xf>
    <xf numFmtId="0" fontId="10" fillId="0" borderId="0" xfId="70">
      <alignment vertical="center"/>
      <protection/>
    </xf>
    <xf numFmtId="0" fontId="10" fillId="0" borderId="0" xfId="70" applyFill="1">
      <alignment vertical="center"/>
      <protection/>
    </xf>
    <xf numFmtId="0" fontId="0" fillId="0" borderId="0" xfId="73" applyFill="1">
      <alignment vertical="center"/>
      <protection/>
    </xf>
    <xf numFmtId="0" fontId="0" fillId="0" borderId="0" xfId="64">
      <alignment vertical="center"/>
      <protection/>
    </xf>
    <xf numFmtId="0" fontId="2" fillId="0" borderId="0" xfId="64" applyFont="1" applyAlignment="1">
      <alignment horizontal="center" vertical="center"/>
      <protection/>
    </xf>
    <xf numFmtId="0" fontId="0" fillId="0" borderId="0" xfId="64" applyAlignment="1">
      <alignment horizontal="center" vertical="center"/>
      <protection/>
    </xf>
    <xf numFmtId="0" fontId="0" fillId="0" borderId="0" xfId="64" applyBorder="1" applyAlignment="1">
      <alignment horizontal="right" vertical="center"/>
      <protection/>
    </xf>
    <xf numFmtId="0" fontId="0" fillId="0" borderId="0" xfId="71" applyFont="1" applyBorder="1" applyAlignment="1">
      <alignment vertical="top" wrapText="1"/>
      <protection/>
    </xf>
    <xf numFmtId="0" fontId="0" fillId="0" borderId="0" xfId="64" applyFont="1" applyBorder="1" applyAlignment="1">
      <alignment vertical="center" wrapText="1"/>
      <protection/>
    </xf>
    <xf numFmtId="0" fontId="0" fillId="0" borderId="10" xfId="64" applyFont="1" applyBorder="1" applyAlignment="1">
      <alignment horizontal="center" vertical="center"/>
      <protection/>
    </xf>
    <xf numFmtId="0" fontId="0" fillId="0" borderId="10" xfId="64" applyBorder="1">
      <alignment vertical="center"/>
      <protection/>
    </xf>
    <xf numFmtId="0" fontId="0" fillId="0" borderId="0" xfId="64" applyBorder="1">
      <alignment vertical="center"/>
      <protection/>
    </xf>
    <xf numFmtId="0" fontId="0" fillId="0" borderId="0" xfId="64" applyFont="1" applyBorder="1" applyAlignment="1">
      <alignment horizontal="center" vertical="center"/>
      <protection/>
    </xf>
    <xf numFmtId="0" fontId="0" fillId="0" borderId="0" xfId="64" applyFont="1" applyBorder="1">
      <alignment vertical="center"/>
      <protection/>
    </xf>
    <xf numFmtId="0" fontId="0" fillId="0" borderId="0" xfId="64" applyFont="1" applyBorder="1" applyAlignment="1">
      <alignment vertical="center" shrinkToFit="1"/>
      <protection/>
    </xf>
    <xf numFmtId="0" fontId="8" fillId="0" borderId="0" xfId="72" applyFont="1" applyFill="1" applyBorder="1" applyAlignment="1">
      <alignment vertical="center" shrinkToFit="1"/>
      <protection/>
    </xf>
    <xf numFmtId="0" fontId="8" fillId="0" borderId="0" xfId="72" applyFont="1" applyFill="1" applyBorder="1" applyAlignment="1">
      <alignment vertical="center" wrapText="1"/>
      <protection/>
    </xf>
    <xf numFmtId="0" fontId="0" fillId="0" borderId="0" xfId="64" applyFont="1" applyFill="1" applyBorder="1">
      <alignment vertical="center"/>
      <protection/>
    </xf>
    <xf numFmtId="0" fontId="8" fillId="0" borderId="0" xfId="72" applyFont="1" applyFill="1" applyBorder="1" applyAlignment="1">
      <alignment vertical="center"/>
      <protection/>
    </xf>
    <xf numFmtId="0" fontId="11" fillId="0" borderId="0" xfId="72" applyFont="1" applyFill="1" applyBorder="1" applyAlignment="1">
      <alignment vertical="center" wrapText="1"/>
      <protection/>
    </xf>
    <xf numFmtId="0" fontId="0" fillId="0" borderId="0" xfId="65" applyFont="1">
      <alignment vertical="center"/>
      <protection/>
    </xf>
    <xf numFmtId="0" fontId="0" fillId="0" borderId="0" xfId="65" applyFont="1" applyAlignment="1">
      <alignment horizontal="center" vertical="center"/>
      <protection/>
    </xf>
    <xf numFmtId="0" fontId="12" fillId="0" borderId="0" xfId="69" applyFont="1" applyAlignment="1">
      <alignment vertical="center" shrinkToFit="1"/>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0" xfId="73" applyFont="1">
      <alignment vertical="center"/>
      <protection/>
    </xf>
    <xf numFmtId="0" fontId="12" fillId="0" borderId="11" xfId="70" applyFont="1" applyBorder="1">
      <alignment vertical="center"/>
      <protection/>
    </xf>
    <xf numFmtId="0" fontId="12" fillId="0" borderId="11" xfId="70" applyFont="1" applyBorder="1" applyAlignment="1">
      <alignment vertical="center" wrapText="1"/>
      <protection/>
    </xf>
    <xf numFmtId="0" fontId="12" fillId="0" borderId="11" xfId="70" applyFont="1" applyBorder="1" applyAlignment="1">
      <alignment horizontal="center" vertical="center"/>
      <protection/>
    </xf>
    <xf numFmtId="0" fontId="12" fillId="0" borderId="11" xfId="70" applyFont="1" applyBorder="1" applyAlignment="1">
      <alignment horizontal="right" vertical="center"/>
      <protection/>
    </xf>
    <xf numFmtId="0" fontId="13" fillId="0" borderId="11" xfId="70" applyFont="1" applyFill="1" applyBorder="1" applyAlignment="1">
      <alignment vertical="center" wrapText="1"/>
      <protection/>
    </xf>
    <xf numFmtId="0" fontId="12" fillId="0" borderId="11" xfId="70" applyFont="1" applyFill="1" applyBorder="1" applyAlignment="1">
      <alignment vertical="center" wrapText="1"/>
      <protection/>
    </xf>
    <xf numFmtId="0" fontId="12" fillId="0" borderId="11" xfId="70" applyFont="1" applyFill="1" applyBorder="1" applyAlignment="1">
      <alignment horizontal="center" vertical="center" wrapText="1"/>
      <protection/>
    </xf>
    <xf numFmtId="0" fontId="12" fillId="0" borderId="11" xfId="70" applyFont="1" applyFill="1" applyBorder="1" applyAlignment="1">
      <alignment horizontal="right" vertical="center"/>
      <protection/>
    </xf>
    <xf numFmtId="0" fontId="12" fillId="0" borderId="11" xfId="70" applyFont="1" applyFill="1" applyBorder="1" applyAlignment="1">
      <alignment horizontal="right" vertical="center" wrapText="1"/>
      <protection/>
    </xf>
    <xf numFmtId="0" fontId="12" fillId="0" borderId="11" xfId="73" applyFont="1" applyFill="1" applyBorder="1" applyAlignment="1">
      <alignment horizontal="right" vertical="center" wrapText="1"/>
      <protection/>
    </xf>
    <xf numFmtId="0" fontId="0" fillId="0" borderId="0" xfId="64" applyFont="1">
      <alignment vertical="center"/>
      <protection/>
    </xf>
    <xf numFmtId="0" fontId="3"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0" fillId="24" borderId="11" xfId="0" applyFont="1" applyFill="1" applyBorder="1" applyAlignment="1">
      <alignment vertical="center"/>
    </xf>
    <xf numFmtId="180" fontId="3" fillId="24" borderId="11" xfId="49" applyNumberFormat="1" applyFont="1" applyFill="1" applyBorder="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horizontal="center" vertical="center" wrapText="1"/>
    </xf>
    <xf numFmtId="0" fontId="8" fillId="0" borderId="0" xfId="66" applyFont="1">
      <alignment vertical="center"/>
      <protection/>
    </xf>
    <xf numFmtId="0" fontId="8" fillId="0" borderId="0" xfId="66" applyFont="1" applyAlignment="1">
      <alignment horizontal="right" vertical="center"/>
      <protection/>
    </xf>
    <xf numFmtId="0" fontId="8" fillId="0" borderId="12" xfId="66" applyFont="1" applyBorder="1">
      <alignment vertical="center"/>
      <protection/>
    </xf>
    <xf numFmtId="0" fontId="8" fillId="0" borderId="0" xfId="66" applyFont="1" applyBorder="1">
      <alignment vertical="center"/>
      <protection/>
    </xf>
    <xf numFmtId="197" fontId="8" fillId="0" borderId="0" xfId="66" applyNumberFormat="1" applyFont="1" applyBorder="1" applyAlignment="1">
      <alignment horizontal="left" vertical="center" wrapText="1"/>
      <protection/>
    </xf>
    <xf numFmtId="0" fontId="8" fillId="5" borderId="13" xfId="66" applyFont="1" applyFill="1" applyBorder="1" applyAlignment="1">
      <alignment horizontal="center" vertical="center"/>
      <protection/>
    </xf>
    <xf numFmtId="0" fontId="8" fillId="5" borderId="11" xfId="66" applyFont="1" applyFill="1" applyBorder="1" applyAlignment="1">
      <alignment horizontal="center" vertical="center"/>
      <protection/>
    </xf>
    <xf numFmtId="0" fontId="8" fillId="5" borderId="14" xfId="66" applyFont="1" applyFill="1" applyBorder="1" applyAlignment="1">
      <alignment horizontal="center" vertical="center"/>
      <protection/>
    </xf>
    <xf numFmtId="197" fontId="8" fillId="3" borderId="13" xfId="66" applyNumberFormat="1" applyFont="1" applyFill="1" applyBorder="1" applyAlignment="1">
      <alignment horizontal="center" vertical="center"/>
      <protection/>
    </xf>
    <xf numFmtId="0" fontId="8" fillId="0" borderId="0" xfId="66" applyFont="1" applyAlignment="1">
      <alignment horizontal="center" vertical="center"/>
      <protection/>
    </xf>
    <xf numFmtId="183" fontId="31" fillId="0" borderId="15" xfId="66" applyNumberFormat="1" applyFont="1" applyFill="1" applyBorder="1" applyAlignment="1">
      <alignment vertical="center" wrapText="1"/>
      <protection/>
    </xf>
    <xf numFmtId="183" fontId="31" fillId="0" borderId="16" xfId="66" applyNumberFormat="1" applyFont="1" applyFill="1" applyBorder="1" applyAlignment="1">
      <alignment horizontal="right" vertical="center" wrapText="1"/>
      <protection/>
    </xf>
    <xf numFmtId="197" fontId="8" fillId="0" borderId="0" xfId="66" applyNumberFormat="1" applyFont="1">
      <alignment vertical="center"/>
      <protection/>
    </xf>
    <xf numFmtId="0" fontId="5" fillId="24" borderId="11" xfId="43" applyFill="1" applyBorder="1" applyAlignment="1" applyProtection="1">
      <alignment horizontal="center" vertical="center"/>
      <protection/>
    </xf>
    <xf numFmtId="0" fontId="5" fillId="0" borderId="0" xfId="43" applyAlignment="1" applyProtection="1">
      <alignment vertical="center"/>
      <protection/>
    </xf>
    <xf numFmtId="0" fontId="8" fillId="0" borderId="0" xfId="75" applyFont="1">
      <alignment vertical="center"/>
      <protection/>
    </xf>
    <xf numFmtId="0" fontId="8" fillId="0" borderId="0" xfId="75" applyFont="1" applyAlignment="1">
      <alignment horizontal="right" vertical="center"/>
      <protection/>
    </xf>
    <xf numFmtId="0" fontId="8" fillId="0" borderId="0" xfId="75" applyFont="1" applyBorder="1">
      <alignment vertical="center"/>
      <protection/>
    </xf>
    <xf numFmtId="197" fontId="8" fillId="0" borderId="0" xfId="75" applyNumberFormat="1" applyFont="1" applyBorder="1" applyAlignment="1">
      <alignment horizontal="left" vertical="center" wrapText="1"/>
      <protection/>
    </xf>
    <xf numFmtId="0" fontId="8" fillId="0" borderId="0" xfId="75" applyFont="1" applyAlignment="1">
      <alignment horizontal="center" vertical="center"/>
      <protection/>
    </xf>
    <xf numFmtId="183" fontId="31" fillId="0" borderId="15" xfId="75" applyNumberFormat="1" applyFont="1" applyFill="1" applyBorder="1" applyAlignment="1">
      <alignment vertical="center" wrapText="1"/>
      <protection/>
    </xf>
    <xf numFmtId="183" fontId="31" fillId="0" borderId="16" xfId="75" applyNumberFormat="1" applyFont="1" applyFill="1" applyBorder="1" applyAlignment="1">
      <alignment horizontal="right" vertical="center" wrapText="1"/>
      <protection/>
    </xf>
    <xf numFmtId="197" fontId="8" fillId="0" borderId="0" xfId="75" applyNumberFormat="1" applyFont="1">
      <alignment vertical="center"/>
      <protection/>
    </xf>
    <xf numFmtId="0" fontId="0" fillId="0" borderId="11" xfId="70" applyFont="1" applyFill="1" applyBorder="1" applyAlignment="1">
      <alignment vertical="center" wrapText="1"/>
      <protection/>
    </xf>
    <xf numFmtId="0" fontId="0" fillId="0" borderId="11" xfId="70" applyFont="1" applyFill="1" applyBorder="1" applyAlignment="1">
      <alignment vertical="center" wrapText="1" shrinkToFit="1"/>
      <protection/>
    </xf>
    <xf numFmtId="0" fontId="8" fillId="0" borderId="0" xfId="70" applyFont="1">
      <alignment vertical="center"/>
      <protection/>
    </xf>
    <xf numFmtId="0" fontId="8" fillId="0" borderId="0" xfId="70" applyFont="1" applyAlignment="1">
      <alignment horizontal="right" vertical="center"/>
      <protection/>
    </xf>
    <xf numFmtId="0" fontId="8" fillId="0" borderId="12" xfId="70" applyFont="1" applyBorder="1">
      <alignment vertical="center"/>
      <protection/>
    </xf>
    <xf numFmtId="0" fontId="8" fillId="0" borderId="0" xfId="70" applyFont="1" applyBorder="1">
      <alignment vertical="center"/>
      <protection/>
    </xf>
    <xf numFmtId="197" fontId="8" fillId="0" borderId="0" xfId="70" applyNumberFormat="1" applyFont="1" applyBorder="1" applyAlignment="1">
      <alignment horizontal="left" vertical="center" wrapText="1"/>
      <protection/>
    </xf>
    <xf numFmtId="0" fontId="8" fillId="0" borderId="0" xfId="70" applyFont="1" applyAlignment="1">
      <alignment horizontal="center" vertical="center"/>
      <protection/>
    </xf>
    <xf numFmtId="183" fontId="31" fillId="0" borderId="15" xfId="70" applyNumberFormat="1" applyFont="1" applyFill="1" applyBorder="1" applyAlignment="1">
      <alignment vertical="center" wrapText="1"/>
      <protection/>
    </xf>
    <xf numFmtId="183" fontId="31" fillId="0" borderId="16" xfId="70" applyNumberFormat="1" applyFont="1" applyFill="1" applyBorder="1" applyAlignment="1">
      <alignment horizontal="right" vertical="center" wrapText="1"/>
      <protection/>
    </xf>
    <xf numFmtId="197" fontId="8" fillId="0" borderId="0" xfId="70" applyNumberFormat="1" applyFont="1">
      <alignment vertical="center"/>
      <protection/>
    </xf>
    <xf numFmtId="0" fontId="0" fillId="24" borderId="11" xfId="0" applyFill="1" applyBorder="1" applyAlignment="1">
      <alignment horizontal="center" vertical="center"/>
    </xf>
    <xf numFmtId="0" fontId="31" fillId="0" borderId="0" xfId="68" applyFont="1" applyAlignment="1">
      <alignment vertical="center"/>
      <protection/>
    </xf>
    <xf numFmtId="0" fontId="31" fillId="0" borderId="0" xfId="68" applyFont="1" applyAlignment="1">
      <alignment horizontal="center" vertical="center"/>
      <protection/>
    </xf>
    <xf numFmtId="197" fontId="31" fillId="0" borderId="0" xfId="68" applyNumberFormat="1" applyFont="1" applyAlignment="1">
      <alignment vertical="center"/>
      <protection/>
    </xf>
    <xf numFmtId="0" fontId="8" fillId="0" borderId="0" xfId="68" applyFont="1" applyAlignment="1">
      <alignment vertical="center"/>
      <protection/>
    </xf>
    <xf numFmtId="0" fontId="8" fillId="0" borderId="0" xfId="68" applyFont="1" applyAlignment="1">
      <alignment horizontal="right" vertical="center"/>
      <protection/>
    </xf>
    <xf numFmtId="0" fontId="8" fillId="0" borderId="12" xfId="68" applyFont="1" applyBorder="1" applyAlignment="1">
      <alignment vertical="center"/>
      <protection/>
    </xf>
    <xf numFmtId="0" fontId="8" fillId="0" borderId="0" xfId="68" applyFont="1" applyBorder="1" applyAlignment="1">
      <alignment vertical="center"/>
      <protection/>
    </xf>
    <xf numFmtId="197" fontId="8" fillId="0" borderId="0" xfId="68" applyNumberFormat="1" applyFont="1" applyBorder="1" applyAlignment="1">
      <alignment horizontal="left" vertical="center" wrapText="1"/>
      <protection/>
    </xf>
    <xf numFmtId="183" fontId="8" fillId="0" borderId="15" xfId="70" applyNumberFormat="1" applyFont="1" applyFill="1" applyBorder="1" applyAlignment="1">
      <alignment vertical="center" wrapText="1"/>
      <protection/>
    </xf>
    <xf numFmtId="183" fontId="8" fillId="0" borderId="16" xfId="70" applyNumberFormat="1" applyFont="1" applyFill="1" applyBorder="1" applyAlignment="1">
      <alignment horizontal="right" vertical="center" wrapText="1"/>
      <protection/>
    </xf>
    <xf numFmtId="0" fontId="8" fillId="0" borderId="12" xfId="0" applyFont="1" applyBorder="1" applyAlignment="1">
      <alignment horizontal="center" vertical="center"/>
    </xf>
    <xf numFmtId="0" fontId="5" fillId="24" borderId="11" xfId="43" applyFill="1" applyBorder="1" applyAlignment="1" applyProtection="1">
      <alignment horizontal="center" vertical="center" wrapText="1"/>
      <protection/>
    </xf>
    <xf numFmtId="0" fontId="8" fillId="0" borderId="0" xfId="69" applyFont="1">
      <alignment vertical="center"/>
      <protection/>
    </xf>
    <xf numFmtId="0" fontId="8" fillId="0" borderId="0" xfId="69" applyFont="1" applyAlignment="1">
      <alignment horizontal="right" vertical="center"/>
      <protection/>
    </xf>
    <xf numFmtId="0" fontId="8" fillId="0" borderId="12" xfId="69" applyFont="1" applyBorder="1">
      <alignment vertical="center"/>
      <protection/>
    </xf>
    <xf numFmtId="0" fontId="8" fillId="0" borderId="0" xfId="69" applyFont="1" applyBorder="1">
      <alignment vertical="center"/>
      <protection/>
    </xf>
    <xf numFmtId="0" fontId="8" fillId="0" borderId="0" xfId="69" applyFont="1" applyAlignment="1">
      <alignment horizontal="center" vertical="center"/>
      <protection/>
    </xf>
    <xf numFmtId="197" fontId="8" fillId="0" borderId="0" xfId="69" applyNumberFormat="1" applyFont="1" applyBorder="1" applyAlignment="1">
      <alignment horizontal="left" vertical="center" wrapText="1"/>
      <protection/>
    </xf>
    <xf numFmtId="197" fontId="8" fillId="0" borderId="0" xfId="69" applyNumberFormat="1" applyFont="1">
      <alignment vertical="center"/>
      <protection/>
    </xf>
    <xf numFmtId="0" fontId="8" fillId="0" borderId="0" xfId="67" applyFont="1">
      <alignment vertical="center"/>
      <protection/>
    </xf>
    <xf numFmtId="0" fontId="8" fillId="0" borderId="0" xfId="67" applyFont="1" applyAlignment="1">
      <alignment horizontal="right" vertical="center"/>
      <protection/>
    </xf>
    <xf numFmtId="0" fontId="8" fillId="0" borderId="12" xfId="67" applyFont="1" applyBorder="1">
      <alignment vertical="center"/>
      <protection/>
    </xf>
    <xf numFmtId="0" fontId="8" fillId="0" borderId="0" xfId="67" applyFont="1" applyBorder="1">
      <alignment vertical="center"/>
      <protection/>
    </xf>
    <xf numFmtId="197" fontId="8" fillId="0" borderId="0" xfId="67" applyNumberFormat="1" applyFont="1" applyBorder="1" applyAlignment="1">
      <alignment horizontal="left" vertical="center" wrapText="1"/>
      <protection/>
    </xf>
    <xf numFmtId="0" fontId="8" fillId="0" borderId="0" xfId="67" applyFont="1" applyAlignment="1">
      <alignment horizontal="center" vertical="center"/>
      <protection/>
    </xf>
    <xf numFmtId="0" fontId="8" fillId="0" borderId="0" xfId="67" applyNumberFormat="1" applyFont="1">
      <alignment vertical="center"/>
      <protection/>
    </xf>
    <xf numFmtId="197" fontId="8" fillId="0" borderId="0" xfId="67" applyNumberFormat="1" applyFont="1">
      <alignment vertical="center"/>
      <protection/>
    </xf>
    <xf numFmtId="0" fontId="8" fillId="0" borderId="17" xfId="67" applyFont="1" applyBorder="1" applyAlignment="1">
      <alignment vertical="center" wrapText="1" shrinkToFit="1"/>
      <protection/>
    </xf>
    <xf numFmtId="0" fontId="8" fillId="0" borderId="0" xfId="74" applyFont="1">
      <alignment vertical="center"/>
      <protection/>
    </xf>
    <xf numFmtId="0" fontId="8" fillId="0" borderId="0" xfId="74" applyFont="1" applyAlignment="1">
      <alignment horizontal="right" vertical="center"/>
      <protection/>
    </xf>
    <xf numFmtId="0" fontId="8" fillId="0" borderId="12" xfId="74" applyFont="1" applyBorder="1" applyAlignment="1">
      <alignment horizontal="center" vertical="center"/>
      <protection/>
    </xf>
    <xf numFmtId="0" fontId="8" fillId="0" borderId="0" xfId="74" applyFont="1" applyBorder="1">
      <alignment vertical="center"/>
      <protection/>
    </xf>
    <xf numFmtId="197" fontId="8" fillId="0" borderId="0" xfId="74" applyNumberFormat="1" applyFont="1" applyBorder="1" applyAlignment="1">
      <alignment horizontal="left" vertical="center" wrapText="1"/>
      <protection/>
    </xf>
    <xf numFmtId="0" fontId="8" fillId="0" borderId="0" xfId="74" applyFont="1" applyAlignment="1">
      <alignment horizontal="center" vertical="center"/>
      <protection/>
    </xf>
    <xf numFmtId="197" fontId="8" fillId="0" borderId="0" xfId="74" applyNumberFormat="1" applyFont="1">
      <alignment vertical="center"/>
      <protection/>
    </xf>
    <xf numFmtId="0" fontId="8" fillId="0" borderId="13" xfId="74" applyFont="1" applyBorder="1" applyAlignment="1">
      <alignment vertical="center" wrapText="1" shrinkToFit="1"/>
      <protection/>
    </xf>
    <xf numFmtId="0" fontId="8" fillId="0" borderId="18" xfId="69" applyFont="1" applyBorder="1" applyAlignment="1">
      <alignment vertical="center" shrinkToFit="1"/>
      <protection/>
    </xf>
    <xf numFmtId="0" fontId="0" fillId="0" borderId="11" xfId="69" applyFont="1" applyFill="1" applyBorder="1" applyAlignment="1">
      <alignment vertical="center" wrapText="1"/>
      <protection/>
    </xf>
    <xf numFmtId="0" fontId="0" fillId="0"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8" fillId="0" borderId="0" xfId="75" applyFont="1" applyFill="1">
      <alignment vertical="center"/>
      <protection/>
    </xf>
    <xf numFmtId="197" fontId="8" fillId="0" borderId="0" xfId="75" applyNumberFormat="1" applyFont="1" applyFill="1">
      <alignment vertical="center"/>
      <protection/>
    </xf>
    <xf numFmtId="0" fontId="5" fillId="0" borderId="0" xfId="43" applyFill="1" applyAlignment="1" applyProtection="1">
      <alignment vertical="center"/>
      <protection/>
    </xf>
    <xf numFmtId="0" fontId="0" fillId="24" borderId="11" xfId="73" applyFont="1" applyFill="1" applyBorder="1" applyAlignment="1">
      <alignment horizontal="center" vertical="center" wrapText="1"/>
      <protection/>
    </xf>
    <xf numFmtId="0" fontId="0" fillId="24" borderId="11" xfId="65" applyFont="1" applyFill="1" applyBorder="1" applyAlignment="1">
      <alignment horizontal="center" vertical="center" wrapText="1"/>
      <protection/>
    </xf>
    <xf numFmtId="0" fontId="0" fillId="24" borderId="11" xfId="64"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0" fontId="12" fillId="0" borderId="0" xfId="0" applyFont="1" applyAlignment="1">
      <alignment vertical="center"/>
    </xf>
    <xf numFmtId="0" fontId="8" fillId="24" borderId="17" xfId="68" applyFont="1" applyFill="1" applyBorder="1" applyAlignment="1">
      <alignment horizontal="right" vertical="center" shrinkToFit="1"/>
      <protection/>
    </xf>
    <xf numFmtId="0" fontId="8" fillId="0" borderId="19" xfId="66" applyFont="1" applyFill="1" applyBorder="1" applyAlignment="1">
      <alignment vertical="center" shrinkToFi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183" fontId="31" fillId="0" borderId="20" xfId="66" applyNumberFormat="1" applyFont="1" applyBorder="1" applyAlignment="1">
      <alignment vertical="center"/>
      <protection/>
    </xf>
    <xf numFmtId="183" fontId="8" fillId="0" borderId="20" xfId="70" applyNumberFormat="1" applyFont="1" applyFill="1" applyBorder="1" applyAlignment="1">
      <alignment vertical="center"/>
      <protection/>
    </xf>
    <xf numFmtId="183" fontId="31" fillId="0" borderId="20" xfId="70" applyNumberFormat="1" applyFont="1" applyFill="1" applyBorder="1" applyAlignment="1">
      <alignment vertical="center"/>
      <protection/>
    </xf>
    <xf numFmtId="183" fontId="31" fillId="0" borderId="20" xfId="75" applyNumberFormat="1" applyFont="1" applyBorder="1" applyAlignment="1">
      <alignment vertical="center"/>
      <protection/>
    </xf>
    <xf numFmtId="183" fontId="31" fillId="0" borderId="21" xfId="66" applyNumberFormat="1" applyFont="1" applyBorder="1" applyAlignment="1">
      <alignment horizontal="right" vertical="center" wrapText="1"/>
      <protection/>
    </xf>
    <xf numFmtId="183" fontId="8" fillId="0" borderId="22" xfId="70" applyNumberFormat="1" applyFont="1" applyFill="1" applyBorder="1" applyAlignment="1">
      <alignment vertical="center" wrapText="1"/>
      <protection/>
    </xf>
    <xf numFmtId="183" fontId="8" fillId="0" borderId="21" xfId="70" applyNumberFormat="1" applyFont="1" applyFill="1" applyBorder="1" applyAlignment="1">
      <alignment horizontal="right" vertical="center" wrapText="1"/>
      <protection/>
    </xf>
    <xf numFmtId="183" fontId="31" fillId="0" borderId="22" xfId="70" applyNumberFormat="1" applyFont="1" applyFill="1" applyBorder="1" applyAlignment="1">
      <alignment vertical="center" wrapText="1"/>
      <protection/>
    </xf>
    <xf numFmtId="183" fontId="31" fillId="0" borderId="21" xfId="70" applyNumberFormat="1" applyFont="1" applyFill="1" applyBorder="1" applyAlignment="1">
      <alignment horizontal="right" vertical="center" wrapText="1"/>
      <protection/>
    </xf>
    <xf numFmtId="183" fontId="31" fillId="0" borderId="21" xfId="75" applyNumberFormat="1" applyFont="1" applyBorder="1" applyAlignment="1">
      <alignment horizontal="right" vertical="center" wrapText="1"/>
      <protection/>
    </xf>
    <xf numFmtId="183" fontId="31" fillId="0" borderId="23" xfId="66" applyNumberFormat="1" applyFont="1" applyBorder="1" applyAlignment="1">
      <alignment vertical="center" wrapText="1"/>
      <protection/>
    </xf>
    <xf numFmtId="183" fontId="31" fillId="0" borderId="24" xfId="66" applyNumberFormat="1" applyFont="1" applyBorder="1" applyAlignment="1">
      <alignment horizontal="right" vertical="center" wrapText="1"/>
      <protection/>
    </xf>
    <xf numFmtId="197" fontId="8" fillId="3" borderId="20" xfId="66" applyNumberFormat="1" applyFont="1" applyFill="1" applyBorder="1" applyAlignment="1">
      <alignment horizontal="center" vertical="center"/>
      <protection/>
    </xf>
    <xf numFmtId="183" fontId="8" fillId="0" borderId="23" xfId="70" applyNumberFormat="1" applyFont="1" applyFill="1" applyBorder="1" applyAlignment="1">
      <alignment vertical="center" wrapText="1"/>
      <protection/>
    </xf>
    <xf numFmtId="183" fontId="8" fillId="0" borderId="24" xfId="70" applyNumberFormat="1" applyFont="1" applyFill="1" applyBorder="1" applyAlignment="1">
      <alignment horizontal="right" vertical="center" wrapText="1"/>
      <protection/>
    </xf>
    <xf numFmtId="183" fontId="31" fillId="0" borderId="23" xfId="70" applyNumberFormat="1" applyFont="1" applyFill="1" applyBorder="1" applyAlignment="1">
      <alignment vertical="center" wrapText="1"/>
      <protection/>
    </xf>
    <xf numFmtId="183" fontId="31" fillId="0" borderId="24" xfId="70" applyNumberFormat="1" applyFont="1" applyFill="1" applyBorder="1" applyAlignment="1">
      <alignment horizontal="right" vertical="center" wrapText="1"/>
      <protection/>
    </xf>
    <xf numFmtId="183" fontId="31" fillId="0" borderId="23" xfId="75" applyNumberFormat="1" applyFont="1" applyBorder="1" applyAlignment="1">
      <alignment vertical="center" wrapText="1"/>
      <protection/>
    </xf>
    <xf numFmtId="183" fontId="31" fillId="0" borderId="24" xfId="75" applyNumberFormat="1" applyFont="1" applyBorder="1" applyAlignment="1">
      <alignment horizontal="right" vertical="center" wrapText="1"/>
      <protection/>
    </xf>
    <xf numFmtId="183" fontId="8" fillId="25" borderId="25" xfId="66" applyNumberFormat="1" applyFont="1" applyFill="1" applyBorder="1" applyAlignment="1">
      <alignment horizontal="center" vertical="center"/>
      <protection/>
    </xf>
    <xf numFmtId="183" fontId="31" fillId="0" borderId="22" xfId="66" applyNumberFormat="1" applyFont="1" applyFill="1" applyBorder="1" applyAlignment="1">
      <alignment vertical="center" wrapText="1"/>
      <protection/>
    </xf>
    <xf numFmtId="183" fontId="31" fillId="0" borderId="22" xfId="75" applyNumberFormat="1" applyFont="1" applyFill="1" applyBorder="1" applyAlignment="1">
      <alignment vertical="center" wrapText="1"/>
      <protection/>
    </xf>
    <xf numFmtId="183" fontId="31" fillId="0" borderId="26" xfId="66" applyNumberFormat="1" applyFont="1" applyBorder="1" applyAlignment="1">
      <alignment horizontal="center" vertical="center" wrapText="1"/>
      <protection/>
    </xf>
    <xf numFmtId="183" fontId="8" fillId="0" borderId="26" xfId="70" applyNumberFormat="1" applyFont="1" applyFill="1" applyBorder="1" applyAlignment="1">
      <alignment horizontal="center" vertical="center" wrapText="1"/>
      <protection/>
    </xf>
    <xf numFmtId="183" fontId="31" fillId="0" borderId="26" xfId="70" applyNumberFormat="1" applyFont="1" applyFill="1" applyBorder="1" applyAlignment="1">
      <alignment horizontal="center" vertical="center" wrapText="1"/>
      <protection/>
    </xf>
    <xf numFmtId="183" fontId="31" fillId="0" borderId="26" xfId="75" applyNumberFormat="1" applyFont="1" applyBorder="1" applyAlignment="1">
      <alignment horizontal="center" vertical="center" wrapText="1"/>
      <protection/>
    </xf>
    <xf numFmtId="183" fontId="8" fillId="25" borderId="20" xfId="66" applyNumberFormat="1" applyFont="1" applyFill="1" applyBorder="1" applyAlignment="1">
      <alignment horizontal="center" vertical="center"/>
      <protection/>
    </xf>
    <xf numFmtId="0" fontId="8" fillId="0" borderId="27" xfId="66" applyFont="1" applyFill="1" applyBorder="1" applyAlignment="1">
      <alignment vertical="center" shrinkToFit="1"/>
      <protection/>
    </xf>
    <xf numFmtId="0" fontId="8" fillId="0" borderId="27" xfId="74" applyFont="1" applyBorder="1" applyAlignment="1">
      <alignment vertical="center" wrapText="1" shrinkToFit="1"/>
      <protection/>
    </xf>
    <xf numFmtId="0" fontId="8" fillId="0" borderId="28" xfId="69" applyFont="1" applyBorder="1" applyAlignment="1">
      <alignment vertical="center" shrinkToFit="1"/>
      <protection/>
    </xf>
    <xf numFmtId="0" fontId="8" fillId="0" borderId="28" xfId="75" applyFont="1" applyBorder="1" applyAlignment="1">
      <alignment vertical="center" shrinkToFit="1"/>
      <protection/>
    </xf>
    <xf numFmtId="183" fontId="8" fillId="26" borderId="20" xfId="74" applyNumberFormat="1" applyFont="1" applyFill="1" applyBorder="1" applyAlignment="1">
      <alignment vertical="center" wrapText="1" shrinkToFit="1"/>
      <protection/>
    </xf>
    <xf numFmtId="183" fontId="8" fillId="26" borderId="25" xfId="74" applyNumberFormat="1" applyFont="1" applyFill="1" applyBorder="1" applyAlignment="1">
      <alignment vertical="center" wrapText="1" shrinkToFit="1"/>
      <protection/>
    </xf>
    <xf numFmtId="183" fontId="8" fillId="26" borderId="11" xfId="74" applyNumberFormat="1" applyFont="1" applyFill="1" applyBorder="1" applyAlignment="1">
      <alignment vertical="center" wrapText="1" shrinkToFit="1"/>
      <protection/>
    </xf>
    <xf numFmtId="183" fontId="8" fillId="26" borderId="29" xfId="69" applyNumberFormat="1" applyFont="1" applyFill="1" applyBorder="1" applyAlignment="1">
      <alignment vertical="center" shrinkToFit="1"/>
      <protection/>
    </xf>
    <xf numFmtId="183" fontId="8" fillId="26" borderId="30" xfId="69" applyNumberFormat="1" applyFont="1" applyFill="1" applyBorder="1" applyAlignment="1">
      <alignment vertical="center" shrinkToFit="1"/>
      <protection/>
    </xf>
    <xf numFmtId="183" fontId="8" fillId="26" borderId="31" xfId="67" applyNumberFormat="1" applyFont="1" applyFill="1" applyBorder="1" applyAlignment="1">
      <alignment vertical="center" wrapText="1" shrinkToFit="1"/>
      <protection/>
    </xf>
    <xf numFmtId="183" fontId="8" fillId="26" borderId="31" xfId="69" applyNumberFormat="1" applyFont="1" applyFill="1" applyBorder="1" applyAlignment="1">
      <alignment vertical="center" shrinkToFit="1"/>
      <protection/>
    </xf>
    <xf numFmtId="183" fontId="8" fillId="26" borderId="31" xfId="70" applyNumberFormat="1" applyFont="1" applyFill="1" applyBorder="1" applyAlignment="1">
      <alignment vertical="center" shrinkToFit="1"/>
      <protection/>
    </xf>
    <xf numFmtId="0" fontId="8" fillId="26" borderId="17" xfId="70" applyFont="1" applyFill="1" applyBorder="1" applyAlignment="1">
      <alignment vertical="center" shrinkToFit="1"/>
      <protection/>
    </xf>
    <xf numFmtId="0" fontId="8" fillId="26" borderId="32" xfId="70" applyFont="1" applyFill="1" applyBorder="1" applyAlignment="1">
      <alignment vertical="center" shrinkToFit="1"/>
      <protection/>
    </xf>
    <xf numFmtId="0" fontId="8" fillId="26" borderId="32" xfId="70" applyFont="1" applyFill="1" applyBorder="1" applyAlignment="1">
      <alignment vertical="center" wrapText="1"/>
      <protection/>
    </xf>
    <xf numFmtId="0" fontId="8" fillId="26" borderId="33" xfId="70" applyFont="1" applyFill="1" applyBorder="1" applyAlignment="1">
      <alignment vertical="center" shrinkToFit="1"/>
      <protection/>
    </xf>
    <xf numFmtId="197" fontId="8" fillId="26" borderId="17" xfId="70" applyNumberFormat="1" applyFont="1" applyFill="1" applyBorder="1" applyAlignment="1">
      <alignment horizontal="right" vertical="center" wrapText="1" shrinkToFit="1"/>
      <protection/>
    </xf>
    <xf numFmtId="183" fontId="8" fillId="26" borderId="34" xfId="70" applyNumberFormat="1" applyFont="1" applyFill="1" applyBorder="1" applyAlignment="1">
      <alignment horizontal="right" vertical="center" wrapText="1" shrinkToFit="1"/>
      <protection/>
    </xf>
    <xf numFmtId="183" fontId="8" fillId="26" borderId="35" xfId="70" applyNumberFormat="1" applyFont="1" applyFill="1" applyBorder="1" applyAlignment="1">
      <alignment horizontal="right" vertical="center" wrapText="1" shrinkToFit="1"/>
      <protection/>
    </xf>
    <xf numFmtId="183" fontId="8" fillId="26" borderId="32" xfId="70" applyNumberFormat="1" applyFont="1" applyFill="1" applyBorder="1" applyAlignment="1">
      <alignment vertical="center" shrinkToFit="1"/>
      <protection/>
    </xf>
    <xf numFmtId="0" fontId="8" fillId="26" borderId="28" xfId="70" applyFont="1" applyFill="1" applyBorder="1" applyAlignment="1">
      <alignment vertical="center" shrinkToFit="1"/>
      <protection/>
    </xf>
    <xf numFmtId="0" fontId="8" fillId="26" borderId="36" xfId="70" applyFont="1" applyFill="1" applyBorder="1" applyAlignment="1">
      <alignment vertical="center" shrinkToFit="1"/>
      <protection/>
    </xf>
    <xf numFmtId="0" fontId="8" fillId="26" borderId="36" xfId="70" applyFont="1" applyFill="1" applyBorder="1" applyAlignment="1">
      <alignment vertical="center" wrapText="1"/>
      <protection/>
    </xf>
    <xf numFmtId="0" fontId="8" fillId="26" borderId="37" xfId="70" applyFont="1" applyFill="1" applyBorder="1" applyAlignment="1">
      <alignment vertical="center" shrinkToFit="1"/>
      <protection/>
    </xf>
    <xf numFmtId="197" fontId="8" fillId="26" borderId="38" xfId="70" applyNumberFormat="1" applyFont="1" applyFill="1" applyBorder="1" applyAlignment="1">
      <alignment horizontal="right" vertical="center" wrapText="1" shrinkToFit="1"/>
      <protection/>
    </xf>
    <xf numFmtId="183" fontId="8" fillId="26" borderId="39" xfId="70" applyNumberFormat="1" applyFont="1" applyFill="1" applyBorder="1" applyAlignment="1">
      <alignment horizontal="right" vertical="center" wrapText="1" shrinkToFit="1"/>
      <protection/>
    </xf>
    <xf numFmtId="183" fontId="8" fillId="26" borderId="38" xfId="70" applyNumberFormat="1" applyFont="1" applyFill="1" applyBorder="1" applyAlignment="1">
      <alignment horizontal="right" vertical="center" wrapText="1" shrinkToFit="1"/>
      <protection/>
    </xf>
    <xf numFmtId="183" fontId="8" fillId="26" borderId="36" xfId="70" applyNumberFormat="1" applyFont="1" applyFill="1" applyBorder="1" applyAlignment="1">
      <alignment vertical="center" shrinkToFit="1"/>
      <protection/>
    </xf>
    <xf numFmtId="0" fontId="8" fillId="26" borderId="40" xfId="66" applyFont="1" applyFill="1" applyBorder="1" applyAlignment="1">
      <alignment vertical="center" shrinkToFit="1"/>
      <protection/>
    </xf>
    <xf numFmtId="0" fontId="8" fillId="26" borderId="40" xfId="66" applyFont="1" applyFill="1" applyBorder="1" applyAlignment="1">
      <alignment vertical="center" wrapText="1"/>
      <protection/>
    </xf>
    <xf numFmtId="197" fontId="8" fillId="26" borderId="41" xfId="66" applyNumberFormat="1" applyFont="1" applyFill="1" applyBorder="1" applyAlignment="1">
      <alignment vertical="center" shrinkToFit="1"/>
      <protection/>
    </xf>
    <xf numFmtId="182" fontId="8" fillId="26" borderId="42" xfId="66" applyNumberFormat="1" applyFont="1" applyFill="1" applyBorder="1" applyAlignment="1">
      <alignment vertical="center" shrinkToFit="1"/>
      <protection/>
    </xf>
    <xf numFmtId="182" fontId="8" fillId="26" borderId="43" xfId="66" applyNumberFormat="1" applyFont="1" applyFill="1" applyBorder="1" applyAlignment="1">
      <alignment vertical="center" shrinkToFit="1"/>
      <protection/>
    </xf>
    <xf numFmtId="182" fontId="8" fillId="26" borderId="40" xfId="66" applyNumberFormat="1" applyFont="1" applyFill="1" applyBorder="1" applyAlignment="1">
      <alignment vertical="center" shrinkToFit="1"/>
      <protection/>
    </xf>
    <xf numFmtId="0" fontId="8" fillId="26" borderId="44" xfId="66" applyFont="1" applyFill="1" applyBorder="1" applyAlignment="1">
      <alignment vertical="center" shrinkToFit="1"/>
      <protection/>
    </xf>
    <xf numFmtId="0" fontId="8" fillId="26" borderId="44" xfId="66" applyFont="1" applyFill="1" applyBorder="1" applyAlignment="1">
      <alignment vertical="center" wrapText="1"/>
      <protection/>
    </xf>
    <xf numFmtId="0" fontId="8" fillId="26" borderId="45" xfId="66" applyFont="1" applyFill="1" applyBorder="1" applyAlignment="1">
      <alignment vertical="center" shrinkToFit="1"/>
      <protection/>
    </xf>
    <xf numFmtId="197" fontId="8" fillId="26" borderId="46" xfId="66" applyNumberFormat="1" applyFont="1" applyFill="1" applyBorder="1" applyAlignment="1">
      <alignment vertical="center" shrinkToFit="1"/>
      <protection/>
    </xf>
    <xf numFmtId="182" fontId="8" fillId="26" borderId="47" xfId="66" applyNumberFormat="1" applyFont="1" applyFill="1" applyBorder="1" applyAlignment="1">
      <alignment vertical="center" shrinkToFit="1"/>
      <protection/>
    </xf>
    <xf numFmtId="182" fontId="8" fillId="26" borderId="46" xfId="66" applyNumberFormat="1" applyFont="1" applyFill="1" applyBorder="1" applyAlignment="1">
      <alignment vertical="center" shrinkToFit="1"/>
      <protection/>
    </xf>
    <xf numFmtId="182" fontId="8" fillId="26" borderId="44" xfId="66" applyNumberFormat="1" applyFont="1" applyFill="1" applyBorder="1" applyAlignment="1">
      <alignment vertical="center" shrinkToFit="1"/>
      <protection/>
    </xf>
    <xf numFmtId="0" fontId="8" fillId="26" borderId="11" xfId="74" applyFont="1" applyFill="1" applyBorder="1" applyAlignment="1">
      <alignment vertical="center" wrapText="1" shrinkToFit="1"/>
      <protection/>
    </xf>
    <xf numFmtId="0" fontId="8" fillId="26" borderId="14" xfId="74" applyFont="1" applyFill="1" applyBorder="1" applyAlignment="1">
      <alignment vertical="center" wrapText="1" shrinkToFit="1"/>
      <protection/>
    </xf>
    <xf numFmtId="197" fontId="8" fillId="26" borderId="13" xfId="74" applyNumberFormat="1" applyFont="1" applyFill="1" applyBorder="1" applyAlignment="1">
      <alignment vertical="center" wrapText="1" shrinkToFit="1"/>
      <protection/>
    </xf>
    <xf numFmtId="0" fontId="8" fillId="26" borderId="44" xfId="74" applyFont="1" applyFill="1" applyBorder="1" applyAlignment="1">
      <alignment vertical="center" wrapText="1" shrinkToFit="1"/>
      <protection/>
    </xf>
    <xf numFmtId="0" fontId="8" fillId="26" borderId="45" xfId="74" applyFont="1" applyFill="1" applyBorder="1" applyAlignment="1">
      <alignment vertical="center" wrapText="1" shrinkToFit="1"/>
      <protection/>
    </xf>
    <xf numFmtId="197" fontId="8" fillId="26" borderId="48" xfId="74" applyNumberFormat="1" applyFont="1" applyFill="1" applyBorder="1" applyAlignment="1">
      <alignment vertical="center" wrapText="1" shrinkToFit="1"/>
      <protection/>
    </xf>
    <xf numFmtId="183" fontId="8" fillId="26" borderId="49" xfId="74" applyNumberFormat="1" applyFont="1" applyFill="1" applyBorder="1" applyAlignment="1">
      <alignment vertical="center" wrapText="1" shrinkToFit="1"/>
      <protection/>
    </xf>
    <xf numFmtId="183" fontId="8" fillId="26" borderId="48" xfId="74" applyNumberFormat="1" applyFont="1" applyFill="1" applyBorder="1" applyAlignment="1">
      <alignment vertical="center" wrapText="1" shrinkToFit="1"/>
      <protection/>
    </xf>
    <xf numFmtId="183" fontId="8" fillId="26" borderId="44" xfId="74" applyNumberFormat="1" applyFont="1" applyFill="1" applyBorder="1" applyAlignment="1">
      <alignment vertical="center" wrapText="1" shrinkToFit="1"/>
      <protection/>
    </xf>
    <xf numFmtId="0" fontId="8" fillId="26" borderId="32" xfId="67" applyFont="1" applyFill="1" applyBorder="1" applyAlignment="1">
      <alignment vertical="center" wrapText="1" shrinkToFit="1"/>
      <protection/>
    </xf>
    <xf numFmtId="0" fontId="8" fillId="26" borderId="33" xfId="67" applyFont="1" applyFill="1" applyBorder="1" applyAlignment="1">
      <alignment vertical="center" wrapText="1" shrinkToFit="1"/>
      <protection/>
    </xf>
    <xf numFmtId="197" fontId="8" fillId="26" borderId="17" xfId="67" applyNumberFormat="1" applyFont="1" applyFill="1" applyBorder="1" applyAlignment="1">
      <alignment vertical="center" wrapText="1" shrinkToFit="1"/>
      <protection/>
    </xf>
    <xf numFmtId="183" fontId="8" fillId="26" borderId="34" xfId="67" applyNumberFormat="1" applyFont="1" applyFill="1" applyBorder="1" applyAlignment="1">
      <alignment vertical="center" wrapText="1" shrinkToFit="1"/>
      <protection/>
    </xf>
    <xf numFmtId="183" fontId="8" fillId="26" borderId="35" xfId="67" applyNumberFormat="1" applyFont="1" applyFill="1" applyBorder="1" applyAlignment="1">
      <alignment vertical="center" wrapText="1" shrinkToFit="1"/>
      <protection/>
    </xf>
    <xf numFmtId="183" fontId="8" fillId="26" borderId="32" xfId="67" applyNumberFormat="1" applyFont="1" applyFill="1" applyBorder="1" applyAlignment="1">
      <alignment vertical="center" wrapText="1" shrinkToFit="1"/>
      <protection/>
    </xf>
    <xf numFmtId="0" fontId="8" fillId="26" borderId="36" xfId="67" applyFont="1" applyFill="1" applyBorder="1" applyAlignment="1">
      <alignment vertical="center" wrapText="1" shrinkToFit="1"/>
      <protection/>
    </xf>
    <xf numFmtId="197" fontId="8" fillId="26" borderId="38" xfId="67" applyNumberFormat="1" applyFont="1" applyFill="1" applyBorder="1" applyAlignment="1">
      <alignment vertical="center" wrapText="1" shrinkToFit="1"/>
      <protection/>
    </xf>
    <xf numFmtId="183" fontId="8" fillId="26" borderId="39" xfId="67" applyNumberFormat="1" applyFont="1" applyFill="1" applyBorder="1" applyAlignment="1">
      <alignment vertical="center" wrapText="1" shrinkToFit="1"/>
      <protection/>
    </xf>
    <xf numFmtId="183" fontId="8" fillId="26" borderId="38" xfId="67" applyNumberFormat="1" applyFont="1" applyFill="1" applyBorder="1" applyAlignment="1">
      <alignment vertical="center" wrapText="1" shrinkToFit="1"/>
      <protection/>
    </xf>
    <xf numFmtId="183" fontId="8" fillId="26" borderId="36" xfId="67" applyNumberFormat="1" applyFont="1" applyFill="1" applyBorder="1" applyAlignment="1">
      <alignment vertical="center" wrapText="1" shrinkToFit="1"/>
      <protection/>
    </xf>
    <xf numFmtId="0" fontId="8" fillId="26" borderId="31" xfId="69" applyFont="1" applyFill="1" applyBorder="1" applyAlignment="1">
      <alignment vertical="center" shrinkToFit="1"/>
      <protection/>
    </xf>
    <xf numFmtId="0" fontId="8" fillId="26" borderId="50" xfId="69" applyFont="1" applyFill="1" applyBorder="1" applyAlignment="1">
      <alignment vertical="center" shrinkToFit="1"/>
      <protection/>
    </xf>
    <xf numFmtId="197" fontId="8" fillId="26" borderId="18" xfId="69" applyNumberFormat="1" applyFont="1" applyFill="1" applyBorder="1" applyAlignment="1">
      <alignment vertical="center" shrinkToFit="1"/>
      <protection/>
    </xf>
    <xf numFmtId="0" fontId="8" fillId="26" borderId="36" xfId="69" applyFont="1" applyFill="1" applyBorder="1" applyAlignment="1">
      <alignment vertical="center" shrinkToFit="1"/>
      <protection/>
    </xf>
    <xf numFmtId="0" fontId="8" fillId="26" borderId="36" xfId="69" applyFont="1" applyFill="1" applyBorder="1" applyAlignment="1">
      <alignment vertical="center" wrapText="1" shrinkToFit="1"/>
      <protection/>
    </xf>
    <xf numFmtId="0" fontId="8" fillId="26" borderId="37" xfId="69" applyFont="1" applyFill="1" applyBorder="1" applyAlignment="1">
      <alignment vertical="center" shrinkToFit="1"/>
      <protection/>
    </xf>
    <xf numFmtId="197" fontId="8" fillId="26" borderId="38" xfId="69" applyNumberFormat="1" applyFont="1" applyFill="1" applyBorder="1" applyAlignment="1">
      <alignment vertical="center" shrinkToFit="1"/>
      <protection/>
    </xf>
    <xf numFmtId="183" fontId="8" fillId="26" borderId="39" xfId="69" applyNumberFormat="1" applyFont="1" applyFill="1" applyBorder="1" applyAlignment="1">
      <alignment vertical="center" shrinkToFit="1"/>
      <protection/>
    </xf>
    <xf numFmtId="183" fontId="8" fillId="26" borderId="38" xfId="69" applyNumberFormat="1" applyFont="1" applyFill="1" applyBorder="1" applyAlignment="1">
      <alignment vertical="center" shrinkToFit="1"/>
      <protection/>
    </xf>
    <xf numFmtId="183" fontId="8" fillId="26" borderId="36" xfId="69" applyNumberFormat="1" applyFont="1" applyFill="1" applyBorder="1" applyAlignment="1">
      <alignment vertical="center" shrinkToFit="1"/>
      <protection/>
    </xf>
    <xf numFmtId="0" fontId="8" fillId="26" borderId="36" xfId="75" applyFont="1" applyFill="1" applyBorder="1" applyAlignment="1">
      <alignment vertical="center" shrinkToFit="1"/>
      <protection/>
    </xf>
    <xf numFmtId="182" fontId="8" fillId="26" borderId="51" xfId="66" applyNumberFormat="1" applyFont="1" applyFill="1" applyBorder="1" applyAlignment="1">
      <alignment vertical="center" shrinkToFit="1"/>
      <protection/>
    </xf>
    <xf numFmtId="0" fontId="0" fillId="24" borderId="11" xfId="0" applyFont="1" applyFill="1" applyBorder="1" applyAlignment="1">
      <alignment horizontal="center" vertical="center"/>
    </xf>
    <xf numFmtId="183" fontId="8" fillId="26" borderId="40" xfId="74" applyNumberFormat="1" applyFont="1" applyFill="1" applyBorder="1" applyAlignment="1">
      <alignment vertical="center" wrapText="1" shrinkToFit="1"/>
      <protection/>
    </xf>
    <xf numFmtId="182" fontId="8" fillId="26" borderId="29" xfId="66" applyNumberFormat="1" applyFont="1" applyFill="1" applyBorder="1" applyAlignment="1">
      <alignment vertical="center" shrinkToFit="1"/>
      <protection/>
    </xf>
    <xf numFmtId="183" fontId="8" fillId="26" borderId="29" xfId="74" applyNumberFormat="1" applyFont="1" applyFill="1" applyBorder="1" applyAlignment="1">
      <alignment vertical="center" wrapText="1" shrinkToFit="1"/>
      <protection/>
    </xf>
    <xf numFmtId="183" fontId="8" fillId="26" borderId="29" xfId="67" applyNumberFormat="1" applyFont="1" applyFill="1" applyBorder="1" applyAlignment="1">
      <alignment vertical="center" wrapText="1" shrinkToFit="1"/>
      <protection/>
    </xf>
    <xf numFmtId="184" fontId="8" fillId="26" borderId="29" xfId="0" applyNumberFormat="1" applyFont="1" applyFill="1" applyBorder="1" applyAlignment="1">
      <alignment vertical="center"/>
    </xf>
    <xf numFmtId="183" fontId="8" fillId="26" borderId="29" xfId="70" applyNumberFormat="1" applyFont="1" applyFill="1" applyBorder="1" applyAlignment="1">
      <alignment vertical="center" shrinkToFit="1"/>
      <protection/>
    </xf>
    <xf numFmtId="183" fontId="8" fillId="26" borderId="29" xfId="75" applyNumberFormat="1" applyFont="1" applyFill="1" applyBorder="1" applyAlignment="1">
      <alignment vertical="center" shrinkToFit="1"/>
      <protection/>
    </xf>
    <xf numFmtId="0" fontId="8" fillId="0" borderId="52" xfId="66" applyFont="1" applyBorder="1" applyAlignment="1">
      <alignment vertical="center" wrapText="1"/>
      <protection/>
    </xf>
    <xf numFmtId="0" fontId="8" fillId="0" borderId="52" xfId="66" applyFont="1" applyBorder="1">
      <alignment vertical="center"/>
      <protection/>
    </xf>
    <xf numFmtId="0" fontId="8" fillId="0" borderId="52" xfId="74" applyFont="1" applyBorder="1" applyAlignment="1">
      <alignment vertical="center" wrapText="1"/>
      <protection/>
    </xf>
    <xf numFmtId="0" fontId="8" fillId="0" borderId="52" xfId="74" applyFont="1" applyBorder="1">
      <alignment vertical="center"/>
      <protection/>
    </xf>
    <xf numFmtId="0" fontId="8" fillId="0" borderId="52" xfId="67" applyFont="1" applyBorder="1" applyAlignment="1">
      <alignment vertical="center" wrapText="1"/>
      <protection/>
    </xf>
    <xf numFmtId="0" fontId="8" fillId="0" borderId="52" xfId="67" applyFont="1" applyBorder="1">
      <alignment vertical="center"/>
      <protection/>
    </xf>
    <xf numFmtId="0" fontId="8" fillId="0" borderId="52" xfId="69" applyFont="1" applyBorder="1" applyAlignment="1">
      <alignment vertical="center" wrapText="1"/>
      <protection/>
    </xf>
    <xf numFmtId="0" fontId="8" fillId="0" borderId="52" xfId="69" applyFont="1" applyBorder="1">
      <alignment vertical="center"/>
      <protection/>
    </xf>
    <xf numFmtId="0" fontId="8" fillId="0" borderId="52" xfId="68" applyFont="1" applyBorder="1" applyAlignment="1">
      <alignment vertical="center" wrapText="1"/>
      <protection/>
    </xf>
    <xf numFmtId="0" fontId="8" fillId="0" borderId="52" xfId="68" applyFont="1" applyBorder="1" applyAlignment="1">
      <alignment vertical="center"/>
      <protection/>
    </xf>
    <xf numFmtId="0" fontId="31" fillId="0" borderId="52" xfId="68" applyFont="1" applyBorder="1" applyAlignment="1">
      <alignment vertical="center"/>
      <protection/>
    </xf>
    <xf numFmtId="0" fontId="8" fillId="0" borderId="52" xfId="70" applyFont="1" applyBorder="1" applyAlignment="1">
      <alignment vertical="center" wrapText="1"/>
      <protection/>
    </xf>
    <xf numFmtId="0" fontId="8" fillId="0" borderId="52" xfId="70" applyFont="1" applyBorder="1">
      <alignment vertical="center"/>
      <protection/>
    </xf>
    <xf numFmtId="0" fontId="8" fillId="0" borderId="52" xfId="75" applyFont="1" applyBorder="1" applyAlignment="1">
      <alignment vertical="center" wrapText="1"/>
      <protection/>
    </xf>
    <xf numFmtId="0" fontId="8" fillId="0" borderId="52" xfId="75" applyFont="1" applyBorder="1">
      <alignment vertical="center"/>
      <protection/>
    </xf>
    <xf numFmtId="183" fontId="31" fillId="0" borderId="24" xfId="66" applyNumberFormat="1" applyFont="1" applyFill="1" applyBorder="1" applyAlignment="1">
      <alignment horizontal="right" vertical="center" wrapText="1"/>
      <protection/>
    </xf>
    <xf numFmtId="190" fontId="8" fillId="26" borderId="42" xfId="66" applyNumberFormat="1" applyFont="1" applyFill="1" applyBorder="1" applyAlignment="1">
      <alignment vertical="center" shrinkToFit="1"/>
      <protection/>
    </xf>
    <xf numFmtId="190" fontId="8" fillId="26" borderId="20" xfId="74" applyNumberFormat="1" applyFont="1" applyFill="1" applyBorder="1" applyAlignment="1">
      <alignment vertical="center" wrapText="1" shrinkToFit="1"/>
      <protection/>
    </xf>
    <xf numFmtId="190" fontId="8" fillId="26" borderId="29" xfId="69" applyNumberFormat="1" applyFont="1" applyFill="1" applyBorder="1" applyAlignment="1">
      <alignment vertical="center" shrinkToFit="1"/>
      <protection/>
    </xf>
    <xf numFmtId="190" fontId="8" fillId="26" borderId="34" xfId="0" applyNumberFormat="1" applyFont="1" applyFill="1" applyBorder="1" applyAlignment="1">
      <alignment horizontal="center" vertical="center" shrinkToFit="1"/>
    </xf>
    <xf numFmtId="183" fontId="31" fillId="0" borderId="24" xfId="75" applyNumberFormat="1" applyFont="1" applyFill="1" applyBorder="1" applyAlignment="1">
      <alignment horizontal="right" vertical="center" wrapText="1"/>
      <protection/>
    </xf>
    <xf numFmtId="190" fontId="8" fillId="27" borderId="51" xfId="66" applyNumberFormat="1" applyFont="1" applyFill="1" applyBorder="1" applyAlignment="1">
      <alignment vertical="center" shrinkToFit="1"/>
      <protection/>
    </xf>
    <xf numFmtId="190" fontId="8" fillId="27" borderId="11" xfId="74" applyNumberFormat="1" applyFont="1" applyFill="1" applyBorder="1" applyAlignment="1">
      <alignment vertical="center" wrapText="1" shrinkToFit="1"/>
      <protection/>
    </xf>
    <xf numFmtId="190" fontId="8" fillId="27" borderId="40" xfId="74" applyNumberFormat="1" applyFont="1" applyFill="1" applyBorder="1" applyAlignment="1">
      <alignment vertical="center" wrapText="1" shrinkToFit="1"/>
      <protection/>
    </xf>
    <xf numFmtId="190" fontId="8" fillId="27" borderId="32" xfId="67" applyNumberFormat="1" applyFont="1" applyFill="1" applyBorder="1" applyAlignment="1">
      <alignment vertical="center" wrapText="1" shrinkToFit="1"/>
      <protection/>
    </xf>
    <xf numFmtId="190" fontId="8" fillId="27" borderId="31" xfId="67" applyNumberFormat="1" applyFont="1" applyFill="1" applyBorder="1" applyAlignment="1">
      <alignment vertical="center" wrapText="1" shrinkToFit="1"/>
      <protection/>
    </xf>
    <xf numFmtId="190" fontId="8" fillId="27" borderId="31" xfId="69" applyNumberFormat="1" applyFont="1" applyFill="1" applyBorder="1" applyAlignment="1">
      <alignment vertical="center" shrinkToFit="1"/>
      <protection/>
    </xf>
    <xf numFmtId="190" fontId="8" fillId="27" borderId="32" xfId="0" applyNumberFormat="1" applyFont="1" applyFill="1" applyBorder="1" applyAlignment="1">
      <alignment horizontal="center" vertical="center" shrinkToFit="1"/>
    </xf>
    <xf numFmtId="190" fontId="8" fillId="27" borderId="31" xfId="70" applyNumberFormat="1" applyFont="1" applyFill="1" applyBorder="1" applyAlignment="1">
      <alignment horizontal="center" vertical="center" shrinkToFit="1"/>
      <protection/>
    </xf>
    <xf numFmtId="190" fontId="8" fillId="27" borderId="31" xfId="75" applyNumberFormat="1" applyFont="1" applyFill="1" applyBorder="1" applyAlignment="1">
      <alignment vertical="center" shrinkToFit="1"/>
      <protection/>
    </xf>
    <xf numFmtId="183" fontId="8" fillId="0" borderId="23" xfId="66" applyNumberFormat="1" applyFont="1" applyFill="1" applyBorder="1" applyAlignment="1">
      <alignment vertical="center" wrapText="1"/>
      <protection/>
    </xf>
    <xf numFmtId="0" fontId="0" fillId="0" borderId="12" xfId="0" applyFont="1" applyBorder="1" applyAlignment="1">
      <alignment vertical="center"/>
    </xf>
    <xf numFmtId="0" fontId="0" fillId="0" borderId="12" xfId="73" applyFont="1" applyBorder="1">
      <alignment vertical="center"/>
      <protection/>
    </xf>
    <xf numFmtId="0" fontId="3" fillId="26" borderId="0" xfId="0" applyFont="1" applyFill="1" applyBorder="1" applyAlignment="1">
      <alignment horizontal="center" vertical="center" wrapText="1"/>
    </xf>
    <xf numFmtId="180" fontId="3" fillId="26" borderId="0" xfId="49" applyNumberFormat="1" applyFont="1" applyFill="1" applyBorder="1" applyAlignment="1">
      <alignment vertical="center"/>
    </xf>
    <xf numFmtId="0" fontId="0" fillId="0" borderId="0" xfId="0" applyBorder="1" applyAlignment="1">
      <alignment vertical="center"/>
    </xf>
    <xf numFmtId="0" fontId="0" fillId="0" borderId="0" xfId="73" applyBorder="1">
      <alignment vertical="center"/>
      <protection/>
    </xf>
    <xf numFmtId="0" fontId="0" fillId="0" borderId="0" xfId="73" applyBorder="1" applyAlignment="1">
      <alignment horizontal="center" vertical="center"/>
      <protection/>
    </xf>
    <xf numFmtId="0" fontId="10" fillId="0" borderId="0" xfId="70" applyBorder="1">
      <alignment vertical="center"/>
      <protection/>
    </xf>
    <xf numFmtId="0" fontId="0" fillId="0" borderId="0" xfId="73" applyFill="1" applyBorder="1">
      <alignment vertical="center"/>
      <protection/>
    </xf>
    <xf numFmtId="0" fontId="10" fillId="0" borderId="0" xfId="70" applyFill="1" applyBorder="1">
      <alignment vertical="center"/>
      <protection/>
    </xf>
    <xf numFmtId="0" fontId="0" fillId="0" borderId="0" xfId="65" applyFont="1" applyBorder="1">
      <alignment vertical="center"/>
      <protection/>
    </xf>
    <xf numFmtId="0" fontId="0" fillId="26" borderId="0" xfId="0" applyFont="1" applyFill="1" applyBorder="1" applyAlignment="1">
      <alignment horizontal="center" vertical="center" wrapText="1"/>
    </xf>
    <xf numFmtId="0" fontId="0" fillId="26" borderId="0" xfId="0" applyFont="1" applyFill="1" applyBorder="1" applyAlignment="1">
      <alignment vertical="center"/>
    </xf>
    <xf numFmtId="0" fontId="0" fillId="26" borderId="0" xfId="0" applyFill="1" applyBorder="1" applyAlignment="1">
      <alignment vertical="center"/>
    </xf>
    <xf numFmtId="0" fontId="0" fillId="26" borderId="0" xfId="0" applyFont="1" applyFill="1" applyBorder="1" applyAlignment="1">
      <alignment horizontal="center" vertical="center"/>
    </xf>
    <xf numFmtId="0" fontId="12" fillId="26" borderId="0" xfId="0" applyFont="1" applyFill="1" applyBorder="1" applyAlignment="1">
      <alignment vertical="center"/>
    </xf>
    <xf numFmtId="0" fontId="12" fillId="26" borderId="0" xfId="70" applyFont="1" applyFill="1" applyBorder="1" applyAlignment="1">
      <alignment horizontal="right" vertical="center"/>
      <protection/>
    </xf>
    <xf numFmtId="0" fontId="12" fillId="26" borderId="0" xfId="70" applyFont="1" applyFill="1" applyBorder="1" applyAlignment="1">
      <alignment horizontal="right" vertical="center" wrapText="1"/>
      <protection/>
    </xf>
    <xf numFmtId="0" fontId="12" fillId="26" borderId="0" xfId="73" applyFont="1" applyFill="1" applyBorder="1" applyAlignment="1">
      <alignment horizontal="right" vertical="center" wrapText="1"/>
      <protection/>
    </xf>
    <xf numFmtId="0" fontId="0" fillId="26" borderId="0" xfId="0" applyFill="1" applyAlignment="1">
      <alignment horizontal="center" vertical="center"/>
    </xf>
    <xf numFmtId="0" fontId="0" fillId="26" borderId="0" xfId="0" applyFill="1" applyAlignment="1">
      <alignment vertical="center"/>
    </xf>
    <xf numFmtId="0" fontId="0" fillId="0" borderId="0" xfId="73" applyFont="1" applyBorder="1">
      <alignment vertical="center"/>
      <protection/>
    </xf>
    <xf numFmtId="0" fontId="0" fillId="0" borderId="0" xfId="73" applyFont="1" applyBorder="1">
      <alignment vertical="center"/>
      <protection/>
    </xf>
    <xf numFmtId="182" fontId="8" fillId="26" borderId="30" xfId="66" applyNumberFormat="1" applyFont="1" applyFill="1" applyBorder="1" applyAlignment="1">
      <alignment vertical="center" shrinkToFit="1"/>
      <protection/>
    </xf>
    <xf numFmtId="182" fontId="8" fillId="26" borderId="31" xfId="66" applyNumberFormat="1" applyFont="1" applyFill="1" applyBorder="1" applyAlignment="1">
      <alignment vertical="center" shrinkToFit="1"/>
      <protection/>
    </xf>
    <xf numFmtId="190" fontId="8" fillId="27" borderId="31" xfId="66" applyNumberFormat="1" applyFont="1" applyFill="1" applyBorder="1" applyAlignment="1">
      <alignment vertical="center" shrinkToFit="1"/>
      <protection/>
    </xf>
    <xf numFmtId="0" fontId="8" fillId="0" borderId="31" xfId="0" applyFont="1" applyBorder="1" applyAlignment="1">
      <alignment vertical="center" shrinkToFit="1"/>
    </xf>
    <xf numFmtId="0" fontId="8" fillId="0" borderId="50" xfId="0" applyFont="1" applyBorder="1" applyAlignment="1">
      <alignment vertical="center" shrinkToFit="1"/>
    </xf>
    <xf numFmtId="197" fontId="8" fillId="26" borderId="18" xfId="0" applyNumberFormat="1" applyFont="1" applyFill="1" applyBorder="1" applyAlignment="1">
      <alignment vertical="center" shrinkToFit="1"/>
    </xf>
    <xf numFmtId="0" fontId="8" fillId="0" borderId="37" xfId="0" applyFont="1" applyBorder="1" applyAlignment="1">
      <alignment vertical="center" shrinkToFit="1"/>
    </xf>
    <xf numFmtId="0" fontId="8" fillId="0" borderId="53" xfId="0" applyFont="1" applyBorder="1" applyAlignment="1">
      <alignment vertical="center" shrinkToFit="1"/>
    </xf>
    <xf numFmtId="0" fontId="8" fillId="0" borderId="54" xfId="0" applyFont="1" applyBorder="1" applyAlignment="1">
      <alignment vertical="center" shrinkToFit="1"/>
    </xf>
    <xf numFmtId="197" fontId="8" fillId="0" borderId="18" xfId="0" applyNumberFormat="1" applyFont="1" applyFill="1" applyBorder="1" applyAlignment="1">
      <alignment vertical="center" shrinkToFit="1"/>
    </xf>
    <xf numFmtId="0" fontId="8" fillId="0" borderId="55" xfId="0" applyFont="1" applyBorder="1" applyAlignment="1">
      <alignment vertical="center" shrinkToFit="1"/>
    </xf>
    <xf numFmtId="0" fontId="8" fillId="0" borderId="56" xfId="0" applyFont="1" applyBorder="1" applyAlignment="1">
      <alignment vertical="center" shrinkToFit="1"/>
    </xf>
    <xf numFmtId="0" fontId="8" fillId="0" borderId="11" xfId="0" applyFont="1" applyBorder="1" applyAlignment="1">
      <alignment vertical="center" shrinkToFit="1"/>
    </xf>
    <xf numFmtId="0" fontId="0" fillId="0" borderId="11" xfId="0" applyFont="1" applyBorder="1" applyAlignment="1">
      <alignment vertical="center"/>
    </xf>
    <xf numFmtId="0" fontId="0" fillId="0" borderId="11" xfId="0" applyBorder="1" applyAlignment="1">
      <alignment horizontal="center" vertical="center" wrapText="1"/>
    </xf>
    <xf numFmtId="0" fontId="0" fillId="26" borderId="0"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44" xfId="0" applyFont="1" applyFill="1" applyBorder="1" applyAlignment="1">
      <alignment horizontal="center" vertical="center" wrapText="1"/>
    </xf>
    <xf numFmtId="0" fontId="8" fillId="0" borderId="11" xfId="66" applyFont="1" applyFill="1" applyBorder="1" applyAlignment="1">
      <alignment vertical="center" shrinkToFit="1"/>
      <protection/>
    </xf>
    <xf numFmtId="0" fontId="0" fillId="0" borderId="12" xfId="0" applyFont="1" applyBorder="1" applyAlignment="1">
      <alignment vertical="center"/>
    </xf>
    <xf numFmtId="0" fontId="0" fillId="0" borderId="0" xfId="0" applyFont="1" applyAlignment="1">
      <alignment horizontal="right" vertical="center"/>
    </xf>
    <xf numFmtId="0" fontId="0" fillId="24" borderId="11" xfId="0" applyFont="1" applyFill="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26" borderId="0" xfId="0" applyFont="1" applyFill="1" applyBorder="1" applyAlignment="1">
      <alignment vertical="center"/>
    </xf>
    <xf numFmtId="0" fontId="0" fillId="0" borderId="11" xfId="0" applyFont="1" applyBorder="1" applyAlignment="1">
      <alignment vertical="center"/>
    </xf>
    <xf numFmtId="0" fontId="0" fillId="24" borderId="11" xfId="0" applyFont="1" applyFill="1" applyBorder="1" applyAlignment="1">
      <alignment vertical="center"/>
    </xf>
    <xf numFmtId="0" fontId="8" fillId="26" borderId="40" xfId="66" applyFont="1" applyFill="1" applyBorder="1" applyAlignment="1">
      <alignment vertical="center" wrapText="1" shrinkToFit="1"/>
      <protection/>
    </xf>
    <xf numFmtId="0" fontId="8" fillId="26" borderId="40" xfId="66" applyFont="1" applyFill="1" applyBorder="1" applyAlignment="1">
      <alignment horizontal="center" vertical="center" shrinkToFit="1"/>
      <protection/>
    </xf>
    <xf numFmtId="182" fontId="8" fillId="26" borderId="42" xfId="66" applyNumberFormat="1" applyFont="1" applyFill="1" applyBorder="1" applyAlignment="1">
      <alignment horizontal="right" vertical="center" wrapText="1" shrinkToFit="1"/>
      <protection/>
    </xf>
    <xf numFmtId="197" fontId="8" fillId="26" borderId="57" xfId="66" applyNumberFormat="1" applyFont="1" applyFill="1" applyBorder="1" applyAlignment="1">
      <alignment vertical="center" shrinkToFit="1"/>
      <protection/>
    </xf>
    <xf numFmtId="0" fontId="8" fillId="0" borderId="31"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1" xfId="0" applyFont="1" applyFill="1" applyBorder="1" applyAlignment="1">
      <alignment vertical="center"/>
    </xf>
    <xf numFmtId="0" fontId="8" fillId="0" borderId="12" xfId="75" applyFont="1" applyBorder="1" applyAlignment="1">
      <alignment horizontal="left" vertical="center"/>
      <protection/>
    </xf>
    <xf numFmtId="0" fontId="0" fillId="0" borderId="44" xfId="0" applyFont="1" applyBorder="1" applyAlignment="1">
      <alignment vertical="center" wrapText="1"/>
    </xf>
    <xf numFmtId="0" fontId="35" fillId="0" borderId="44" xfId="0" applyFont="1" applyBorder="1" applyAlignment="1">
      <alignment vertical="center" shrinkToFit="1"/>
    </xf>
    <xf numFmtId="0" fontId="8" fillId="26" borderId="58" xfId="75" applyFont="1" applyFill="1" applyBorder="1" applyAlignment="1">
      <alignment horizontal="center" vertical="center" shrinkToFit="1"/>
      <protection/>
    </xf>
    <xf numFmtId="197" fontId="57" fillId="0" borderId="59" xfId="0" applyNumberFormat="1" applyFont="1" applyFill="1" applyBorder="1" applyAlignment="1">
      <alignment horizontal="right" vertical="center" shrinkToFit="1"/>
    </xf>
    <xf numFmtId="183" fontId="57" fillId="0" borderId="60" xfId="0" applyNumberFormat="1" applyFont="1" applyFill="1" applyBorder="1" applyAlignment="1">
      <alignment vertical="center" shrinkToFit="1"/>
    </xf>
    <xf numFmtId="183" fontId="57" fillId="0" borderId="27" xfId="0" applyNumberFormat="1" applyFont="1" applyFill="1" applyBorder="1" applyAlignment="1">
      <alignment vertical="center" shrinkToFit="1"/>
    </xf>
    <xf numFmtId="183" fontId="57" fillId="0" borderId="44" xfId="0" applyNumberFormat="1" applyFont="1" applyFill="1" applyBorder="1" applyAlignment="1">
      <alignment vertical="center" shrinkToFit="1"/>
    </xf>
    <xf numFmtId="190" fontId="8" fillId="27" borderId="36" xfId="75" applyNumberFormat="1" applyFont="1" applyFill="1" applyBorder="1" applyAlignment="1">
      <alignment vertical="center" shrinkToFit="1"/>
      <protection/>
    </xf>
    <xf numFmtId="190" fontId="8" fillId="26" borderId="39" xfId="75" applyNumberFormat="1" applyFont="1" applyFill="1" applyBorder="1" applyAlignment="1">
      <alignment vertical="center" shrinkToFit="1"/>
      <protection/>
    </xf>
    <xf numFmtId="0" fontId="8" fillId="0" borderId="18" xfId="75" applyFont="1" applyBorder="1" applyAlignment="1">
      <alignment vertical="center" shrinkToFit="1"/>
      <protection/>
    </xf>
    <xf numFmtId="0" fontId="8" fillId="26" borderId="31" xfId="75" applyFont="1" applyFill="1" applyBorder="1" applyAlignment="1">
      <alignment horizontal="center" vertical="center" shrinkToFit="1"/>
      <protection/>
    </xf>
    <xf numFmtId="0" fontId="35" fillId="0" borderId="31" xfId="0" applyFont="1" applyBorder="1" applyAlignment="1">
      <alignment vertical="center" shrinkToFit="1"/>
    </xf>
    <xf numFmtId="0" fontId="8" fillId="26" borderId="31" xfId="75" applyFont="1" applyFill="1" applyBorder="1" applyAlignment="1">
      <alignment vertical="center" shrinkToFit="1"/>
      <protection/>
    </xf>
    <xf numFmtId="0" fontId="8" fillId="26" borderId="50" xfId="75" applyFont="1" applyFill="1" applyBorder="1" applyAlignment="1">
      <alignment horizontal="center" vertical="center" shrinkToFit="1"/>
      <protection/>
    </xf>
    <xf numFmtId="197" fontId="57" fillId="0" borderId="61" xfId="0" applyNumberFormat="1" applyFont="1" applyFill="1" applyBorder="1" applyAlignment="1">
      <alignment horizontal="right" vertical="center" shrinkToFit="1"/>
    </xf>
    <xf numFmtId="183" fontId="57" fillId="0" borderId="37" xfId="0" applyNumberFormat="1" applyFont="1" applyFill="1" applyBorder="1" applyAlignment="1">
      <alignment vertical="center" shrinkToFit="1"/>
    </xf>
    <xf numFmtId="183" fontId="57" fillId="0" borderId="18" xfId="0" applyNumberFormat="1" applyFont="1" applyFill="1" applyBorder="1" applyAlignment="1">
      <alignment vertical="center" shrinkToFit="1"/>
    </xf>
    <xf numFmtId="183" fontId="57" fillId="0" borderId="31" xfId="0" applyNumberFormat="1" applyFont="1" applyFill="1" applyBorder="1" applyAlignment="1">
      <alignment vertical="center" shrinkToFit="1"/>
    </xf>
    <xf numFmtId="190" fontId="8" fillId="26" borderId="29" xfId="75" applyNumberFormat="1" applyFont="1" applyFill="1" applyBorder="1" applyAlignment="1">
      <alignment vertical="center" shrinkToFit="1"/>
      <protection/>
    </xf>
    <xf numFmtId="0" fontId="36" fillId="0" borderId="31" xfId="0" applyFont="1" applyBorder="1" applyAlignment="1">
      <alignment vertical="center" wrapText="1" shrinkToFit="1"/>
    </xf>
    <xf numFmtId="0" fontId="37" fillId="0" borderId="31" xfId="0" applyFont="1" applyBorder="1" applyAlignment="1">
      <alignment vertical="center" wrapText="1" shrinkToFit="1"/>
    </xf>
    <xf numFmtId="0" fontId="35" fillId="0" borderId="31" xfId="0" applyFont="1" applyBorder="1" applyAlignment="1">
      <alignment vertical="center" wrapText="1" shrinkToFit="1"/>
    </xf>
    <xf numFmtId="190" fontId="58" fillId="26" borderId="29" xfId="75" applyNumberFormat="1" applyFont="1" applyFill="1" applyBorder="1" applyAlignment="1">
      <alignment vertical="center" shrinkToFit="1"/>
      <protection/>
    </xf>
    <xf numFmtId="0" fontId="37" fillId="0" borderId="62" xfId="0" applyFont="1" applyBorder="1" applyAlignment="1">
      <alignment horizontal="left" vertical="center" shrinkToFit="1"/>
    </xf>
    <xf numFmtId="197" fontId="37" fillId="0" borderId="61" xfId="0" applyNumberFormat="1" applyFont="1" applyFill="1" applyBorder="1" applyAlignment="1">
      <alignment horizontal="right" vertical="center" shrinkToFit="1"/>
    </xf>
    <xf numFmtId="183" fontId="37" fillId="0" borderId="37" xfId="0" applyNumberFormat="1" applyFont="1" applyFill="1" applyBorder="1" applyAlignment="1">
      <alignment vertical="center" shrinkToFit="1"/>
    </xf>
    <xf numFmtId="183" fontId="37" fillId="0" borderId="18" xfId="0" applyNumberFormat="1" applyFont="1" applyFill="1" applyBorder="1" applyAlignment="1">
      <alignment vertical="center" shrinkToFit="1"/>
    </xf>
    <xf numFmtId="183" fontId="37" fillId="0" borderId="31" xfId="0" applyNumberFormat="1" applyFont="1" applyFill="1" applyBorder="1" applyAlignment="1">
      <alignment vertical="center" shrinkToFit="1"/>
    </xf>
    <xf numFmtId="0" fontId="36" fillId="0" borderId="62" xfId="0" applyFont="1" applyBorder="1" applyAlignment="1">
      <alignment horizontal="left" vertical="center" wrapText="1" shrinkToFit="1"/>
    </xf>
    <xf numFmtId="0" fontId="36" fillId="0" borderId="31" xfId="0" applyFont="1" applyFill="1" applyBorder="1" applyAlignment="1">
      <alignment vertical="center" wrapText="1"/>
    </xf>
    <xf numFmtId="0" fontId="37" fillId="0" borderId="31" xfId="0" applyFont="1" applyFill="1" applyBorder="1" applyAlignment="1">
      <alignment vertical="top" wrapText="1"/>
    </xf>
    <xf numFmtId="0" fontId="37" fillId="0" borderId="31" xfId="0" applyFont="1" applyFill="1" applyBorder="1" applyAlignment="1">
      <alignment vertical="center" shrinkToFit="1"/>
    </xf>
    <xf numFmtId="0" fontId="37" fillId="0" borderId="31" xfId="0" applyFont="1" applyBorder="1" applyAlignment="1">
      <alignment vertical="center" shrinkToFit="1"/>
    </xf>
    <xf numFmtId="0" fontId="37" fillId="0" borderId="31" xfId="0" applyFont="1" applyFill="1" applyBorder="1" applyAlignment="1">
      <alignment vertical="center" wrapText="1"/>
    </xf>
    <xf numFmtId="0" fontId="36" fillId="0" borderId="31" xfId="0" applyFont="1" applyFill="1" applyBorder="1" applyAlignment="1">
      <alignment vertical="center" wrapText="1" shrinkToFit="1"/>
    </xf>
    <xf numFmtId="0" fontId="38" fillId="0" borderId="31" xfId="0" applyFont="1" applyBorder="1" applyAlignment="1">
      <alignment vertical="center"/>
    </xf>
    <xf numFmtId="0" fontId="39" fillId="0" borderId="31" xfId="0" applyFont="1" applyBorder="1" applyAlignment="1">
      <alignment vertical="center" wrapText="1"/>
    </xf>
    <xf numFmtId="0" fontId="37" fillId="0" borderId="31" xfId="0" applyFont="1" applyBorder="1" applyAlignment="1">
      <alignment horizontal="center" vertical="center" shrinkToFit="1"/>
    </xf>
    <xf numFmtId="0" fontId="39" fillId="0" borderId="63" xfId="0" applyFont="1" applyBorder="1" applyAlignment="1">
      <alignment vertical="center" wrapText="1"/>
    </xf>
    <xf numFmtId="0" fontId="37" fillId="0" borderId="31" xfId="0" applyFont="1" applyBorder="1" applyAlignment="1">
      <alignment vertical="center" wrapText="1"/>
    </xf>
    <xf numFmtId="0" fontId="0" fillId="0" borderId="0" xfId="73" applyFont="1" applyAlignment="1">
      <alignment horizontal="right" vertical="center"/>
      <protection/>
    </xf>
    <xf numFmtId="0" fontId="0" fillId="24" borderId="11" xfId="73" applyFont="1" applyFill="1" applyBorder="1" applyAlignment="1">
      <alignment horizontal="center" vertical="center"/>
      <protection/>
    </xf>
    <xf numFmtId="0" fontId="0" fillId="24" borderId="11" xfId="73" applyFont="1" applyFill="1" applyBorder="1" applyAlignment="1">
      <alignment horizontal="center" vertical="center"/>
      <protection/>
    </xf>
    <xf numFmtId="0" fontId="37" fillId="0" borderId="11" xfId="0" applyFont="1" applyBorder="1" applyAlignment="1">
      <alignment vertical="center" wrapText="1"/>
    </xf>
    <xf numFmtId="0" fontId="37" fillId="0" borderId="11" xfId="0" applyFont="1" applyBorder="1" applyAlignment="1">
      <alignment vertical="center" shrinkToFit="1"/>
    </xf>
    <xf numFmtId="0" fontId="0" fillId="0" borderId="11" xfId="70" applyFont="1" applyBorder="1" applyAlignment="1">
      <alignment horizontal="center" vertical="center" wrapText="1"/>
      <protection/>
    </xf>
    <xf numFmtId="0" fontId="0" fillId="0" borderId="11" xfId="0" applyBorder="1" applyAlignment="1">
      <alignment horizontal="left" vertical="center" wrapText="1"/>
    </xf>
    <xf numFmtId="0" fontId="0" fillId="0" borderId="11" xfId="0" applyBorder="1" applyAlignment="1">
      <alignment horizontal="center" vertical="center" shrinkToFit="1"/>
    </xf>
    <xf numFmtId="0" fontId="8" fillId="0" borderId="14" xfId="0" applyFont="1" applyBorder="1" applyAlignment="1">
      <alignment vertical="center" shrinkToFit="1"/>
    </xf>
    <xf numFmtId="0" fontId="0" fillId="24" borderId="11" xfId="73" applyFont="1" applyFill="1" applyBorder="1">
      <alignment vertical="center"/>
      <protection/>
    </xf>
    <xf numFmtId="0" fontId="0" fillId="26" borderId="0" xfId="73" applyFont="1" applyFill="1" applyBorder="1">
      <alignment vertical="center"/>
      <protection/>
    </xf>
    <xf numFmtId="0" fontId="0" fillId="0" borderId="0" xfId="73" applyFont="1" applyAlignment="1">
      <alignment vertical="center" wrapText="1"/>
      <protection/>
    </xf>
    <xf numFmtId="0" fontId="37" fillId="0" borderId="44" xfId="0" applyFont="1" applyBorder="1" applyAlignment="1">
      <alignment horizontal="left" vertical="center" shrinkToFit="1"/>
    </xf>
    <xf numFmtId="0" fontId="37" fillId="0" borderId="44" xfId="0" applyFont="1" applyBorder="1" applyAlignment="1">
      <alignment vertical="center" shrinkToFit="1"/>
    </xf>
    <xf numFmtId="0" fontId="8" fillId="26" borderId="58" xfId="70" applyFont="1" applyFill="1" applyBorder="1" applyAlignment="1">
      <alignment horizontal="center" vertical="center" shrinkToFit="1"/>
      <protection/>
    </xf>
    <xf numFmtId="197" fontId="37" fillId="0" borderId="59" xfId="0" applyNumberFormat="1" applyFont="1" applyFill="1" applyBorder="1" applyAlignment="1">
      <alignment horizontal="right" vertical="center" shrinkToFit="1"/>
    </xf>
    <xf numFmtId="183" fontId="35" fillId="0" borderId="60" xfId="0" applyNumberFormat="1" applyFont="1" applyFill="1" applyBorder="1" applyAlignment="1">
      <alignment vertical="center" shrinkToFit="1"/>
    </xf>
    <xf numFmtId="183" fontId="35" fillId="0" borderId="27" xfId="0" applyNumberFormat="1" applyFont="1" applyFill="1" applyBorder="1" applyAlignment="1">
      <alignment vertical="center" shrinkToFit="1"/>
    </xf>
    <xf numFmtId="183" fontId="35" fillId="0" borderId="44" xfId="0" applyNumberFormat="1" applyFont="1" applyFill="1" applyBorder="1" applyAlignment="1">
      <alignment vertical="center" shrinkToFit="1"/>
    </xf>
    <xf numFmtId="190" fontId="8" fillId="27" borderId="36" xfId="70" applyNumberFormat="1" applyFont="1" applyFill="1" applyBorder="1" applyAlignment="1">
      <alignment horizontal="center" vertical="center" shrinkToFit="1"/>
      <protection/>
    </xf>
    <xf numFmtId="190" fontId="8" fillId="26" borderId="39" xfId="70" applyNumberFormat="1" applyFont="1" applyFill="1" applyBorder="1" applyAlignment="1">
      <alignment horizontal="center" vertical="center" shrinkToFit="1"/>
      <protection/>
    </xf>
    <xf numFmtId="0" fontId="37" fillId="0" borderId="31" xfId="0" applyFont="1" applyBorder="1" applyAlignment="1">
      <alignment horizontal="left" vertical="center" shrinkToFit="1"/>
    </xf>
    <xf numFmtId="0" fontId="8" fillId="26" borderId="50" xfId="70" applyFont="1" applyFill="1" applyBorder="1" applyAlignment="1">
      <alignment horizontal="center" vertical="center" shrinkToFit="1"/>
      <protection/>
    </xf>
    <xf numFmtId="183" fontId="35" fillId="0" borderId="37" xfId="0" applyNumberFormat="1" applyFont="1" applyFill="1" applyBorder="1" applyAlignment="1">
      <alignment vertical="center" shrinkToFit="1"/>
    </xf>
    <xf numFmtId="183" fontId="35" fillId="0" borderId="18" xfId="0" applyNumberFormat="1" applyFont="1" applyFill="1" applyBorder="1" applyAlignment="1">
      <alignment vertical="center" shrinkToFit="1"/>
    </xf>
    <xf numFmtId="183" fontId="35" fillId="0" borderId="31" xfId="0" applyNumberFormat="1" applyFont="1" applyFill="1" applyBorder="1" applyAlignment="1">
      <alignment vertical="center" shrinkToFit="1"/>
    </xf>
    <xf numFmtId="190" fontId="8" fillId="26" borderId="29" xfId="70" applyNumberFormat="1" applyFont="1" applyFill="1" applyBorder="1" applyAlignment="1">
      <alignment horizontal="center" vertical="center" shrinkToFit="1"/>
      <protection/>
    </xf>
    <xf numFmtId="0" fontId="40" fillId="0" borderId="31" xfId="0" applyFont="1" applyBorder="1" applyAlignment="1">
      <alignment vertical="center" wrapText="1" shrinkToFit="1"/>
    </xf>
    <xf numFmtId="0" fontId="8" fillId="26" borderId="18" xfId="70" applyFont="1" applyFill="1" applyBorder="1" applyAlignment="1">
      <alignment vertical="center" shrinkToFit="1"/>
      <protection/>
    </xf>
    <xf numFmtId="183" fontId="40" fillId="0" borderId="37" xfId="0" applyNumberFormat="1" applyFont="1" applyFill="1" applyBorder="1" applyAlignment="1">
      <alignment vertical="center" wrapText="1" shrinkToFit="1"/>
    </xf>
    <xf numFmtId="183" fontId="40" fillId="0" borderId="18" xfId="0" applyNumberFormat="1" applyFont="1" applyFill="1" applyBorder="1" applyAlignment="1">
      <alignment vertical="center" wrapText="1" shrinkToFit="1"/>
    </xf>
    <xf numFmtId="183" fontId="35" fillId="27" borderId="30" xfId="0" applyNumberFormat="1" applyFont="1" applyFill="1" applyBorder="1" applyAlignment="1" applyProtection="1">
      <alignment horizontal="right" vertical="center" shrinkToFit="1"/>
      <protection/>
    </xf>
    <xf numFmtId="0" fontId="36" fillId="0" borderId="31" xfId="0" applyFont="1" applyBorder="1" applyAlignment="1">
      <alignment vertical="center" shrinkToFit="1"/>
    </xf>
    <xf numFmtId="183" fontId="35" fillId="0" borderId="30" xfId="0" applyNumberFormat="1" applyFont="1" applyFill="1" applyBorder="1" applyAlignment="1" applyProtection="1">
      <alignment horizontal="right" vertical="center" shrinkToFit="1"/>
      <protection/>
    </xf>
    <xf numFmtId="0" fontId="41" fillId="0" borderId="31" xfId="0" applyFont="1" applyBorder="1" applyAlignment="1">
      <alignment vertical="center" wrapText="1" shrinkToFit="1"/>
    </xf>
    <xf numFmtId="0" fontId="35" fillId="0" borderId="31" xfId="0" applyFont="1" applyBorder="1" applyAlignment="1">
      <alignment horizontal="left" vertical="center" shrinkToFit="1"/>
    </xf>
    <xf numFmtId="183" fontId="41" fillId="0" borderId="37" xfId="0" applyNumberFormat="1" applyFont="1" applyFill="1" applyBorder="1" applyAlignment="1">
      <alignment vertical="center" wrapText="1" shrinkToFit="1"/>
    </xf>
    <xf numFmtId="183" fontId="41" fillId="0" borderId="18" xfId="0" applyNumberFormat="1" applyFont="1" applyFill="1" applyBorder="1" applyAlignment="1">
      <alignment vertical="center" wrapText="1" shrinkToFit="1"/>
    </xf>
    <xf numFmtId="0" fontId="43" fillId="0" borderId="31" xfId="0" applyFont="1" applyBorder="1" applyAlignment="1">
      <alignment vertical="center" shrinkToFit="1"/>
    </xf>
    <xf numFmtId="197" fontId="37" fillId="0" borderId="18" xfId="0" applyNumberFormat="1" applyFont="1" applyFill="1" applyBorder="1" applyAlignment="1">
      <alignment vertical="center" shrinkToFit="1"/>
    </xf>
    <xf numFmtId="183" fontId="37" fillId="0" borderId="30" xfId="70" applyNumberFormat="1" applyFont="1" applyFill="1" applyBorder="1" applyAlignment="1">
      <alignment horizontal="right" vertical="center" wrapText="1" shrinkToFit="1"/>
      <protection/>
    </xf>
    <xf numFmtId="190" fontId="37" fillId="27" borderId="31" xfId="70" applyNumberFormat="1" applyFont="1" applyFill="1" applyBorder="1" applyAlignment="1">
      <alignment horizontal="center" vertical="center" shrinkToFit="1"/>
      <protection/>
    </xf>
    <xf numFmtId="190" fontId="37" fillId="26" borderId="29" xfId="70" applyNumberFormat="1" applyFont="1" applyFill="1" applyBorder="1" applyAlignment="1">
      <alignment horizontal="center" vertical="center" shrinkToFit="1"/>
      <protection/>
    </xf>
    <xf numFmtId="0" fontId="44" fillId="0" borderId="31" xfId="0" applyFont="1" applyBorder="1" applyAlignment="1">
      <alignment vertical="center" shrinkToFit="1"/>
    </xf>
    <xf numFmtId="183" fontId="37" fillId="0" borderId="31" xfId="70" applyNumberFormat="1" applyFont="1" applyFill="1" applyBorder="1" applyAlignment="1">
      <alignment vertical="center" shrinkToFit="1"/>
      <protection/>
    </xf>
    <xf numFmtId="0" fontId="35" fillId="0" borderId="53" xfId="0" applyFont="1" applyBorder="1" applyAlignment="1">
      <alignment vertical="center" wrapText="1" shrinkToFit="1"/>
    </xf>
    <xf numFmtId="183" fontId="37" fillId="0" borderId="64" xfId="0" applyNumberFormat="1" applyFont="1" applyFill="1" applyBorder="1" applyAlignment="1">
      <alignment vertical="center" shrinkToFit="1"/>
    </xf>
    <xf numFmtId="183" fontId="37" fillId="0" borderId="53" xfId="70" applyNumberFormat="1" applyFont="1" applyFill="1" applyBorder="1" applyAlignment="1">
      <alignment vertical="center" shrinkToFit="1"/>
      <protection/>
    </xf>
    <xf numFmtId="190" fontId="37" fillId="26" borderId="65" xfId="70" applyNumberFormat="1" applyFont="1" applyFill="1" applyBorder="1" applyAlignment="1">
      <alignment horizontal="center" vertical="center" shrinkToFit="1"/>
      <protection/>
    </xf>
    <xf numFmtId="0" fontId="8" fillId="0" borderId="11" xfId="0" applyFont="1" applyFill="1" applyBorder="1" applyAlignment="1">
      <alignment vertical="center" shrinkToFit="1"/>
    </xf>
    <xf numFmtId="190" fontId="37" fillId="26" borderId="47" xfId="70" applyNumberFormat="1" applyFont="1" applyFill="1" applyBorder="1" applyAlignment="1">
      <alignment horizontal="center" vertical="center" shrinkToFit="1"/>
      <protection/>
    </xf>
    <xf numFmtId="190" fontId="37" fillId="26" borderId="37" xfId="70" applyNumberFormat="1" applyFont="1" applyFill="1" applyBorder="1" applyAlignment="1">
      <alignment horizontal="center" vertical="center" shrinkToFit="1"/>
      <protection/>
    </xf>
    <xf numFmtId="0" fontId="8" fillId="26" borderId="58" xfId="70" applyFont="1" applyFill="1" applyBorder="1" applyAlignment="1">
      <alignment vertical="center" shrinkToFit="1"/>
      <protection/>
    </xf>
    <xf numFmtId="197" fontId="8" fillId="26" borderId="28" xfId="70" applyNumberFormat="1" applyFont="1" applyFill="1" applyBorder="1" applyAlignment="1">
      <alignment horizontal="right" vertical="center" wrapText="1" shrinkToFit="1"/>
      <protection/>
    </xf>
    <xf numFmtId="190" fontId="37" fillId="27" borderId="36" xfId="70" applyNumberFormat="1" applyFont="1" applyFill="1" applyBorder="1" applyAlignment="1">
      <alignment horizontal="center" vertical="center" shrinkToFit="1"/>
      <protection/>
    </xf>
    <xf numFmtId="0" fontId="8" fillId="0" borderId="18" xfId="70" applyFont="1" applyFill="1" applyBorder="1" applyAlignment="1">
      <alignment vertical="center" shrinkToFit="1"/>
      <protection/>
    </xf>
    <xf numFmtId="0" fontId="8" fillId="0" borderId="31" xfId="0" applyFont="1" applyFill="1" applyBorder="1" applyAlignment="1">
      <alignment vertical="center" shrinkToFit="1"/>
    </xf>
    <xf numFmtId="0" fontId="8" fillId="0" borderId="63" xfId="0" applyFont="1" applyFill="1" applyBorder="1" applyAlignment="1">
      <alignment vertical="center"/>
    </xf>
    <xf numFmtId="0" fontId="8" fillId="0" borderId="63" xfId="70" applyFont="1" applyFill="1" applyBorder="1" applyAlignment="1">
      <alignment vertical="center" shrinkToFit="1"/>
      <protection/>
    </xf>
    <xf numFmtId="197" fontId="8" fillId="0" borderId="61" xfId="70" applyNumberFormat="1" applyFont="1" applyFill="1" applyBorder="1" applyAlignment="1">
      <alignment horizontal="right" vertical="center" wrapText="1" shrinkToFit="1"/>
      <protection/>
    </xf>
    <xf numFmtId="183" fontId="8" fillId="0" borderId="29" xfId="70" applyNumberFormat="1" applyFont="1" applyFill="1" applyBorder="1" applyAlignment="1">
      <alignment horizontal="right" vertical="center" wrapText="1" shrinkToFit="1"/>
      <protection/>
    </xf>
    <xf numFmtId="183" fontId="8" fillId="0" borderId="63" xfId="70" applyNumberFormat="1" applyFont="1" applyFill="1" applyBorder="1" applyAlignment="1">
      <alignment horizontal="right" vertical="center" wrapText="1" shrinkToFit="1"/>
      <protection/>
    </xf>
    <xf numFmtId="183" fontId="8" fillId="0" borderId="31" xfId="70" applyNumberFormat="1" applyFont="1" applyFill="1" applyBorder="1" applyAlignment="1">
      <alignment vertical="center" shrinkToFit="1"/>
      <protection/>
    </xf>
    <xf numFmtId="183" fontId="8" fillId="0" borderId="63" xfId="70" applyNumberFormat="1" applyFont="1" applyFill="1" applyBorder="1" applyAlignment="1">
      <alignment vertical="center" shrinkToFit="1"/>
      <protection/>
    </xf>
    <xf numFmtId="190" fontId="37" fillId="0" borderId="47" xfId="70" applyNumberFormat="1" applyFont="1" applyFill="1" applyBorder="1" applyAlignment="1">
      <alignment horizontal="center" vertical="center" shrinkToFit="1"/>
      <protection/>
    </xf>
    <xf numFmtId="190" fontId="37" fillId="0" borderId="37" xfId="70" applyNumberFormat="1" applyFont="1" applyFill="1" applyBorder="1" applyAlignment="1">
      <alignment horizontal="center" vertical="center" shrinkToFit="1"/>
      <protection/>
    </xf>
    <xf numFmtId="0" fontId="0" fillId="0" borderId="12" xfId="73" applyFont="1" applyBorder="1">
      <alignment vertical="center"/>
      <protection/>
    </xf>
    <xf numFmtId="0" fontId="12" fillId="0" borderId="11" xfId="70" applyFont="1" applyFill="1" applyBorder="1" applyAlignment="1">
      <alignment vertical="center" shrinkToFit="1"/>
      <protection/>
    </xf>
    <xf numFmtId="0" fontId="12" fillId="0" borderId="11" xfId="70" applyFont="1" applyFill="1" applyBorder="1" applyAlignment="1">
      <alignment horizontal="center" vertical="center" shrinkToFit="1"/>
      <protection/>
    </xf>
    <xf numFmtId="0" fontId="0" fillId="0" borderId="11" xfId="0" applyFont="1" applyBorder="1" applyAlignment="1">
      <alignment vertical="center" shrinkToFit="1"/>
    </xf>
    <xf numFmtId="0" fontId="12" fillId="0" borderId="11" xfId="70" applyFont="1" applyBorder="1" applyAlignment="1">
      <alignment vertical="center" shrinkToFit="1"/>
      <protection/>
    </xf>
    <xf numFmtId="183" fontId="31" fillId="0" borderId="22" xfId="70" applyNumberFormat="1" applyFont="1" applyFill="1" applyBorder="1" applyAlignment="1">
      <alignment horizontal="center" vertical="center" wrapText="1"/>
      <protection/>
    </xf>
    <xf numFmtId="0" fontId="8" fillId="0" borderId="31" xfId="70" applyFont="1" applyFill="1" applyBorder="1" applyAlignment="1">
      <alignment vertical="center" shrinkToFit="1"/>
      <protection/>
    </xf>
    <xf numFmtId="0" fontId="8" fillId="0" borderId="31" xfId="70" applyFont="1" applyFill="1" applyBorder="1" applyAlignment="1">
      <alignment vertical="center" wrapText="1" shrinkToFit="1"/>
      <protection/>
    </xf>
    <xf numFmtId="0" fontId="8" fillId="0" borderId="50" xfId="70" applyFont="1" applyFill="1" applyBorder="1" applyAlignment="1">
      <alignment vertical="center" shrinkToFit="1"/>
      <protection/>
    </xf>
    <xf numFmtId="197" fontId="8" fillId="0" borderId="18" xfId="70" applyNumberFormat="1" applyFont="1" applyFill="1" applyBorder="1" applyAlignment="1">
      <alignment vertical="center" shrinkToFit="1"/>
      <protection/>
    </xf>
    <xf numFmtId="183" fontId="8" fillId="0" borderId="37" xfId="70" applyNumberFormat="1" applyFont="1" applyFill="1" applyBorder="1" applyAlignment="1">
      <alignment vertical="center" shrinkToFit="1"/>
      <protection/>
    </xf>
    <xf numFmtId="183" fontId="8" fillId="0" borderId="30" xfId="70" applyNumberFormat="1" applyFont="1" applyFill="1" applyBorder="1" applyAlignment="1">
      <alignment vertical="center" shrinkToFit="1"/>
      <protection/>
    </xf>
    <xf numFmtId="190" fontId="8" fillId="0" borderId="31" xfId="70" applyNumberFormat="1" applyFont="1" applyFill="1" applyBorder="1" applyAlignment="1">
      <alignment vertical="center" shrinkToFit="1"/>
      <protection/>
    </xf>
    <xf numFmtId="0" fontId="8" fillId="0" borderId="37" xfId="70" applyFont="1" applyFill="1" applyBorder="1" applyAlignment="1">
      <alignment horizontal="center" vertical="center"/>
      <protection/>
    </xf>
    <xf numFmtId="190" fontId="8" fillId="0" borderId="31" xfId="70" applyNumberFormat="1" applyFont="1" applyFill="1" applyBorder="1" applyAlignment="1">
      <alignment horizontal="right" vertical="center" shrinkToFit="1"/>
      <protection/>
    </xf>
    <xf numFmtId="0" fontId="8" fillId="0" borderId="31" xfId="75" applyFont="1" applyFill="1" applyBorder="1" applyAlignment="1">
      <alignment vertical="center" shrinkToFit="1"/>
      <protection/>
    </xf>
    <xf numFmtId="0" fontId="8" fillId="0" borderId="31" xfId="75" applyFont="1" applyFill="1" applyBorder="1" applyAlignment="1">
      <alignment vertical="center" wrapText="1" shrinkToFit="1"/>
      <protection/>
    </xf>
    <xf numFmtId="0" fontId="8" fillId="0" borderId="50" xfId="75" applyFont="1" applyFill="1" applyBorder="1" applyAlignment="1">
      <alignment vertical="center" shrinkToFit="1"/>
      <protection/>
    </xf>
    <xf numFmtId="197" fontId="8" fillId="0" borderId="18" xfId="75" applyNumberFormat="1" applyFont="1" applyFill="1" applyBorder="1" applyAlignment="1">
      <alignment vertical="center" shrinkToFit="1"/>
      <protection/>
    </xf>
    <xf numFmtId="183" fontId="8" fillId="0" borderId="37" xfId="75" applyNumberFormat="1" applyFont="1" applyFill="1" applyBorder="1" applyAlignment="1">
      <alignment vertical="center" shrinkToFit="1"/>
      <protection/>
    </xf>
    <xf numFmtId="183" fontId="8" fillId="0" borderId="30" xfId="75" applyNumberFormat="1" applyFont="1" applyFill="1" applyBorder="1" applyAlignment="1">
      <alignment vertical="center" shrinkToFit="1"/>
      <protection/>
    </xf>
    <xf numFmtId="183" fontId="8" fillId="0" borderId="31" xfId="75" applyNumberFormat="1" applyFont="1" applyFill="1" applyBorder="1" applyAlignment="1">
      <alignment vertical="center" shrinkToFit="1"/>
      <protection/>
    </xf>
    <xf numFmtId="190" fontId="8" fillId="0" borderId="31" xfId="75" applyNumberFormat="1" applyFont="1" applyFill="1" applyBorder="1" applyAlignment="1">
      <alignment vertical="center" shrinkToFit="1"/>
      <protection/>
    </xf>
    <xf numFmtId="0" fontId="8" fillId="0" borderId="37" xfId="75" applyFont="1" applyFill="1" applyBorder="1" applyAlignment="1">
      <alignment horizontal="center" vertical="center"/>
      <protection/>
    </xf>
    <xf numFmtId="197" fontId="8" fillId="0" borderId="18" xfId="75" applyNumberFormat="1" applyFont="1" applyFill="1" applyBorder="1" applyAlignment="1">
      <alignment horizontal="right" vertical="center" wrapText="1" shrinkToFit="1"/>
      <protection/>
    </xf>
    <xf numFmtId="183" fontId="8" fillId="0" borderId="0" xfId="75" applyNumberFormat="1" applyFont="1" applyFill="1">
      <alignment vertical="center"/>
      <protection/>
    </xf>
    <xf numFmtId="0" fontId="8" fillId="0" borderId="31" xfId="70" applyFont="1" applyFill="1" applyBorder="1" applyAlignment="1">
      <alignment vertical="center" wrapText="1"/>
      <protection/>
    </xf>
    <xf numFmtId="197" fontId="8" fillId="0" borderId="18" xfId="70" applyNumberFormat="1" applyFont="1" applyFill="1" applyBorder="1" applyAlignment="1">
      <alignment horizontal="right" vertical="center" wrapText="1" shrinkToFit="1"/>
      <protection/>
    </xf>
    <xf numFmtId="183" fontId="8" fillId="0" borderId="37" xfId="70" applyNumberFormat="1" applyFont="1" applyFill="1" applyBorder="1" applyAlignment="1">
      <alignment horizontal="right" vertical="center" wrapText="1" shrinkToFit="1"/>
      <protection/>
    </xf>
    <xf numFmtId="183" fontId="8" fillId="0" borderId="30" xfId="70" applyNumberFormat="1" applyFont="1" applyFill="1" applyBorder="1" applyAlignment="1">
      <alignment horizontal="right" vertical="center" wrapText="1" shrinkToFit="1"/>
      <protection/>
    </xf>
    <xf numFmtId="190" fontId="8" fillId="0" borderId="31" xfId="70" applyNumberFormat="1" applyFont="1" applyFill="1" applyBorder="1" applyAlignment="1">
      <alignment horizontal="center" vertical="center" shrinkToFit="1"/>
      <protection/>
    </xf>
    <xf numFmtId="190" fontId="8" fillId="0" borderId="37" xfId="70" applyNumberFormat="1" applyFont="1" applyFill="1" applyBorder="1" applyAlignment="1">
      <alignment horizontal="center" vertical="center" shrinkToFit="1"/>
      <protection/>
    </xf>
    <xf numFmtId="0" fontId="8" fillId="0" borderId="32" xfId="70" applyFont="1" applyFill="1" applyBorder="1" applyAlignment="1">
      <alignment vertical="center" shrinkToFit="1"/>
      <protection/>
    </xf>
    <xf numFmtId="0" fontId="8" fillId="0" borderId="32" xfId="70" applyFont="1" applyFill="1" applyBorder="1" applyAlignment="1">
      <alignment vertical="center" wrapText="1"/>
      <protection/>
    </xf>
    <xf numFmtId="0" fontId="8" fillId="0" borderId="33" xfId="70" applyFont="1" applyFill="1" applyBorder="1" applyAlignment="1">
      <alignment vertical="center" shrinkToFit="1"/>
      <protection/>
    </xf>
    <xf numFmtId="197" fontId="8" fillId="0" borderId="17" xfId="70" applyNumberFormat="1" applyFont="1" applyFill="1" applyBorder="1" applyAlignment="1">
      <alignment horizontal="right" vertical="center" wrapText="1" shrinkToFit="1"/>
      <protection/>
    </xf>
    <xf numFmtId="183" fontId="8" fillId="0" borderId="34" xfId="70" applyNumberFormat="1" applyFont="1" applyFill="1" applyBorder="1" applyAlignment="1">
      <alignment horizontal="right" vertical="center" wrapText="1" shrinkToFit="1"/>
      <protection/>
    </xf>
    <xf numFmtId="183" fontId="8" fillId="0" borderId="35" xfId="70" applyNumberFormat="1" applyFont="1" applyFill="1" applyBorder="1" applyAlignment="1">
      <alignment horizontal="right" vertical="center" wrapText="1" shrinkToFit="1"/>
      <protection/>
    </xf>
    <xf numFmtId="183" fontId="8" fillId="0" borderId="32" xfId="70" applyNumberFormat="1" applyFont="1" applyFill="1" applyBorder="1" applyAlignment="1">
      <alignment vertical="center" shrinkToFit="1"/>
      <protection/>
    </xf>
    <xf numFmtId="190" fontId="8" fillId="0" borderId="32" xfId="70" applyNumberFormat="1" applyFont="1" applyFill="1" applyBorder="1" applyAlignment="1">
      <alignment horizontal="center" vertical="center" shrinkToFit="1"/>
      <protection/>
    </xf>
    <xf numFmtId="190" fontId="8" fillId="0" borderId="34" xfId="70" applyNumberFormat="1" applyFont="1" applyFill="1" applyBorder="1" applyAlignment="1">
      <alignment horizontal="center" vertical="center" shrinkToFit="1"/>
      <protection/>
    </xf>
    <xf numFmtId="0" fontId="46" fillId="0" borderId="31" xfId="70" applyFont="1" applyFill="1" applyBorder="1" applyAlignment="1">
      <alignment vertical="center" wrapText="1"/>
      <protection/>
    </xf>
    <xf numFmtId="0" fontId="31" fillId="0" borderId="52" xfId="68" applyFont="1" applyBorder="1" applyAlignment="1">
      <alignment horizontal="center" vertical="center"/>
      <protection/>
    </xf>
    <xf numFmtId="183" fontId="8" fillId="0" borderId="23" xfId="66" applyNumberFormat="1" applyFont="1" applyFill="1" applyBorder="1" applyAlignment="1">
      <alignment horizontal="center" vertical="center" wrapText="1"/>
      <protection/>
    </xf>
    <xf numFmtId="183" fontId="8" fillId="0" borderId="24" xfId="70" applyNumberFormat="1" applyFont="1" applyFill="1" applyBorder="1" applyAlignment="1">
      <alignment horizontal="center" vertical="center" wrapText="1"/>
      <protection/>
    </xf>
    <xf numFmtId="0" fontId="8" fillId="0" borderId="17" xfId="68" applyFont="1" applyBorder="1" applyAlignment="1">
      <alignment horizontal="center" vertical="center" shrinkToFit="1"/>
      <protection/>
    </xf>
    <xf numFmtId="0" fontId="31" fillId="0" borderId="32" xfId="68" applyFont="1" applyFill="1" applyBorder="1" applyAlignment="1">
      <alignment vertical="center" wrapText="1"/>
      <protection/>
    </xf>
    <xf numFmtId="0" fontId="31" fillId="0" borderId="33" xfId="68" applyFont="1" applyFill="1" applyBorder="1" applyAlignment="1">
      <alignment vertical="center" wrapText="1"/>
      <protection/>
    </xf>
    <xf numFmtId="197" fontId="31" fillId="0" borderId="17" xfId="68" applyNumberFormat="1" applyFont="1" applyFill="1" applyBorder="1" applyAlignment="1">
      <alignment vertical="center" shrinkToFit="1"/>
      <protection/>
    </xf>
    <xf numFmtId="183" fontId="31" fillId="0" borderId="34" xfId="68" applyNumberFormat="1" applyFont="1" applyFill="1" applyBorder="1" applyAlignment="1">
      <alignment vertical="center" shrinkToFit="1"/>
      <protection/>
    </xf>
    <xf numFmtId="183" fontId="31" fillId="0" borderId="35" xfId="68" applyNumberFormat="1" applyFont="1" applyFill="1" applyBorder="1" applyAlignment="1">
      <alignment vertical="center" shrinkToFit="1"/>
      <protection/>
    </xf>
    <xf numFmtId="183" fontId="31" fillId="0" borderId="32" xfId="68" applyNumberFormat="1" applyFont="1" applyFill="1" applyBorder="1" applyAlignment="1">
      <alignment vertical="center" shrinkToFit="1"/>
      <protection/>
    </xf>
    <xf numFmtId="190" fontId="31" fillId="27" borderId="32" xfId="68" applyNumberFormat="1" applyFont="1" applyFill="1" applyBorder="1" applyAlignment="1">
      <alignment vertical="center" shrinkToFit="1"/>
      <protection/>
    </xf>
    <xf numFmtId="190" fontId="8" fillId="26" borderId="34" xfId="68" applyNumberFormat="1" applyFont="1" applyFill="1" applyBorder="1" applyAlignment="1">
      <alignment horizontal="center" vertical="center" shrinkToFit="1"/>
      <protection/>
    </xf>
    <xf numFmtId="0" fontId="8" fillId="0" borderId="18" xfId="68" applyFont="1" applyBorder="1" applyAlignment="1">
      <alignment horizontal="center" vertical="center" shrinkToFit="1"/>
      <protection/>
    </xf>
    <xf numFmtId="0" fontId="31" fillId="0" borderId="31" xfId="68" applyFont="1" applyFill="1" applyBorder="1" applyAlignment="1">
      <alignment vertical="center" wrapText="1"/>
      <protection/>
    </xf>
    <xf numFmtId="0" fontId="31" fillId="0" borderId="50" xfId="68" applyFont="1" applyFill="1" applyBorder="1" applyAlignment="1">
      <alignment vertical="center" wrapText="1"/>
      <protection/>
    </xf>
    <xf numFmtId="197" fontId="31" fillId="0" borderId="18" xfId="68" applyNumberFormat="1" applyFont="1" applyFill="1" applyBorder="1" applyAlignment="1">
      <alignment vertical="center" shrinkToFit="1"/>
      <protection/>
    </xf>
    <xf numFmtId="183" fontId="31" fillId="0" borderId="29" xfId="68" applyNumberFormat="1" applyFont="1" applyFill="1" applyBorder="1" applyAlignment="1">
      <alignment vertical="center" shrinkToFit="1"/>
      <protection/>
    </xf>
    <xf numFmtId="183" fontId="31" fillId="0" borderId="30" xfId="68" applyNumberFormat="1" applyFont="1" applyFill="1" applyBorder="1" applyAlignment="1">
      <alignment vertical="center" shrinkToFit="1"/>
      <protection/>
    </xf>
    <xf numFmtId="183" fontId="31" fillId="0" borderId="31" xfId="68" applyNumberFormat="1" applyFont="1" applyFill="1" applyBorder="1" applyAlignment="1">
      <alignment vertical="center" shrinkToFit="1"/>
      <protection/>
    </xf>
    <xf numFmtId="190" fontId="31" fillId="27" borderId="31" xfId="68" applyNumberFormat="1" applyFont="1" applyFill="1" applyBorder="1" applyAlignment="1">
      <alignment vertical="center" shrinkToFit="1"/>
      <protection/>
    </xf>
    <xf numFmtId="190" fontId="8" fillId="28" borderId="29" xfId="68" applyNumberFormat="1" applyFont="1" applyFill="1" applyBorder="1" applyAlignment="1">
      <alignment horizontal="center" vertical="center" shrinkToFit="1"/>
      <protection/>
    </xf>
    <xf numFmtId="0" fontId="8" fillId="0" borderId="50" xfId="0" applyFont="1" applyFill="1" applyBorder="1" applyAlignment="1">
      <alignment vertical="center" wrapText="1"/>
    </xf>
    <xf numFmtId="182" fontId="8" fillId="0" borderId="42" xfId="66" applyNumberFormat="1" applyFont="1" applyFill="1" applyBorder="1" applyAlignment="1">
      <alignment vertical="center" shrinkToFit="1"/>
      <protection/>
    </xf>
    <xf numFmtId="182" fontId="8" fillId="0" borderId="43" xfId="66" applyNumberFormat="1" applyFont="1" applyFill="1" applyBorder="1" applyAlignment="1">
      <alignment vertical="center" shrinkToFit="1"/>
      <protection/>
    </xf>
    <xf numFmtId="182" fontId="8" fillId="0" borderId="51" xfId="66" applyNumberFormat="1" applyFont="1" applyFill="1" applyBorder="1" applyAlignment="1">
      <alignment vertical="center" shrinkToFit="1"/>
      <protection/>
    </xf>
    <xf numFmtId="183" fontId="31" fillId="0" borderId="53" xfId="68" applyNumberFormat="1" applyFont="1" applyFill="1" applyBorder="1" applyAlignment="1">
      <alignment vertical="center" shrinkToFit="1"/>
      <protection/>
    </xf>
    <xf numFmtId="190" fontId="31" fillId="27" borderId="53" xfId="68" applyNumberFormat="1" applyFont="1" applyFill="1" applyBorder="1" applyAlignment="1">
      <alignment vertical="center" shrinkToFit="1"/>
      <protection/>
    </xf>
    <xf numFmtId="182" fontId="8" fillId="0" borderId="40" xfId="66" applyNumberFormat="1" applyFont="1" applyFill="1" applyBorder="1" applyAlignment="1">
      <alignment vertical="center" shrinkToFit="1"/>
      <protection/>
    </xf>
    <xf numFmtId="0" fontId="8" fillId="0" borderId="50" xfId="0" applyFont="1" applyFill="1" applyBorder="1" applyAlignment="1">
      <alignment horizontal="left" vertical="center" wrapText="1"/>
    </xf>
    <xf numFmtId="0" fontId="0" fillId="0" borderId="36" xfId="0" applyFill="1" applyBorder="1" applyAlignment="1">
      <alignment vertical="center" wrapText="1"/>
    </xf>
    <xf numFmtId="0" fontId="8" fillId="0" borderId="51" xfId="66" applyFont="1" applyFill="1" applyBorder="1" applyAlignment="1">
      <alignment vertical="center" wrapText="1"/>
      <protection/>
    </xf>
    <xf numFmtId="197" fontId="8" fillId="0" borderId="18" xfId="66" applyNumberFormat="1" applyFont="1" applyFill="1" applyBorder="1" applyAlignment="1">
      <alignment vertical="center" shrinkToFit="1"/>
      <protection/>
    </xf>
    <xf numFmtId="190" fontId="8" fillId="26" borderId="37" xfId="68" applyNumberFormat="1" applyFont="1" applyFill="1" applyBorder="1" applyAlignment="1">
      <alignment horizontal="center" vertical="center" shrinkToFit="1"/>
      <protection/>
    </xf>
    <xf numFmtId="197" fontId="8" fillId="0" borderId="66" xfId="66" applyNumberFormat="1" applyFont="1" applyFill="1" applyBorder="1" applyAlignment="1">
      <alignment vertical="center" shrinkToFit="1"/>
      <protection/>
    </xf>
    <xf numFmtId="0" fontId="8" fillId="0" borderId="31" xfId="0" applyFont="1" applyFill="1" applyBorder="1" applyAlignment="1">
      <alignment vertical="center" wrapText="1"/>
    </xf>
    <xf numFmtId="0" fontId="0" fillId="0" borderId="31" xfId="0" applyFill="1" applyBorder="1" applyAlignment="1">
      <alignment vertical="center" wrapText="1"/>
    </xf>
    <xf numFmtId="197" fontId="8" fillId="0" borderId="41" xfId="66" applyNumberFormat="1" applyFont="1" applyFill="1" applyBorder="1" applyAlignment="1">
      <alignment vertical="center" shrinkToFit="1"/>
      <protection/>
    </xf>
    <xf numFmtId="0" fontId="8" fillId="0" borderId="50" xfId="66" applyFont="1" applyFill="1" applyBorder="1" applyAlignment="1">
      <alignment vertical="top" wrapText="1"/>
      <protection/>
    </xf>
    <xf numFmtId="0" fontId="8" fillId="0" borderId="50" xfId="66" applyFont="1" applyFill="1" applyBorder="1" applyAlignment="1">
      <alignment vertical="center" wrapText="1"/>
      <protection/>
    </xf>
    <xf numFmtId="0" fontId="8" fillId="0" borderId="31" xfId="66" applyFont="1" applyFill="1" applyBorder="1" applyAlignment="1">
      <alignment vertical="center" wrapText="1"/>
      <protection/>
    </xf>
    <xf numFmtId="183" fontId="8" fillId="26" borderId="29" xfId="68" applyNumberFormat="1" applyFont="1" applyFill="1" applyBorder="1" applyAlignment="1">
      <alignment horizontal="center" vertical="center" shrinkToFit="1"/>
      <protection/>
    </xf>
    <xf numFmtId="0" fontId="0" fillId="0" borderId="12" xfId="64" applyFont="1" applyBorder="1">
      <alignment vertical="center"/>
      <protection/>
    </xf>
    <xf numFmtId="0" fontId="0" fillId="0" borderId="0" xfId="64" applyFont="1" applyAlignment="1">
      <alignment horizontal="right" vertical="center"/>
      <protection/>
    </xf>
    <xf numFmtId="0" fontId="0" fillId="24" borderId="11" xfId="64" applyFont="1" applyFill="1" applyBorder="1" applyAlignment="1">
      <alignment horizontal="center" vertical="center"/>
      <protection/>
    </xf>
    <xf numFmtId="0" fontId="0" fillId="0" borderId="11" xfId="64" applyFont="1" applyBorder="1" applyAlignment="1">
      <alignment horizontal="right" vertical="center"/>
      <protection/>
    </xf>
    <xf numFmtId="0" fontId="0" fillId="0" borderId="11" xfId="0" applyFont="1" applyFill="1" applyBorder="1" applyAlignment="1">
      <alignment vertical="center" shrinkToFit="1"/>
    </xf>
    <xf numFmtId="0" fontId="0" fillId="0" borderId="11" xfId="0" applyFont="1" applyBorder="1" applyAlignment="1">
      <alignment vertical="center" shrinkToFit="1"/>
    </xf>
    <xf numFmtId="0" fontId="0" fillId="0" borderId="11" xfId="64" applyFont="1" applyBorder="1" applyAlignment="1">
      <alignment horizontal="center" vertical="center"/>
      <protection/>
    </xf>
    <xf numFmtId="0" fontId="0" fillId="0" borderId="11" xfId="64" applyFont="1" applyBorder="1">
      <alignment vertical="center"/>
      <protection/>
    </xf>
    <xf numFmtId="0" fontId="0" fillId="26" borderId="0" xfId="64" applyFont="1" applyFill="1" applyBorder="1">
      <alignment vertical="center"/>
      <protection/>
    </xf>
    <xf numFmtId="0" fontId="8" fillId="0" borderId="40" xfId="66" applyFont="1" applyFill="1" applyBorder="1" applyAlignment="1">
      <alignment vertical="center" shrinkToFit="1"/>
      <protection/>
    </xf>
    <xf numFmtId="183" fontId="8" fillId="0" borderId="32" xfId="0" applyNumberFormat="1" applyFont="1" applyFill="1" applyBorder="1" applyAlignment="1">
      <alignment vertical="center" shrinkToFit="1"/>
    </xf>
    <xf numFmtId="0" fontId="0" fillId="0" borderId="0" xfId="65" applyFont="1" applyAlignment="1">
      <alignment horizontal="right" vertical="center"/>
      <protection/>
    </xf>
    <xf numFmtId="0" fontId="0" fillId="24" borderId="11" xfId="65" applyFont="1" applyFill="1" applyBorder="1" applyAlignment="1">
      <alignment horizontal="center" vertical="center"/>
      <protection/>
    </xf>
    <xf numFmtId="0" fontId="0" fillId="0" borderId="11" xfId="65" applyFont="1" applyBorder="1" applyAlignment="1">
      <alignment vertical="center"/>
      <protection/>
    </xf>
    <xf numFmtId="0" fontId="0" fillId="0" borderId="11" xfId="65" applyFont="1" applyBorder="1" applyAlignment="1">
      <alignment vertical="center" shrinkToFit="1"/>
      <protection/>
    </xf>
    <xf numFmtId="0" fontId="0" fillId="0" borderId="11" xfId="65" applyFont="1" applyBorder="1" applyAlignment="1">
      <alignment vertical="center" wrapText="1"/>
      <protection/>
    </xf>
    <xf numFmtId="0" fontId="0" fillId="0" borderId="11" xfId="65" applyFont="1" applyBorder="1" applyAlignment="1">
      <alignment horizontal="center" vertical="center"/>
      <protection/>
    </xf>
    <xf numFmtId="0" fontId="0" fillId="26" borderId="0" xfId="65" applyFont="1" applyFill="1" applyBorder="1" applyAlignment="1">
      <alignment vertical="center"/>
      <protection/>
    </xf>
    <xf numFmtId="0" fontId="0" fillId="0" borderId="11" xfId="69" applyFont="1" applyBorder="1" applyAlignment="1">
      <alignment vertical="center" wrapText="1"/>
      <protection/>
    </xf>
    <xf numFmtId="0" fontId="0" fillId="0" borderId="11" xfId="69" applyFont="1" applyBorder="1" applyAlignment="1">
      <alignment vertical="center" shrinkToFit="1"/>
      <protection/>
    </xf>
    <xf numFmtId="0" fontId="0" fillId="0" borderId="11" xfId="69" applyFont="1" applyBorder="1" applyAlignment="1">
      <alignment horizontal="center" vertical="center" shrinkToFit="1"/>
      <protection/>
    </xf>
    <xf numFmtId="0" fontId="0" fillId="0" borderId="11" xfId="69" applyFont="1" applyFill="1" applyBorder="1" applyAlignment="1">
      <alignment vertical="center" shrinkToFit="1"/>
      <protection/>
    </xf>
    <xf numFmtId="0" fontId="0" fillId="26" borderId="0" xfId="69" applyFont="1" applyFill="1" applyBorder="1" applyAlignment="1">
      <alignment vertical="center" shrinkToFit="1"/>
      <protection/>
    </xf>
    <xf numFmtId="0" fontId="0" fillId="0" borderId="11" xfId="0" applyFill="1" applyBorder="1" applyAlignment="1">
      <alignment vertical="center" wrapText="1"/>
    </xf>
    <xf numFmtId="0" fontId="0" fillId="0" borderId="11" xfId="65" applyFont="1" applyBorder="1">
      <alignment vertical="center"/>
      <protection/>
    </xf>
    <xf numFmtId="0" fontId="0" fillId="26" borderId="0" xfId="65" applyFont="1" applyFill="1" applyBorder="1">
      <alignment vertical="center"/>
      <protection/>
    </xf>
    <xf numFmtId="0" fontId="0" fillId="24" borderId="11" xfId="65" applyFont="1" applyFill="1" applyBorder="1">
      <alignment vertical="center"/>
      <protection/>
    </xf>
    <xf numFmtId="57" fontId="8" fillId="0" borderId="0" xfId="69" applyNumberFormat="1" applyFont="1" applyAlignment="1">
      <alignment horizontal="center" vertical="center"/>
      <protection/>
    </xf>
    <xf numFmtId="183" fontId="31" fillId="0" borderId="44" xfId="0" applyNumberFormat="1" applyFont="1" applyBorder="1" applyAlignment="1">
      <alignment vertical="center" shrinkToFit="1"/>
    </xf>
    <xf numFmtId="183" fontId="8" fillId="29" borderId="31" xfId="69" applyNumberFormat="1" applyFont="1" applyFill="1" applyBorder="1" applyAlignment="1">
      <alignment vertical="center" shrinkToFit="1"/>
      <protection/>
    </xf>
    <xf numFmtId="183" fontId="31" fillId="0" borderId="31" xfId="0" applyNumberFormat="1" applyFont="1" applyBorder="1" applyAlignment="1">
      <alignment vertical="center" shrinkToFit="1"/>
    </xf>
    <xf numFmtId="183" fontId="8" fillId="29" borderId="30" xfId="69" applyNumberFormat="1" applyFont="1" applyFill="1" applyBorder="1" applyAlignment="1">
      <alignment vertical="center" shrinkToFit="1"/>
      <protection/>
    </xf>
    <xf numFmtId="183" fontId="8" fillId="29" borderId="38" xfId="69" applyNumberFormat="1" applyFont="1" applyFill="1" applyBorder="1" applyAlignment="1">
      <alignment vertical="center" shrinkToFit="1"/>
      <protection/>
    </xf>
    <xf numFmtId="194" fontId="8" fillId="0" borderId="32" xfId="0" applyNumberFormat="1" applyFont="1" applyFill="1" applyBorder="1" applyAlignment="1">
      <alignment vertical="center" shrinkToFit="1"/>
    </xf>
    <xf numFmtId="194" fontId="8" fillId="0" borderId="32" xfId="0" applyNumberFormat="1" applyFont="1" applyFill="1" applyBorder="1" applyAlignment="1">
      <alignment horizontal="left" vertical="center" shrinkToFit="1"/>
    </xf>
    <xf numFmtId="194" fontId="8" fillId="0" borderId="33" xfId="0" applyNumberFormat="1" applyFont="1" applyFill="1" applyBorder="1" applyAlignment="1">
      <alignment vertical="center" shrinkToFit="1"/>
    </xf>
    <xf numFmtId="194" fontId="8" fillId="0" borderId="17" xfId="0" applyNumberFormat="1" applyFont="1" applyFill="1" applyBorder="1" applyAlignment="1">
      <alignment horizontal="center" vertical="center" wrapText="1" shrinkToFit="1"/>
    </xf>
    <xf numFmtId="194" fontId="8" fillId="0" borderId="34" xfId="49" applyNumberFormat="1" applyFont="1" applyFill="1" applyBorder="1" applyAlignment="1">
      <alignment horizontal="right" vertical="center" wrapText="1" shrinkToFit="1"/>
    </xf>
    <xf numFmtId="194" fontId="8" fillId="0" borderId="32" xfId="0" applyNumberFormat="1" applyFont="1" applyFill="1" applyBorder="1" applyAlignment="1">
      <alignment horizontal="right" vertical="center"/>
    </xf>
    <xf numFmtId="194" fontId="8" fillId="0" borderId="34" xfId="0" applyNumberFormat="1" applyFont="1" applyFill="1" applyBorder="1" applyAlignment="1">
      <alignment horizontal="center" vertical="center" shrinkToFit="1"/>
    </xf>
    <xf numFmtId="0" fontId="0" fillId="0" borderId="11" xfId="0" applyFont="1" applyBorder="1" applyAlignment="1">
      <alignment horizontal="right" vertical="center"/>
    </xf>
    <xf numFmtId="0" fontId="8" fillId="26" borderId="53" xfId="63" applyFont="1" applyFill="1" applyBorder="1" applyAlignment="1">
      <alignment vertical="center" wrapText="1" shrinkToFit="1"/>
      <protection/>
    </xf>
    <xf numFmtId="183" fontId="8" fillId="0" borderId="11" xfId="0" applyNumberFormat="1" applyFont="1" applyFill="1" applyBorder="1" applyAlignment="1">
      <alignment vertical="center" shrinkToFit="1"/>
    </xf>
    <xf numFmtId="183" fontId="8" fillId="0" borderId="11" xfId="63" applyNumberFormat="1" applyFont="1" applyFill="1" applyBorder="1" applyAlignment="1">
      <alignment vertical="center" wrapText="1" shrinkToFit="1"/>
      <protection/>
    </xf>
    <xf numFmtId="183" fontId="8" fillId="0" borderId="11" xfId="0" applyNumberFormat="1" applyFont="1" applyFill="1" applyBorder="1" applyAlignment="1" quotePrefix="1">
      <alignment vertical="center" shrinkToFit="1"/>
    </xf>
    <xf numFmtId="190" fontId="8" fillId="27" borderId="11" xfId="63" applyNumberFormat="1" applyFont="1" applyFill="1" applyBorder="1" applyAlignment="1">
      <alignment vertical="center" wrapText="1" shrinkToFit="1"/>
      <protection/>
    </xf>
    <xf numFmtId="190" fontId="8" fillId="26" borderId="11" xfId="63" applyNumberFormat="1" applyFont="1" applyFill="1" applyBorder="1" applyAlignment="1">
      <alignment vertical="center" wrapText="1" shrinkToFit="1"/>
      <protection/>
    </xf>
    <xf numFmtId="0" fontId="8" fillId="26" borderId="11" xfId="63" applyFont="1" applyFill="1" applyBorder="1" applyAlignment="1">
      <alignment vertical="center" shrinkToFit="1"/>
      <protection/>
    </xf>
    <xf numFmtId="0" fontId="8" fillId="26" borderId="11" xfId="63" applyFont="1" applyFill="1" applyBorder="1" applyAlignment="1">
      <alignment vertical="center" wrapText="1" shrinkToFit="1"/>
      <protection/>
    </xf>
    <xf numFmtId="183" fontId="8" fillId="26" borderId="11" xfId="63" applyNumberFormat="1" applyFont="1" applyFill="1" applyBorder="1" applyAlignment="1">
      <alignment vertical="center" wrapText="1" shrinkToFit="1"/>
      <protection/>
    </xf>
    <xf numFmtId="190" fontId="8" fillId="26" borderId="11" xfId="63" applyNumberFormat="1" applyFont="1" applyFill="1" applyBorder="1" applyAlignment="1">
      <alignment horizontal="center" vertical="center" wrapText="1" shrinkToFit="1"/>
      <protection/>
    </xf>
    <xf numFmtId="0" fontId="8" fillId="26" borderId="14" xfId="63" applyFont="1" applyFill="1" applyBorder="1" applyAlignment="1">
      <alignment vertical="center" wrapText="1" shrinkToFit="1"/>
      <protection/>
    </xf>
    <xf numFmtId="183" fontId="8" fillId="0" borderId="22" xfId="70" applyNumberFormat="1" applyFont="1" applyFill="1" applyBorder="1" applyAlignment="1">
      <alignment horizontal="center" vertical="center" wrapText="1"/>
      <protection/>
    </xf>
    <xf numFmtId="183" fontId="8" fillId="0" borderId="25" xfId="0" applyNumberFormat="1" applyFont="1" applyFill="1" applyBorder="1" applyAlignment="1">
      <alignment vertical="center" shrinkToFit="1"/>
    </xf>
    <xf numFmtId="183" fontId="8" fillId="26" borderId="25" xfId="63" applyNumberFormat="1" applyFont="1" applyFill="1" applyBorder="1" applyAlignment="1">
      <alignment vertical="center" wrapText="1" shrinkToFit="1"/>
      <protection/>
    </xf>
    <xf numFmtId="197" fontId="8" fillId="0" borderId="13" xfId="0" applyNumberFormat="1" applyFont="1" applyFill="1" applyBorder="1" applyAlignment="1">
      <alignment vertical="center" shrinkToFit="1"/>
    </xf>
    <xf numFmtId="183" fontId="8" fillId="0" borderId="67" xfId="0" applyNumberFormat="1" applyFont="1" applyFill="1" applyBorder="1" applyAlignment="1">
      <alignment vertical="center" shrinkToFit="1"/>
    </xf>
    <xf numFmtId="197" fontId="8" fillId="26" borderId="13" xfId="63" applyNumberFormat="1" applyFont="1" applyFill="1" applyBorder="1" applyAlignment="1">
      <alignment vertical="center" wrapText="1" shrinkToFit="1"/>
      <protection/>
    </xf>
    <xf numFmtId="183" fontId="8" fillId="26" borderId="67" xfId="63" applyNumberFormat="1" applyFont="1" applyFill="1" applyBorder="1" applyAlignment="1">
      <alignment vertical="center" wrapText="1" shrinkToFit="1"/>
      <protection/>
    </xf>
    <xf numFmtId="197" fontId="8" fillId="26" borderId="13" xfId="63" applyNumberFormat="1" applyFont="1" applyFill="1" applyBorder="1" applyAlignment="1">
      <alignment horizontal="right" vertical="center" wrapText="1" shrinkToFit="1"/>
      <protection/>
    </xf>
    <xf numFmtId="197" fontId="8" fillId="26" borderId="19" xfId="63" applyNumberFormat="1" applyFont="1" applyFill="1" applyBorder="1" applyAlignment="1">
      <alignment horizontal="right" vertical="center" wrapText="1" shrinkToFit="1"/>
      <protection/>
    </xf>
    <xf numFmtId="183" fontId="8" fillId="26" borderId="45" xfId="63" applyNumberFormat="1" applyFont="1" applyFill="1" applyBorder="1" applyAlignment="1">
      <alignment vertical="center" wrapText="1" shrinkToFit="1"/>
      <protection/>
    </xf>
    <xf numFmtId="0" fontId="0" fillId="0" borderId="11" xfId="0" applyFont="1" applyBorder="1" applyAlignment="1">
      <alignment horizontal="center" vertical="center" wrapText="1"/>
    </xf>
    <xf numFmtId="0" fontId="8" fillId="26" borderId="11" xfId="74" applyFont="1" applyFill="1" applyBorder="1" applyAlignment="1">
      <alignment vertical="center" shrinkToFit="1"/>
      <protection/>
    </xf>
    <xf numFmtId="0" fontId="8" fillId="0" borderId="11" xfId="67" applyFont="1" applyBorder="1" applyAlignment="1">
      <alignment vertical="center" wrapText="1" shrinkToFit="1"/>
      <protection/>
    </xf>
    <xf numFmtId="0" fontId="8" fillId="0" borderId="53" xfId="67" applyFont="1" applyBorder="1" applyAlignment="1">
      <alignment vertical="center" wrapText="1" shrinkToFit="1"/>
      <protection/>
    </xf>
    <xf numFmtId="0" fontId="8" fillId="26" borderId="31" xfId="67" applyFont="1" applyFill="1" applyBorder="1" applyAlignment="1">
      <alignment vertical="center" wrapText="1" shrinkToFit="1"/>
      <protection/>
    </xf>
    <xf numFmtId="197" fontId="8" fillId="26" borderId="18" xfId="67" applyNumberFormat="1" applyFont="1" applyFill="1" applyBorder="1" applyAlignment="1">
      <alignment vertical="center" wrapText="1" shrinkToFit="1"/>
      <protection/>
    </xf>
    <xf numFmtId="183" fontId="8" fillId="26" borderId="30" xfId="67" applyNumberFormat="1" applyFont="1" applyFill="1" applyBorder="1" applyAlignment="1">
      <alignment vertical="center" wrapText="1" shrinkToFit="1"/>
      <protection/>
    </xf>
    <xf numFmtId="0" fontId="8" fillId="26" borderId="32" xfId="67" applyFont="1" applyFill="1" applyBorder="1" applyAlignment="1">
      <alignment vertical="center" shrinkToFit="1"/>
      <protection/>
    </xf>
    <xf numFmtId="0" fontId="11" fillId="26" borderId="32" xfId="67" applyFont="1" applyFill="1" applyBorder="1" applyAlignment="1">
      <alignment vertical="center" wrapText="1" shrinkToFit="1"/>
      <protection/>
    </xf>
    <xf numFmtId="0" fontId="31" fillId="26" borderId="32" xfId="67" applyFont="1" applyFill="1" applyBorder="1" applyAlignment="1">
      <alignment vertical="center" wrapText="1" shrinkToFit="1"/>
      <protection/>
    </xf>
    <xf numFmtId="0" fontId="43" fillId="26" borderId="32" xfId="67" applyFont="1" applyFill="1" applyBorder="1" applyAlignment="1">
      <alignment vertical="center" wrapText="1" shrinkToFit="1"/>
      <protection/>
    </xf>
    <xf numFmtId="0" fontId="8" fillId="26" borderId="11" xfId="67" applyFont="1" applyFill="1" applyBorder="1" applyAlignment="1">
      <alignment vertical="center" wrapText="1" shrinkToFit="1"/>
      <protection/>
    </xf>
    <xf numFmtId="0" fontId="8" fillId="26" borderId="14" xfId="67" applyFont="1" applyFill="1" applyBorder="1" applyAlignment="1">
      <alignment vertical="center" wrapText="1" shrinkToFit="1"/>
      <protection/>
    </xf>
    <xf numFmtId="197" fontId="8" fillId="26" borderId="13" xfId="67" applyNumberFormat="1" applyFont="1" applyFill="1" applyBorder="1" applyAlignment="1">
      <alignment horizontal="center" vertical="center" wrapText="1" shrinkToFit="1"/>
      <protection/>
    </xf>
    <xf numFmtId="183" fontId="8" fillId="26" borderId="20" xfId="67" applyNumberFormat="1" applyFont="1" applyFill="1" applyBorder="1" applyAlignment="1">
      <alignment vertical="center" wrapText="1" shrinkToFit="1"/>
      <protection/>
    </xf>
    <xf numFmtId="183" fontId="8" fillId="26" borderId="25" xfId="67" applyNumberFormat="1" applyFont="1" applyFill="1" applyBorder="1" applyAlignment="1">
      <alignment vertical="center" wrapText="1" shrinkToFit="1"/>
      <protection/>
    </xf>
    <xf numFmtId="183" fontId="8" fillId="26" borderId="11" xfId="67" applyNumberFormat="1" applyFont="1" applyFill="1" applyBorder="1" applyAlignment="1">
      <alignment vertical="center" wrapText="1" shrinkToFit="1"/>
      <protection/>
    </xf>
    <xf numFmtId="190" fontId="8" fillId="27" borderId="11" xfId="67" applyNumberFormat="1" applyFont="1" applyFill="1" applyBorder="1" applyAlignment="1">
      <alignment vertical="center" wrapText="1" shrinkToFit="1"/>
      <protection/>
    </xf>
    <xf numFmtId="190" fontId="8" fillId="26" borderId="68" xfId="67" applyNumberFormat="1" applyFont="1" applyFill="1" applyBorder="1" applyAlignment="1">
      <alignment horizontal="center" vertical="center" wrapText="1" shrinkToFit="1"/>
      <protection/>
    </xf>
    <xf numFmtId="190" fontId="8" fillId="26" borderId="67" xfId="67" applyNumberFormat="1" applyFont="1" applyFill="1" applyBorder="1" applyAlignment="1">
      <alignment horizontal="center" vertical="center" wrapText="1" shrinkToFit="1"/>
      <protection/>
    </xf>
    <xf numFmtId="0" fontId="8" fillId="0" borderId="44" xfId="0" applyFont="1" applyBorder="1" applyAlignment="1">
      <alignment vertical="center" shrinkToFit="1"/>
    </xf>
    <xf numFmtId="0" fontId="8" fillId="0" borderId="69" xfId="0" applyFont="1" applyBorder="1" applyAlignment="1">
      <alignment vertical="center" shrinkToFit="1"/>
    </xf>
    <xf numFmtId="0" fontId="11" fillId="0" borderId="31" xfId="0" applyFont="1" applyBorder="1" applyAlignment="1">
      <alignment vertical="center" wrapText="1" shrinkToFit="1"/>
    </xf>
    <xf numFmtId="0" fontId="11" fillId="0" borderId="31" xfId="0" applyFont="1" applyBorder="1" applyAlignment="1">
      <alignment vertical="center" wrapText="1"/>
    </xf>
    <xf numFmtId="0" fontId="11" fillId="26" borderId="32" xfId="67" applyFont="1" applyFill="1" applyBorder="1" applyAlignment="1">
      <alignment vertical="center" wrapText="1"/>
      <protection/>
    </xf>
    <xf numFmtId="0" fontId="8" fillId="26" borderId="33" xfId="67" applyFont="1" applyFill="1" applyBorder="1" applyAlignment="1">
      <alignment vertical="center" shrinkToFit="1"/>
      <protection/>
    </xf>
    <xf numFmtId="0" fontId="8" fillId="26" borderId="36" xfId="67" applyFont="1" applyFill="1" applyBorder="1" applyAlignment="1">
      <alignment vertical="center" shrinkToFit="1"/>
      <protection/>
    </xf>
    <xf numFmtId="0" fontId="8" fillId="26" borderId="37" xfId="67" applyFont="1" applyFill="1" applyBorder="1" applyAlignment="1">
      <alignment vertical="center" shrinkToFit="1"/>
      <protection/>
    </xf>
    <xf numFmtId="183" fontId="31" fillId="0" borderId="31" xfId="0" applyNumberFormat="1" applyFont="1" applyFill="1" applyBorder="1" applyAlignment="1">
      <alignment horizontal="left" vertical="center" shrinkToFit="1"/>
    </xf>
    <xf numFmtId="183" fontId="31" fillId="0" borderId="31" xfId="0" applyNumberFormat="1" applyFont="1" applyFill="1" applyBorder="1" applyAlignment="1">
      <alignment horizontal="left" vertical="center" wrapText="1"/>
    </xf>
    <xf numFmtId="183" fontId="31" fillId="0" borderId="31" xfId="0" applyNumberFormat="1" applyFont="1" applyFill="1" applyBorder="1" applyAlignment="1">
      <alignment vertical="center" wrapText="1" shrinkToFit="1"/>
    </xf>
    <xf numFmtId="0" fontId="8" fillId="0" borderId="50" xfId="0" applyFont="1" applyBorder="1" applyAlignment="1">
      <alignment horizontal="center" vertical="center" shrinkToFit="1"/>
    </xf>
    <xf numFmtId="197" fontId="8" fillId="0" borderId="18" xfId="0" applyNumberFormat="1" applyFont="1" applyFill="1" applyBorder="1" applyAlignment="1">
      <alignment horizontal="right" vertical="center" shrinkToFit="1"/>
    </xf>
    <xf numFmtId="40" fontId="31" fillId="0" borderId="37" xfId="49" applyNumberFormat="1" applyFont="1" applyFill="1" applyBorder="1" applyAlignment="1">
      <alignment vertical="center" shrinkToFit="1"/>
    </xf>
    <xf numFmtId="233" fontId="8" fillId="26" borderId="30" xfId="66" applyNumberFormat="1" applyFont="1" applyFill="1" applyBorder="1" applyAlignment="1">
      <alignment vertical="center" shrinkToFit="1"/>
      <protection/>
    </xf>
    <xf numFmtId="183" fontId="31" fillId="0" borderId="31" xfId="0" applyNumberFormat="1" applyFont="1" applyFill="1" applyBorder="1" applyAlignment="1">
      <alignment vertical="center" shrinkToFit="1"/>
    </xf>
    <xf numFmtId="0" fontId="31" fillId="0" borderId="31" xfId="0" applyFont="1" applyFill="1" applyBorder="1" applyAlignment="1">
      <alignment horizontal="center" vertical="center" wrapText="1"/>
    </xf>
    <xf numFmtId="0" fontId="31" fillId="0" borderId="37" xfId="0" applyFont="1" applyFill="1" applyBorder="1" applyAlignment="1">
      <alignment horizontal="center" vertical="center" wrapText="1"/>
    </xf>
    <xf numFmtId="40" fontId="31" fillId="0" borderId="37" xfId="49" applyNumberFormat="1" applyFont="1" applyFill="1" applyBorder="1" applyAlignment="1" quotePrefix="1">
      <alignment horizontal="right" vertical="center" shrinkToFit="1"/>
    </xf>
    <xf numFmtId="40" fontId="31" fillId="0" borderId="37" xfId="49" applyNumberFormat="1" applyFont="1" applyFill="1" applyBorder="1" applyAlignment="1">
      <alignment horizontal="right" vertical="center" shrinkToFit="1"/>
    </xf>
    <xf numFmtId="183" fontId="43" fillId="0" borderId="31" xfId="0" applyNumberFormat="1" applyFont="1" applyFill="1" applyBorder="1" applyAlignment="1">
      <alignment horizontal="left" vertical="center" wrapText="1" shrinkToFit="1"/>
    </xf>
    <xf numFmtId="0" fontId="43" fillId="0" borderId="31" xfId="0" applyFont="1" applyBorder="1" applyAlignment="1">
      <alignment vertical="center" wrapText="1" shrinkToFit="1"/>
    </xf>
    <xf numFmtId="183" fontId="43" fillId="0" borderId="31" xfId="0" applyNumberFormat="1" applyFont="1" applyFill="1" applyBorder="1" applyAlignment="1">
      <alignment vertical="center" wrapText="1" shrinkToFit="1"/>
    </xf>
    <xf numFmtId="182" fontId="31" fillId="0" borderId="37" xfId="49" applyNumberFormat="1" applyFont="1" applyFill="1" applyBorder="1" applyAlignment="1">
      <alignment vertical="center" shrinkToFit="1"/>
    </xf>
    <xf numFmtId="57" fontId="8" fillId="0" borderId="18" xfId="0" applyNumberFormat="1" applyFont="1" applyFill="1" applyBorder="1" applyAlignment="1">
      <alignment horizontal="right" vertical="center" shrinkToFit="1"/>
    </xf>
    <xf numFmtId="182" fontId="31" fillId="0" borderId="37" xfId="49" applyNumberFormat="1" applyFont="1" applyFill="1" applyBorder="1" applyAlignment="1" quotePrefix="1">
      <alignment horizontal="right" vertical="center" shrinkToFit="1"/>
    </xf>
    <xf numFmtId="183" fontId="31" fillId="0" borderId="31" xfId="0" applyNumberFormat="1" applyFont="1" applyFill="1" applyBorder="1" applyAlignment="1">
      <alignment vertical="center" wrapText="1"/>
    </xf>
    <xf numFmtId="182" fontId="31" fillId="0" borderId="37" xfId="0" applyNumberFormat="1" applyFont="1" applyBorder="1" applyAlignment="1">
      <alignment vertical="center" shrinkToFit="1"/>
    </xf>
    <xf numFmtId="0" fontId="31" fillId="0" borderId="31" xfId="0" applyFont="1" applyFill="1" applyBorder="1" applyAlignment="1">
      <alignment vertical="center" wrapText="1"/>
    </xf>
    <xf numFmtId="0" fontId="8" fillId="0" borderId="37" xfId="0" applyFont="1" applyBorder="1" applyAlignment="1">
      <alignment horizontal="center" vertical="center" shrinkToFit="1"/>
    </xf>
    <xf numFmtId="38" fontId="31" fillId="0" borderId="37" xfId="49" applyNumberFormat="1" applyFont="1" applyFill="1" applyBorder="1" applyAlignment="1">
      <alignment horizontal="right" vertical="center" shrinkToFit="1"/>
    </xf>
    <xf numFmtId="38" fontId="31" fillId="0" borderId="18" xfId="49" applyNumberFormat="1" applyFont="1" applyFill="1" applyBorder="1" applyAlignment="1">
      <alignment horizontal="right" vertical="center" shrinkToFit="1"/>
    </xf>
    <xf numFmtId="38" fontId="8" fillId="0" borderId="37" xfId="49" applyNumberFormat="1" applyFont="1" applyFill="1" applyBorder="1" applyAlignment="1">
      <alignment horizontal="right" vertical="center" shrinkToFit="1"/>
    </xf>
    <xf numFmtId="0" fontId="31" fillId="0" borderId="31" xfId="0" applyFont="1" applyFill="1" applyBorder="1" applyAlignment="1">
      <alignment horizontal="left" vertical="center" wrapText="1"/>
    </xf>
    <xf numFmtId="57" fontId="8" fillId="0" borderId="18" xfId="49" applyNumberFormat="1" applyFont="1" applyFill="1" applyBorder="1" applyAlignment="1">
      <alignment horizontal="right" vertical="center" shrinkToFit="1"/>
    </xf>
    <xf numFmtId="182" fontId="8" fillId="26" borderId="18" xfId="66" applyNumberFormat="1" applyFont="1" applyFill="1" applyBorder="1" applyAlignment="1">
      <alignment vertical="center" shrinkToFit="1"/>
      <protection/>
    </xf>
    <xf numFmtId="0" fontId="31" fillId="0" borderId="50" xfId="0" applyFont="1" applyFill="1" applyBorder="1" applyAlignment="1">
      <alignment horizontal="center" vertical="center" wrapText="1"/>
    </xf>
    <xf numFmtId="182" fontId="31" fillId="0" borderId="37" xfId="49" applyNumberFormat="1" applyFont="1" applyFill="1" applyBorder="1" applyAlignment="1">
      <alignment horizontal="right" vertical="center" shrinkToFit="1"/>
    </xf>
    <xf numFmtId="182" fontId="8" fillId="0" borderId="18" xfId="66" applyNumberFormat="1" applyFont="1" applyFill="1" applyBorder="1" applyAlignment="1">
      <alignment vertical="center" shrinkToFit="1"/>
      <protection/>
    </xf>
    <xf numFmtId="182" fontId="8" fillId="0" borderId="31" xfId="66" applyNumberFormat="1" applyFont="1" applyFill="1" applyBorder="1" applyAlignment="1">
      <alignment vertical="center" shrinkToFit="1"/>
      <protection/>
    </xf>
    <xf numFmtId="183" fontId="8" fillId="0" borderId="31" xfId="67" applyNumberFormat="1" applyFont="1" applyFill="1" applyBorder="1" applyAlignment="1">
      <alignment vertical="center" wrapText="1" shrinkToFit="1"/>
      <protection/>
    </xf>
    <xf numFmtId="0" fontId="31" fillId="0" borderId="31" xfId="0" applyFont="1" applyBorder="1" applyAlignment="1">
      <alignment vertical="center" shrinkToFit="1"/>
    </xf>
    <xf numFmtId="0" fontId="8" fillId="0" borderId="11" xfId="67" applyFont="1" applyFill="1" applyBorder="1" applyAlignment="1">
      <alignment vertical="center" wrapText="1" shrinkToFit="1"/>
      <protection/>
    </xf>
    <xf numFmtId="0" fontId="8" fillId="0" borderId="14" xfId="67" applyFont="1" applyFill="1" applyBorder="1" applyAlignment="1">
      <alignment vertical="center" wrapText="1" shrinkToFit="1"/>
      <protection/>
    </xf>
    <xf numFmtId="197" fontId="8" fillId="0" borderId="70" xfId="67" applyNumberFormat="1" applyFont="1" applyFill="1" applyBorder="1" applyAlignment="1">
      <alignment vertical="center" wrapText="1" shrinkToFit="1"/>
      <protection/>
    </xf>
    <xf numFmtId="38" fontId="8" fillId="0" borderId="25" xfId="49" applyFont="1" applyFill="1" applyBorder="1" applyAlignment="1">
      <alignment horizontal="right" vertical="center" wrapText="1" shrinkToFit="1"/>
    </xf>
    <xf numFmtId="0" fontId="8" fillId="0" borderId="11" xfId="67" applyFont="1" applyFill="1" applyBorder="1" applyAlignment="1">
      <alignment horizontal="right" vertical="center" wrapText="1"/>
      <protection/>
    </xf>
    <xf numFmtId="183" fontId="8" fillId="0" borderId="11" xfId="67" applyNumberFormat="1" applyFont="1" applyFill="1" applyBorder="1" applyAlignment="1">
      <alignment vertical="center" wrapText="1" shrinkToFit="1"/>
      <protection/>
    </xf>
    <xf numFmtId="183" fontId="8" fillId="0" borderId="71" xfId="67" applyNumberFormat="1" applyFont="1" applyFill="1" applyBorder="1" applyAlignment="1">
      <alignment vertical="center" wrapText="1" shrinkToFit="1"/>
      <protection/>
    </xf>
    <xf numFmtId="0" fontId="8" fillId="0" borderId="14" xfId="67" applyFont="1" applyBorder="1" applyAlignment="1">
      <alignment vertical="center" wrapText="1" shrinkToFit="1"/>
      <protection/>
    </xf>
    <xf numFmtId="0" fontId="8" fillId="0" borderId="54" xfId="67" applyFont="1" applyFill="1" applyBorder="1" applyAlignment="1">
      <alignment horizontal="right" vertical="center" wrapText="1"/>
      <protection/>
    </xf>
    <xf numFmtId="183" fontId="8" fillId="0" borderId="67" xfId="67" applyNumberFormat="1" applyFont="1" applyFill="1" applyBorder="1" applyAlignment="1">
      <alignment vertical="center" wrapText="1" shrinkToFit="1"/>
      <protection/>
    </xf>
    <xf numFmtId="197" fontId="8" fillId="0" borderId="72" xfId="62" applyNumberFormat="1" applyFont="1" applyFill="1" applyBorder="1" applyAlignment="1">
      <alignment horizontal="right" vertical="center" shrinkToFit="1"/>
      <protection/>
    </xf>
    <xf numFmtId="183" fontId="8" fillId="26" borderId="34" xfId="67" applyNumberFormat="1" applyFont="1" applyFill="1" applyBorder="1" applyAlignment="1">
      <alignment horizontal="right" vertical="center" wrapText="1" shrinkToFit="1"/>
      <protection/>
    </xf>
    <xf numFmtId="183" fontId="43" fillId="26" borderId="34" xfId="67" applyNumberFormat="1" applyFont="1" applyFill="1" applyBorder="1" applyAlignment="1">
      <alignment vertical="center" wrapText="1" shrinkToFit="1"/>
      <protection/>
    </xf>
    <xf numFmtId="197" fontId="8" fillId="0" borderId="72" xfId="62" applyNumberFormat="1" applyFont="1" applyFill="1" applyBorder="1" applyAlignment="1">
      <alignment horizontal="right" vertical="center"/>
      <protection/>
    </xf>
    <xf numFmtId="0" fontId="8" fillId="0" borderId="52" xfId="67" applyFont="1" applyBorder="1" applyAlignment="1">
      <alignment horizontal="center" vertical="center"/>
      <protection/>
    </xf>
    <xf numFmtId="190" fontId="8" fillId="26" borderId="29" xfId="67" applyNumberFormat="1" applyFont="1" applyFill="1" applyBorder="1" applyAlignment="1">
      <alignment horizontal="center" vertical="center" wrapText="1" shrinkToFit="1"/>
      <protection/>
    </xf>
    <xf numFmtId="190" fontId="8" fillId="26" borderId="34" xfId="67" applyNumberFormat="1" applyFont="1" applyFill="1" applyBorder="1" applyAlignment="1">
      <alignment horizontal="center" vertical="center" wrapText="1" shrinkToFit="1"/>
      <protection/>
    </xf>
    <xf numFmtId="190" fontId="8" fillId="0" borderId="29" xfId="67" applyNumberFormat="1" applyFont="1" applyFill="1" applyBorder="1" applyAlignment="1">
      <alignment horizontal="center" vertical="center" wrapText="1" shrinkToFit="1"/>
      <protection/>
    </xf>
    <xf numFmtId="183" fontId="8" fillId="26" borderId="29" xfId="67" applyNumberFormat="1" applyFont="1" applyFill="1" applyBorder="1" applyAlignment="1">
      <alignment horizontal="center" vertical="center" wrapText="1" shrinkToFit="1"/>
      <protection/>
    </xf>
    <xf numFmtId="182" fontId="8" fillId="26" borderId="31" xfId="66" applyNumberFormat="1" applyFont="1" applyFill="1" applyBorder="1" applyAlignment="1">
      <alignment vertical="center" shrinkToFit="1"/>
      <protection/>
    </xf>
    <xf numFmtId="0" fontId="0" fillId="0" borderId="11" xfId="0" applyFont="1" applyFill="1" applyBorder="1" applyAlignment="1">
      <alignment vertical="center" wrapText="1" shrinkToFit="1"/>
    </xf>
    <xf numFmtId="0" fontId="0" fillId="0" borderId="11" xfId="0" applyFont="1" applyBorder="1" applyAlignment="1">
      <alignment vertical="center" wrapText="1" shrinkToFit="1"/>
    </xf>
    <xf numFmtId="0" fontId="31" fillId="26" borderId="31" xfId="69" applyFont="1" applyFill="1" applyBorder="1" applyAlignment="1">
      <alignment vertical="center" wrapText="1" shrinkToFit="1"/>
      <protection/>
    </xf>
    <xf numFmtId="183" fontId="8" fillId="26" borderId="32" xfId="67" applyNumberFormat="1" applyFont="1" applyFill="1" applyBorder="1" applyAlignment="1">
      <alignment horizontal="right" vertical="center" wrapText="1" shrinkToFit="1"/>
      <protection/>
    </xf>
    <xf numFmtId="190" fontId="8" fillId="27" borderId="32" xfId="67" applyNumberFormat="1" applyFont="1" applyFill="1" applyBorder="1" applyAlignment="1">
      <alignment horizontal="right" vertical="center" wrapText="1" shrinkToFit="1"/>
      <protection/>
    </xf>
    <xf numFmtId="0" fontId="8" fillId="0" borderId="0" xfId="67" applyFont="1" applyFill="1">
      <alignment vertical="center"/>
      <protection/>
    </xf>
    <xf numFmtId="0" fontId="8" fillId="0" borderId="52" xfId="67" applyFont="1" applyFill="1" applyBorder="1">
      <alignment vertical="center"/>
      <protection/>
    </xf>
    <xf numFmtId="183" fontId="8" fillId="0" borderId="25" xfId="66" applyNumberFormat="1" applyFont="1" applyFill="1" applyBorder="1" applyAlignment="1">
      <alignment horizontal="center" vertical="center"/>
      <protection/>
    </xf>
    <xf numFmtId="183" fontId="8" fillId="0" borderId="32" xfId="67" applyNumberFormat="1" applyFont="1" applyFill="1" applyBorder="1" applyAlignment="1">
      <alignment vertical="center" wrapText="1" shrinkToFit="1"/>
      <protection/>
    </xf>
    <xf numFmtId="183" fontId="8" fillId="0" borderId="32" xfId="67" applyNumberFormat="1" applyFont="1" applyFill="1" applyBorder="1" applyAlignment="1">
      <alignment vertical="center" shrinkToFit="1"/>
      <protection/>
    </xf>
    <xf numFmtId="183" fontId="8" fillId="0" borderId="31" xfId="67" applyNumberFormat="1" applyFont="1" applyFill="1" applyBorder="1" applyAlignment="1">
      <alignment vertical="center" shrinkToFit="1"/>
      <protection/>
    </xf>
    <xf numFmtId="183" fontId="8" fillId="0" borderId="32" xfId="67" applyNumberFormat="1" applyFont="1" applyFill="1" applyBorder="1" applyAlignment="1">
      <alignment horizontal="right" vertical="center" wrapText="1" shrinkToFit="1"/>
      <protection/>
    </xf>
    <xf numFmtId="190" fontId="8" fillId="27" borderId="31" xfId="67" applyNumberFormat="1" applyFont="1" applyFill="1" applyBorder="1" applyAlignment="1">
      <alignment horizontal="right" vertical="center" wrapText="1" shrinkToFit="1"/>
      <protection/>
    </xf>
    <xf numFmtId="183" fontId="8" fillId="26" borderId="35" xfId="67" applyNumberFormat="1" applyFont="1" applyFill="1" applyBorder="1" applyAlignment="1">
      <alignment horizontal="right" vertical="center" wrapText="1" shrinkToFit="1"/>
      <protection/>
    </xf>
    <xf numFmtId="190" fontId="8" fillId="26" borderId="34" xfId="67" applyNumberFormat="1" applyFont="1" applyFill="1" applyBorder="1" applyAlignment="1">
      <alignment horizontal="right" vertical="center" wrapText="1" shrinkToFit="1"/>
      <protection/>
    </xf>
    <xf numFmtId="182" fontId="8" fillId="0" borderId="46" xfId="66" applyNumberFormat="1" applyFont="1" applyFill="1" applyBorder="1" applyAlignment="1">
      <alignment vertical="center" shrinkToFit="1"/>
      <protection/>
    </xf>
    <xf numFmtId="182" fontId="8" fillId="0" borderId="44" xfId="66" applyNumberFormat="1" applyFont="1" applyFill="1" applyBorder="1" applyAlignment="1">
      <alignment vertical="center" shrinkToFit="1"/>
      <protection/>
    </xf>
    <xf numFmtId="183" fontId="31" fillId="0" borderId="36" xfId="68" applyNumberFormat="1" applyFont="1" applyFill="1" applyBorder="1" applyAlignment="1">
      <alignment vertical="center" shrinkToFit="1"/>
      <protection/>
    </xf>
    <xf numFmtId="183" fontId="31" fillId="0" borderId="32" xfId="68" applyNumberFormat="1" applyFont="1" applyFill="1" applyBorder="1" applyAlignment="1">
      <alignment horizontal="right" vertical="center" shrinkToFit="1"/>
      <protection/>
    </xf>
    <xf numFmtId="183" fontId="31" fillId="0" borderId="55" xfId="68" applyNumberFormat="1" applyFont="1" applyFill="1" applyBorder="1" applyAlignment="1">
      <alignment horizontal="right" vertical="center" shrinkToFit="1"/>
      <protection/>
    </xf>
    <xf numFmtId="183" fontId="31" fillId="0" borderId="31" xfId="68" applyNumberFormat="1" applyFont="1" applyFill="1" applyBorder="1" applyAlignment="1">
      <alignment horizontal="right" vertical="center" shrinkToFit="1"/>
      <protection/>
    </xf>
    <xf numFmtId="183" fontId="31" fillId="0" borderId="18" xfId="68" applyNumberFormat="1" applyFont="1" applyFill="1" applyBorder="1" applyAlignment="1">
      <alignment horizontal="right" vertical="center" shrinkToFit="1"/>
      <protection/>
    </xf>
    <xf numFmtId="183" fontId="31" fillId="0" borderId="36" xfId="68" applyNumberFormat="1" applyFont="1" applyFill="1" applyBorder="1" applyAlignment="1">
      <alignment horizontal="right" vertical="center" shrinkToFit="1"/>
      <protection/>
    </xf>
    <xf numFmtId="183" fontId="8" fillId="0" borderId="11" xfId="0" applyNumberFormat="1" applyFont="1" applyFill="1" applyBorder="1" applyAlignment="1">
      <alignment horizontal="right" vertical="center" shrinkToFit="1"/>
    </xf>
    <xf numFmtId="190" fontId="8" fillId="27" borderId="11" xfId="63" applyNumberFormat="1" applyFont="1" applyFill="1" applyBorder="1" applyAlignment="1">
      <alignment horizontal="right" vertical="center" wrapText="1" shrinkToFit="1"/>
      <protection/>
    </xf>
    <xf numFmtId="183" fontId="8" fillId="26" borderId="11" xfId="63" applyNumberFormat="1" applyFont="1" applyFill="1" applyBorder="1" applyAlignment="1">
      <alignment horizontal="right" vertical="center" wrapText="1" shrinkToFit="1"/>
      <protection/>
    </xf>
    <xf numFmtId="180" fontId="8" fillId="0" borderId="35" xfId="49" applyNumberFormat="1" applyFont="1" applyFill="1" applyBorder="1" applyAlignment="1">
      <alignment horizontal="right" vertical="center" wrapText="1" shrinkToFit="1"/>
    </xf>
    <xf numFmtId="184" fontId="8" fillId="0" borderId="32" xfId="0" applyNumberFormat="1" applyFont="1" applyFill="1" applyBorder="1" applyAlignment="1">
      <alignment horizontal="right" vertical="center"/>
    </xf>
    <xf numFmtId="184" fontId="8" fillId="0" borderId="32" xfId="0" applyNumberFormat="1" applyFont="1" applyFill="1" applyBorder="1" applyAlignment="1">
      <alignment horizontal="right" vertical="center" shrinkToFit="1"/>
    </xf>
    <xf numFmtId="194" fontId="8" fillId="0" borderId="35" xfId="49" applyNumberFormat="1" applyFont="1" applyFill="1" applyBorder="1" applyAlignment="1">
      <alignment horizontal="right" vertical="center" wrapText="1" shrinkToFit="1"/>
    </xf>
    <xf numFmtId="0" fontId="8" fillId="0" borderId="32" xfId="0" applyFont="1" applyFill="1" applyBorder="1" applyAlignment="1">
      <alignment vertical="center" shrinkToFit="1"/>
    </xf>
    <xf numFmtId="0" fontId="8" fillId="0" borderId="33" xfId="0" applyFont="1" applyFill="1" applyBorder="1" applyAlignment="1">
      <alignment vertical="center" shrinkToFit="1"/>
    </xf>
    <xf numFmtId="0" fontId="8" fillId="0" borderId="32" xfId="0" applyFont="1" applyFill="1" applyBorder="1" applyAlignment="1">
      <alignment horizontal="left" vertical="center" shrinkToFit="1"/>
    </xf>
    <xf numFmtId="57" fontId="8" fillId="0" borderId="17" xfId="0" applyNumberFormat="1" applyFont="1" applyFill="1" applyBorder="1" applyAlignment="1">
      <alignment horizontal="center" vertical="center" wrapText="1" shrinkToFit="1"/>
    </xf>
    <xf numFmtId="180" fontId="8" fillId="0" borderId="34" xfId="49" applyNumberFormat="1" applyFont="1" applyFill="1" applyBorder="1" applyAlignment="1">
      <alignment horizontal="right" vertical="center" wrapText="1" shrinkToFit="1"/>
    </xf>
    <xf numFmtId="183" fontId="35" fillId="0" borderId="31" xfId="0" applyNumberFormat="1" applyFont="1" applyFill="1" applyBorder="1" applyAlignment="1">
      <alignment horizontal="right" vertical="center" shrinkToFit="1"/>
    </xf>
    <xf numFmtId="182" fontId="8" fillId="26" borderId="43" xfId="66" applyNumberFormat="1" applyFont="1" applyFill="1" applyBorder="1" applyAlignment="1">
      <alignment horizontal="right" vertical="center" shrinkToFit="1"/>
      <protection/>
    </xf>
    <xf numFmtId="182" fontId="8" fillId="26" borderId="40" xfId="66" applyNumberFormat="1" applyFont="1" applyFill="1" applyBorder="1" applyAlignment="1">
      <alignment horizontal="right" vertical="center" shrinkToFit="1"/>
      <protection/>
    </xf>
    <xf numFmtId="182" fontId="8" fillId="26" borderId="51" xfId="66" applyNumberFormat="1" applyFont="1" applyFill="1" applyBorder="1" applyAlignment="1">
      <alignment horizontal="right" vertical="center" shrinkToFit="1"/>
      <protection/>
    </xf>
    <xf numFmtId="190" fontId="8" fillId="26" borderId="42" xfId="66" applyNumberFormat="1" applyFont="1" applyFill="1" applyBorder="1" applyAlignment="1">
      <alignment horizontal="center" vertical="center" shrinkToFit="1"/>
      <protection/>
    </xf>
    <xf numFmtId="190" fontId="8" fillId="26" borderId="29" xfId="66" applyNumberFormat="1" applyFont="1" applyFill="1" applyBorder="1" applyAlignment="1">
      <alignment horizontal="center" vertical="center" shrinkToFit="1"/>
      <protection/>
    </xf>
    <xf numFmtId="0" fontId="8" fillId="0" borderId="11" xfId="0" applyFont="1" applyBorder="1" applyAlignment="1">
      <alignment horizontal="right" vertical="center" shrinkToFit="1"/>
    </xf>
    <xf numFmtId="0" fontId="0" fillId="0" borderId="11" xfId="0" applyFont="1" applyBorder="1" applyAlignment="1">
      <alignment horizontal="right" vertical="center"/>
    </xf>
    <xf numFmtId="183" fontId="31" fillId="26" borderId="31" xfId="0" applyNumberFormat="1" applyFont="1" applyFill="1" applyBorder="1" applyAlignment="1">
      <alignment horizontal="right" vertical="center" shrinkToFit="1"/>
    </xf>
    <xf numFmtId="183" fontId="31" fillId="26" borderId="36" xfId="0" applyNumberFormat="1" applyFont="1" applyFill="1" applyBorder="1" applyAlignment="1">
      <alignment horizontal="right" vertical="center" shrinkToFit="1"/>
    </xf>
    <xf numFmtId="183" fontId="31" fillId="26" borderId="55" xfId="0" applyNumberFormat="1" applyFont="1" applyFill="1" applyBorder="1" applyAlignment="1">
      <alignment horizontal="right" vertical="center" shrinkToFit="1"/>
    </xf>
    <xf numFmtId="182" fontId="8" fillId="26" borderId="31" xfId="66" applyNumberFormat="1" applyFont="1" applyFill="1" applyBorder="1" applyAlignment="1">
      <alignment horizontal="right" vertical="center" shrinkToFit="1"/>
      <protection/>
    </xf>
    <xf numFmtId="0" fontId="2" fillId="0" borderId="0" xfId="0" applyFont="1" applyAlignment="1">
      <alignment horizontal="center" vertical="center"/>
    </xf>
    <xf numFmtId="0" fontId="5" fillId="24" borderId="14" xfId="43" applyFont="1" applyFill="1" applyBorder="1" applyAlignment="1" applyProtection="1">
      <alignment horizontal="center" vertical="center" wrapText="1"/>
      <protection/>
    </xf>
    <xf numFmtId="0" fontId="5" fillId="24" borderId="25" xfId="43" applyFill="1" applyBorder="1" applyAlignment="1" applyProtection="1">
      <alignment horizontal="center" vertical="center" wrapText="1"/>
      <protection/>
    </xf>
    <xf numFmtId="0" fontId="8" fillId="0" borderId="73" xfId="66" applyFont="1" applyBorder="1" applyAlignment="1">
      <alignment horizontal="center" vertical="center"/>
      <protection/>
    </xf>
    <xf numFmtId="0" fontId="8" fillId="0" borderId="74" xfId="66" applyFont="1" applyBorder="1" applyAlignment="1">
      <alignment horizontal="center" vertical="center"/>
      <protection/>
    </xf>
    <xf numFmtId="0" fontId="8" fillId="0" borderId="75" xfId="66" applyFont="1" applyBorder="1" applyAlignment="1">
      <alignment horizontal="center" vertical="center"/>
      <protection/>
    </xf>
    <xf numFmtId="197" fontId="8" fillId="0" borderId="27" xfId="66" applyNumberFormat="1" applyFont="1" applyFill="1" applyBorder="1" applyAlignment="1">
      <alignment horizontal="center" vertical="center" wrapText="1"/>
      <protection/>
    </xf>
    <xf numFmtId="197" fontId="8" fillId="0" borderId="66" xfId="66" applyNumberFormat="1" applyFont="1" applyFill="1" applyBorder="1" applyAlignment="1">
      <alignment horizontal="center" vertical="center" wrapText="1"/>
      <protection/>
    </xf>
    <xf numFmtId="197" fontId="8" fillId="0" borderId="41" xfId="66" applyNumberFormat="1" applyFont="1" applyFill="1" applyBorder="1" applyAlignment="1">
      <alignment horizontal="center" vertical="center" wrapText="1"/>
      <protection/>
    </xf>
    <xf numFmtId="0" fontId="8" fillId="25" borderId="76" xfId="66" applyFont="1" applyFill="1" applyBorder="1" applyAlignment="1">
      <alignment horizontal="center" vertical="center" wrapText="1"/>
      <protection/>
    </xf>
    <xf numFmtId="0" fontId="8" fillId="25" borderId="0" xfId="66" applyFont="1" applyFill="1" applyBorder="1" applyAlignment="1">
      <alignment horizontal="center" vertical="center" wrapText="1"/>
      <protection/>
    </xf>
    <xf numFmtId="0" fontId="8" fillId="25" borderId="47" xfId="66" applyFont="1" applyFill="1" applyBorder="1" applyAlignment="1">
      <alignment horizontal="center" vertical="center" wrapText="1"/>
      <protection/>
    </xf>
    <xf numFmtId="183" fontId="31" fillId="0" borderId="59" xfId="66" applyNumberFormat="1" applyFont="1" applyBorder="1" applyAlignment="1">
      <alignment horizontal="center" vertical="center"/>
      <protection/>
    </xf>
    <xf numFmtId="183" fontId="31" fillId="0" borderId="10" xfId="66" applyNumberFormat="1" applyFont="1" applyBorder="1" applyAlignment="1">
      <alignment horizontal="center" vertical="center"/>
      <protection/>
    </xf>
    <xf numFmtId="183" fontId="31" fillId="0" borderId="49" xfId="66" applyNumberFormat="1" applyFont="1" applyBorder="1" applyAlignment="1">
      <alignment horizontal="center" vertical="center"/>
      <protection/>
    </xf>
    <xf numFmtId="0" fontId="32" fillId="30" borderId="61" xfId="74" applyFont="1" applyFill="1" applyBorder="1" applyAlignment="1">
      <alignment horizontal="center" vertical="center" wrapText="1" shrinkToFit="1"/>
      <protection/>
    </xf>
    <xf numFmtId="0" fontId="32" fillId="30" borderId="63" xfId="74" applyFont="1" applyFill="1" applyBorder="1" applyAlignment="1">
      <alignment horizontal="center" vertical="center" wrapText="1" shrinkToFit="1"/>
      <protection/>
    </xf>
    <xf numFmtId="0" fontId="32" fillId="30" borderId="30" xfId="74" applyFont="1" applyFill="1" applyBorder="1" applyAlignment="1">
      <alignment horizontal="center" vertical="center" wrapText="1" shrinkToFit="1"/>
      <protection/>
    </xf>
    <xf numFmtId="0" fontId="8" fillId="5" borderId="77" xfId="66" applyFont="1" applyFill="1" applyBorder="1" applyAlignment="1">
      <alignment horizontal="center" vertical="center"/>
      <protection/>
    </xf>
    <xf numFmtId="0" fontId="8" fillId="5" borderId="78" xfId="66" applyFont="1" applyFill="1" applyBorder="1" applyAlignment="1">
      <alignment horizontal="center" vertical="center"/>
      <protection/>
    </xf>
    <xf numFmtId="0" fontId="8" fillId="3" borderId="77" xfId="66" applyFont="1" applyFill="1" applyBorder="1" applyAlignment="1">
      <alignment horizontal="center" vertical="center" wrapText="1"/>
      <protection/>
    </xf>
    <xf numFmtId="0" fontId="8" fillId="3" borderId="65" xfId="66" applyFont="1" applyFill="1" applyBorder="1" applyAlignment="1">
      <alignment horizontal="center" vertical="center" wrapText="1"/>
      <protection/>
    </xf>
    <xf numFmtId="0" fontId="8" fillId="0" borderId="27" xfId="66" applyFont="1" applyBorder="1" applyAlignment="1">
      <alignment horizontal="center" vertical="center"/>
      <protection/>
    </xf>
    <xf numFmtId="0" fontId="8" fillId="0" borderId="66" xfId="66" applyFont="1" applyBorder="1" applyAlignment="1">
      <alignment horizontal="center" vertical="center"/>
      <protection/>
    </xf>
    <xf numFmtId="0" fontId="8" fillId="0" borderId="41" xfId="66" applyFont="1" applyBorder="1" applyAlignment="1">
      <alignment horizontal="center" vertical="center"/>
      <protection/>
    </xf>
    <xf numFmtId="0" fontId="8" fillId="0" borderId="44" xfId="66" applyFont="1" applyBorder="1" applyAlignment="1">
      <alignment horizontal="center" vertical="center" wrapText="1"/>
      <protection/>
    </xf>
    <xf numFmtId="0" fontId="8" fillId="0" borderId="55" xfId="66" applyFont="1" applyBorder="1" applyAlignment="1">
      <alignment horizontal="center" vertical="center"/>
      <protection/>
    </xf>
    <xf numFmtId="0" fontId="8" fillId="0" borderId="51" xfId="66" applyFont="1" applyBorder="1" applyAlignment="1">
      <alignment horizontal="center" vertical="center"/>
      <protection/>
    </xf>
    <xf numFmtId="0" fontId="8" fillId="0" borderId="44" xfId="66" applyFont="1" applyBorder="1" applyAlignment="1">
      <alignment horizontal="center" vertical="center"/>
      <protection/>
    </xf>
    <xf numFmtId="0" fontId="5" fillId="24" borderId="14" xfId="43" applyFill="1" applyBorder="1" applyAlignment="1" applyProtection="1">
      <alignment horizontal="center" vertical="center"/>
      <protection/>
    </xf>
    <xf numFmtId="0" fontId="5" fillId="24" borderId="25" xfId="43" applyFill="1" applyBorder="1" applyAlignment="1" applyProtection="1">
      <alignment horizontal="center" vertical="center"/>
      <protection/>
    </xf>
    <xf numFmtId="0" fontId="8" fillId="0" borderId="69" xfId="75" applyFont="1" applyBorder="1" applyAlignment="1">
      <alignment horizontal="center" vertical="center"/>
      <protection/>
    </xf>
    <xf numFmtId="0" fontId="8" fillId="0" borderId="56" xfId="75" applyFont="1" applyBorder="1" applyAlignment="1">
      <alignment horizontal="center" vertical="center"/>
      <protection/>
    </xf>
    <xf numFmtId="0" fontId="8" fillId="0" borderId="79" xfId="75" applyFont="1" applyBorder="1" applyAlignment="1">
      <alignment horizontal="center" vertical="center"/>
      <protection/>
    </xf>
    <xf numFmtId="197" fontId="8" fillId="0" borderId="27" xfId="75" applyNumberFormat="1" applyFont="1" applyFill="1" applyBorder="1" applyAlignment="1">
      <alignment horizontal="center" vertical="center" wrapText="1"/>
      <protection/>
    </xf>
    <xf numFmtId="197" fontId="8" fillId="0" borderId="66" xfId="75" applyNumberFormat="1" applyFont="1" applyFill="1" applyBorder="1" applyAlignment="1">
      <alignment horizontal="center" vertical="center" wrapText="1"/>
      <protection/>
    </xf>
    <xf numFmtId="197" fontId="8" fillId="0" borderId="41" xfId="75" applyNumberFormat="1" applyFont="1" applyFill="1" applyBorder="1" applyAlignment="1">
      <alignment horizontal="center" vertical="center" wrapText="1"/>
      <protection/>
    </xf>
    <xf numFmtId="183" fontId="31" fillId="0" borderId="59" xfId="75" applyNumberFormat="1" applyFont="1" applyBorder="1" applyAlignment="1">
      <alignment horizontal="center" vertical="center"/>
      <protection/>
    </xf>
    <xf numFmtId="183" fontId="31" fillId="0" borderId="10" xfId="75" applyNumberFormat="1" applyFont="1" applyBorder="1" applyAlignment="1">
      <alignment horizontal="center" vertical="center"/>
      <protection/>
    </xf>
    <xf numFmtId="183" fontId="31" fillId="0" borderId="49" xfId="75" applyNumberFormat="1" applyFont="1" applyBorder="1" applyAlignment="1">
      <alignment horizontal="center" vertical="center"/>
      <protection/>
    </xf>
    <xf numFmtId="0" fontId="8" fillId="3" borderId="34" xfId="66" applyFont="1" applyFill="1" applyBorder="1" applyAlignment="1">
      <alignment horizontal="center" vertical="center" wrapText="1"/>
      <protection/>
    </xf>
    <xf numFmtId="0" fontId="8" fillId="25" borderId="80" xfId="66" applyFont="1" applyFill="1" applyBorder="1" applyAlignment="1">
      <alignment horizontal="center" vertical="center" wrapText="1"/>
      <protection/>
    </xf>
    <xf numFmtId="0" fontId="8" fillId="25" borderId="81" xfId="66" applyFont="1" applyFill="1" applyBorder="1" applyAlignment="1">
      <alignment horizontal="center" vertical="center" wrapText="1"/>
      <protection/>
    </xf>
    <xf numFmtId="0" fontId="8" fillId="25" borderId="39" xfId="66" applyFont="1" applyFill="1" applyBorder="1" applyAlignment="1">
      <alignment horizontal="center" vertical="center" wrapText="1"/>
      <protection/>
    </xf>
    <xf numFmtId="0" fontId="8" fillId="0" borderId="27" xfId="75" applyFont="1" applyBorder="1" applyAlignment="1">
      <alignment horizontal="center" vertical="center"/>
      <protection/>
    </xf>
    <xf numFmtId="0" fontId="8" fillId="0" borderId="66" xfId="75" applyFont="1" applyBorder="1" applyAlignment="1">
      <alignment horizontal="center" vertical="center"/>
      <protection/>
    </xf>
    <xf numFmtId="0" fontId="8" fillId="0" borderId="41" xfId="75" applyFont="1" applyBorder="1" applyAlignment="1">
      <alignment horizontal="center" vertical="center"/>
      <protection/>
    </xf>
    <xf numFmtId="0" fontId="8" fillId="0" borderId="44" xfId="75" applyFont="1" applyBorder="1" applyAlignment="1">
      <alignment horizontal="center" vertical="center" wrapText="1"/>
      <protection/>
    </xf>
    <xf numFmtId="0" fontId="8" fillId="0" borderId="55" xfId="75" applyFont="1" applyBorder="1" applyAlignment="1">
      <alignment horizontal="center" vertical="center"/>
      <protection/>
    </xf>
    <xf numFmtId="0" fontId="8" fillId="0" borderId="51" xfId="75" applyFont="1" applyBorder="1" applyAlignment="1">
      <alignment horizontal="center" vertical="center"/>
      <protection/>
    </xf>
    <xf numFmtId="0" fontId="8" fillId="0" borderId="44" xfId="75" applyFont="1" applyBorder="1" applyAlignment="1">
      <alignment horizontal="center" vertical="center"/>
      <protection/>
    </xf>
    <xf numFmtId="0" fontId="2" fillId="0" borderId="0" xfId="73" applyFont="1" applyAlignment="1">
      <alignment horizontal="center" vertical="center"/>
      <protection/>
    </xf>
    <xf numFmtId="0" fontId="8" fillId="0" borderId="69" xfId="70" applyFont="1" applyBorder="1" applyAlignment="1">
      <alignment horizontal="center" vertical="center"/>
      <protection/>
    </xf>
    <xf numFmtId="0" fontId="8" fillId="0" borderId="56" xfId="70" applyFont="1" applyBorder="1" applyAlignment="1">
      <alignment horizontal="center" vertical="center"/>
      <protection/>
    </xf>
    <xf numFmtId="0" fontId="8" fillId="0" borderId="79" xfId="70" applyFont="1" applyBorder="1" applyAlignment="1">
      <alignment horizontal="center" vertical="center"/>
      <protection/>
    </xf>
    <xf numFmtId="197" fontId="8" fillId="0" borderId="27" xfId="70" applyNumberFormat="1" applyFont="1" applyFill="1" applyBorder="1" applyAlignment="1">
      <alignment horizontal="center" vertical="center" wrapText="1"/>
      <protection/>
    </xf>
    <xf numFmtId="197" fontId="8" fillId="0" borderId="66" xfId="70" applyNumberFormat="1" applyFont="1" applyFill="1" applyBorder="1" applyAlignment="1">
      <alignment horizontal="center" vertical="center" wrapText="1"/>
      <protection/>
    </xf>
    <xf numFmtId="197" fontId="8" fillId="0" borderId="41" xfId="70" applyNumberFormat="1" applyFont="1" applyFill="1" applyBorder="1" applyAlignment="1">
      <alignment horizontal="center" vertical="center" wrapText="1"/>
      <protection/>
    </xf>
    <xf numFmtId="183" fontId="31" fillId="0" borderId="59" xfId="70" applyNumberFormat="1" applyFont="1" applyFill="1" applyBorder="1" applyAlignment="1">
      <alignment horizontal="center" vertical="center"/>
      <protection/>
    </xf>
    <xf numFmtId="183" fontId="31" fillId="0" borderId="10" xfId="70" applyNumberFormat="1" applyFont="1" applyFill="1" applyBorder="1" applyAlignment="1">
      <alignment horizontal="center" vertical="center"/>
      <protection/>
    </xf>
    <xf numFmtId="183" fontId="31" fillId="0" borderId="49" xfId="70" applyNumberFormat="1" applyFont="1" applyFill="1" applyBorder="1" applyAlignment="1">
      <alignment horizontal="center" vertical="center"/>
      <protection/>
    </xf>
    <xf numFmtId="0" fontId="8" fillId="0" borderId="27" xfId="70" applyFont="1" applyBorder="1" applyAlignment="1">
      <alignment horizontal="center" vertical="center"/>
      <protection/>
    </xf>
    <xf numFmtId="0" fontId="8" fillId="0" borderId="66" xfId="70" applyFont="1" applyBorder="1" applyAlignment="1">
      <alignment horizontal="center" vertical="center"/>
      <protection/>
    </xf>
    <xf numFmtId="0" fontId="8" fillId="0" borderId="41" xfId="70" applyFont="1" applyBorder="1" applyAlignment="1">
      <alignment horizontal="center" vertical="center"/>
      <protection/>
    </xf>
    <xf numFmtId="0" fontId="8" fillId="0" borderId="44" xfId="70" applyFont="1" applyBorder="1" applyAlignment="1">
      <alignment horizontal="center" vertical="center" wrapText="1"/>
      <protection/>
    </xf>
    <xf numFmtId="0" fontId="8" fillId="0" borderId="55" xfId="70" applyFont="1" applyBorder="1" applyAlignment="1">
      <alignment horizontal="center" vertical="center"/>
      <protection/>
    </xf>
    <xf numFmtId="0" fontId="8" fillId="0" borderId="51" xfId="70" applyFont="1" applyBorder="1" applyAlignment="1">
      <alignment horizontal="center" vertical="center"/>
      <protection/>
    </xf>
    <xf numFmtId="0" fontId="8" fillId="0" borderId="44" xfId="70" applyFont="1" applyBorder="1" applyAlignment="1">
      <alignment horizontal="center" vertical="center"/>
      <protection/>
    </xf>
    <xf numFmtId="0" fontId="8" fillId="0" borderId="31" xfId="70" applyFont="1" applyFill="1" applyBorder="1" applyAlignment="1">
      <alignment vertical="center" wrapText="1"/>
      <protection/>
    </xf>
    <xf numFmtId="0" fontId="8" fillId="0" borderId="28" xfId="68" applyFont="1" applyBorder="1" applyAlignment="1">
      <alignment horizontal="center" vertical="center" shrinkToFit="1"/>
      <protection/>
    </xf>
    <xf numFmtId="0" fontId="8" fillId="0" borderId="66" xfId="68" applyFont="1" applyBorder="1" applyAlignment="1">
      <alignment horizontal="center" vertical="center" shrinkToFit="1"/>
      <protection/>
    </xf>
    <xf numFmtId="0" fontId="0" fillId="0" borderId="66" xfId="0" applyBorder="1" applyAlignment="1">
      <alignment horizontal="center" vertical="center" shrinkToFit="1"/>
    </xf>
    <xf numFmtId="0" fontId="0" fillId="0" borderId="41" xfId="0" applyBorder="1" applyAlignment="1">
      <alignment horizontal="center" vertical="center" shrinkToFit="1"/>
    </xf>
    <xf numFmtId="0" fontId="8" fillId="0" borderId="36" xfId="66" applyFont="1" applyFill="1" applyBorder="1" applyAlignment="1">
      <alignment vertical="center" wrapText="1"/>
      <protection/>
    </xf>
    <xf numFmtId="0" fontId="8" fillId="0" borderId="55" xfId="66" applyFont="1" applyFill="1" applyBorder="1" applyAlignment="1">
      <alignment vertical="center" wrapText="1"/>
      <protection/>
    </xf>
    <xf numFmtId="0" fontId="8" fillId="0" borderId="51" xfId="66" applyFont="1" applyFill="1" applyBorder="1" applyAlignment="1">
      <alignment vertical="center" wrapText="1"/>
      <protection/>
    </xf>
    <xf numFmtId="0" fontId="0" fillId="0" borderId="55" xfId="0" applyFill="1" applyBorder="1" applyAlignment="1">
      <alignment vertical="center" wrapText="1"/>
    </xf>
    <xf numFmtId="0" fontId="8" fillId="0" borderId="60" xfId="66" applyFont="1" applyFill="1" applyBorder="1" applyAlignment="1">
      <alignment vertical="center" wrapText="1"/>
      <protection/>
    </xf>
    <xf numFmtId="0" fontId="8" fillId="0" borderId="74" xfId="66" applyFont="1" applyFill="1" applyBorder="1" applyAlignment="1">
      <alignment vertical="center" wrapText="1"/>
      <protection/>
    </xf>
    <xf numFmtId="0" fontId="8" fillId="0" borderId="75" xfId="66" applyFont="1" applyFill="1" applyBorder="1" applyAlignment="1">
      <alignment vertical="center" wrapText="1"/>
      <protection/>
    </xf>
    <xf numFmtId="197" fontId="8" fillId="0" borderId="28" xfId="66" applyNumberFormat="1" applyFont="1" applyFill="1" applyBorder="1" applyAlignment="1">
      <alignment vertical="center" shrinkToFit="1"/>
      <protection/>
    </xf>
    <xf numFmtId="197" fontId="8" fillId="0" borderId="66" xfId="66" applyNumberFormat="1" applyFont="1" applyFill="1" applyBorder="1" applyAlignment="1">
      <alignment vertical="center" shrinkToFit="1"/>
      <protection/>
    </xf>
    <xf numFmtId="197" fontId="8" fillId="0" borderId="41" xfId="66" applyNumberFormat="1" applyFont="1" applyFill="1" applyBorder="1" applyAlignment="1">
      <alignment vertical="center" shrinkToFit="1"/>
      <protection/>
    </xf>
    <xf numFmtId="190" fontId="8" fillId="26" borderId="60" xfId="68" applyNumberFormat="1" applyFont="1" applyFill="1" applyBorder="1" applyAlignment="1">
      <alignment horizontal="center" vertical="center" shrinkToFit="1"/>
      <protection/>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36" xfId="0" applyFill="1" applyBorder="1" applyAlignment="1">
      <alignment vertical="center" wrapText="1"/>
    </xf>
    <xf numFmtId="0" fontId="0" fillId="0" borderId="51" xfId="0" applyFill="1" applyBorder="1" applyAlignment="1">
      <alignment vertical="center" wrapText="1"/>
    </xf>
    <xf numFmtId="0" fontId="0" fillId="0" borderId="66" xfId="0" applyFill="1" applyBorder="1" applyAlignment="1">
      <alignment vertical="center" shrinkToFit="1"/>
    </xf>
    <xf numFmtId="0" fontId="0" fillId="0" borderId="41" xfId="0" applyFill="1" applyBorder="1" applyAlignment="1">
      <alignment vertical="center" shrinkToFit="1"/>
    </xf>
    <xf numFmtId="190" fontId="8" fillId="26" borderId="74" xfId="68" applyNumberFormat="1" applyFont="1" applyFill="1" applyBorder="1" applyAlignment="1">
      <alignment horizontal="center" vertical="center" shrinkToFit="1"/>
      <protection/>
    </xf>
    <xf numFmtId="190" fontId="8" fillId="26" borderId="75" xfId="68" applyNumberFormat="1" applyFont="1" applyFill="1" applyBorder="1" applyAlignment="1">
      <alignment horizontal="center" vertical="center" shrinkToFit="1"/>
      <protection/>
    </xf>
    <xf numFmtId="183" fontId="8" fillId="0" borderId="59" xfId="70" applyNumberFormat="1" applyFont="1" applyFill="1" applyBorder="1" applyAlignment="1">
      <alignment horizontal="center" vertical="center"/>
      <protection/>
    </xf>
    <xf numFmtId="183" fontId="8" fillId="0" borderId="10" xfId="70" applyNumberFormat="1" applyFont="1" applyFill="1" applyBorder="1" applyAlignment="1">
      <alignment horizontal="center" vertical="center"/>
      <protection/>
    </xf>
    <xf numFmtId="183" fontId="8" fillId="0" borderId="49" xfId="70" applyNumberFormat="1" applyFont="1" applyFill="1" applyBorder="1" applyAlignment="1">
      <alignment horizontal="center" vertical="center"/>
      <protection/>
    </xf>
    <xf numFmtId="0" fontId="2" fillId="0" borderId="0" xfId="64" applyFont="1" applyAlignment="1">
      <alignment horizontal="center" vertical="center"/>
      <protection/>
    </xf>
    <xf numFmtId="0" fontId="11" fillId="0" borderId="0" xfId="72" applyFont="1" applyFill="1" applyBorder="1" applyAlignment="1">
      <alignment horizontal="left" vertical="center" wrapText="1"/>
      <protection/>
    </xf>
    <xf numFmtId="0" fontId="2" fillId="0" borderId="0" xfId="65" applyFont="1" applyAlignment="1">
      <alignment horizontal="center" vertical="center"/>
      <protection/>
    </xf>
    <xf numFmtId="0" fontId="33" fillId="0" borderId="0" xfId="65" applyFont="1" applyBorder="1" applyAlignment="1">
      <alignment horizontal="right" vertical="center"/>
      <protection/>
    </xf>
    <xf numFmtId="182" fontId="8" fillId="26" borderId="31" xfId="66" applyNumberFormat="1" applyFont="1" applyFill="1" applyBorder="1" applyAlignment="1">
      <alignment vertical="center" shrinkToFit="1"/>
      <protection/>
    </xf>
    <xf numFmtId="183" fontId="31" fillId="0" borderId="31" xfId="0" applyNumberFormat="1" applyFont="1" applyBorder="1" applyAlignment="1">
      <alignment vertical="center" shrinkToFit="1"/>
    </xf>
    <xf numFmtId="0" fontId="5" fillId="24" borderId="14" xfId="43" applyFill="1" applyBorder="1" applyAlignment="1" applyProtection="1">
      <alignment horizontal="center"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教育庁）様式１" xfId="63"/>
    <cellStyle name="標準_（様式５）23使用料及び手数料見直し結" xfId="64"/>
    <cellStyle name="標準_【観光政策課】（様式５）23使用料及び手数料見直し" xfId="65"/>
    <cellStyle name="標準_【企画】使用料、手数料一覧（様式１）H23" xfId="66"/>
    <cellStyle name="標準_【土木建築部】（様式１～４）23使用料及び手数料見" xfId="67"/>
    <cellStyle name="標準_【農林02.15】（様式１）23使用料及び手数料見直" xfId="68"/>
    <cellStyle name="標準_【文観スポ部】（様式１・5）23使用料及び手数料見直し調査新様式-2" xfId="69"/>
    <cellStyle name="標準_0220【福祉】23使用料及び手数料見直し調査新様式" xfId="70"/>
    <cellStyle name="標準_23コスト計算様式" xfId="71"/>
    <cellStyle name="標準_23使用料及び手数料見直（商工労働部）【再修正】120224提出" xfId="72"/>
    <cellStyle name="標準_コピー ～ （様式５）23使用料及び手数料見直し結果総括表（部局別）" xfId="73"/>
    <cellStyle name="標準_使用料及び手数料見直し【公安委員会】様式１（訂正）" xfId="74"/>
    <cellStyle name="標準_修正（様式１）23 手数料"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9</xdr:row>
      <xdr:rowOff>381000</xdr:rowOff>
    </xdr:from>
    <xdr:to>
      <xdr:col>6</xdr:col>
      <xdr:colOff>323850</xdr:colOff>
      <xdr:row>13</xdr:row>
      <xdr:rowOff>161925</xdr:rowOff>
    </xdr:to>
    <xdr:sp>
      <xdr:nvSpPr>
        <xdr:cNvPr id="1" name="Text Box 5"/>
        <xdr:cNvSpPr txBox="1">
          <a:spLocks noChangeArrowheads="1"/>
        </xdr:cNvSpPr>
      </xdr:nvSpPr>
      <xdr:spPr>
        <a:xfrm>
          <a:off x="1257300" y="2914650"/>
          <a:ext cx="7219950" cy="13811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0</xdr:rowOff>
    </xdr:from>
    <xdr:to>
      <xdr:col>6</xdr:col>
      <xdr:colOff>619125</xdr:colOff>
      <xdr:row>18</xdr:row>
      <xdr:rowOff>57150</xdr:rowOff>
    </xdr:to>
    <xdr:sp>
      <xdr:nvSpPr>
        <xdr:cNvPr id="1" name="AutoShape 3"/>
        <xdr:cNvSpPr>
          <a:spLocks/>
        </xdr:cNvSpPr>
      </xdr:nvSpPr>
      <xdr:spPr>
        <a:xfrm>
          <a:off x="400050" y="5295900"/>
          <a:ext cx="8982075" cy="12001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【現状料金を維持する理由】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・現在の単価で提供している行政サービスのコストを賄えているため。</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38</xdr:row>
      <xdr:rowOff>57150</xdr:rowOff>
    </xdr:from>
    <xdr:to>
      <xdr:col>6</xdr:col>
      <xdr:colOff>790575</xdr:colOff>
      <xdr:row>48</xdr:row>
      <xdr:rowOff>133350</xdr:rowOff>
    </xdr:to>
    <xdr:sp>
      <xdr:nvSpPr>
        <xdr:cNvPr id="1" name="AutoShape 3"/>
        <xdr:cNvSpPr>
          <a:spLocks/>
        </xdr:cNvSpPr>
      </xdr:nvSpPr>
      <xdr:spPr>
        <a:xfrm>
          <a:off x="571500" y="14363700"/>
          <a:ext cx="977265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【現状料金を維持する理由】</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・現行手数料で１件あたりのコストをほぼまかなっているため。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・九州各県との比較において大きな開きはなく平均的な額である。</a:t>
          </a:r>
          <a:r>
            <a:rPr lang="en-US" cap="none" sz="1100" b="0" i="0" u="none" baseline="0">
              <a:solidFill>
                <a:srgbClr val="000000"/>
              </a:solidFill>
              <a:latin typeface="ＭＳ Ｐゴシック"/>
              <a:ea typeface="ＭＳ Ｐゴシック"/>
              <a:cs typeface="ＭＳ Ｐゴシック"/>
            </a:rPr>
            <a:t>また、</a:t>
          </a:r>
          <a:r>
            <a:rPr lang="en-US" cap="none" sz="1100" b="0" i="0" u="none" baseline="0">
              <a:solidFill>
                <a:srgbClr val="000000"/>
              </a:solidFill>
              <a:latin typeface="ＭＳ Ｐゴシック"/>
              <a:ea typeface="ＭＳ Ｐゴシック"/>
              <a:cs typeface="ＭＳ Ｐゴシック"/>
            </a:rPr>
            <a:t>今後は九州各県の改正動向及び経済状況を勘案し、九州各県との均衡を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図りつつ改正につ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いて検討する。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・県民広場地下駐車場料金等、民間との競合のあるものについては周辺の民間料金に比べて均衡を失しないように、周辺の民間料金の水準を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参考に設定している</a:t>
          </a:r>
          <a:r>
            <a:rPr lang="en-US" cap="none" sz="1100" b="0" i="0" u="none" baseline="0">
              <a:solidFill>
                <a:srgbClr val="000000"/>
              </a:solidFill>
              <a:latin typeface="ＭＳ Ｐゴシック"/>
              <a:ea typeface="ＭＳ Ｐゴシック"/>
              <a:cs typeface="ＭＳ Ｐゴシック"/>
            </a:rPr>
            <a:t>ため。</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12</xdr:row>
      <xdr:rowOff>361950</xdr:rowOff>
    </xdr:from>
    <xdr:to>
      <xdr:col>7</xdr:col>
      <xdr:colOff>0</xdr:colOff>
      <xdr:row>17</xdr:row>
      <xdr:rowOff>238125</xdr:rowOff>
    </xdr:to>
    <xdr:sp>
      <xdr:nvSpPr>
        <xdr:cNvPr id="1" name="AutoShape 3"/>
        <xdr:cNvSpPr>
          <a:spLocks/>
        </xdr:cNvSpPr>
      </xdr:nvSpPr>
      <xdr:spPr>
        <a:xfrm>
          <a:off x="809625" y="4029075"/>
          <a:ext cx="8791575" cy="1781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現状料金を維持する理由</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・県立高等学校等の入学考査料及び入学料について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入学考査料及び入学料の額は、全国の多くの都道府県と同額であることから、現行どおり据え置く。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・教員職員免許状の授与、書換え、再交付、新領域追加に係る手数料について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免許状に係る手数料は、九州各県一律同額であることから、現行どおり据え置く。</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333375</xdr:rowOff>
    </xdr:from>
    <xdr:to>
      <xdr:col>7</xdr:col>
      <xdr:colOff>542925</xdr:colOff>
      <xdr:row>19</xdr:row>
      <xdr:rowOff>171450</xdr:rowOff>
    </xdr:to>
    <xdr:sp>
      <xdr:nvSpPr>
        <xdr:cNvPr id="1" name="AutoShape 3"/>
        <xdr:cNvSpPr>
          <a:spLocks/>
        </xdr:cNvSpPr>
      </xdr:nvSpPr>
      <xdr:spPr>
        <a:xfrm>
          <a:off x="266700" y="4095750"/>
          <a:ext cx="9239250" cy="2505075"/>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【現状料金を維持する理由】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１～３　現行料金がコストを賄っており九州各県とも変更の動向はなく、また、事務取扱内容は法に基づく手続であり、</a:t>
          </a:r>
          <a:r>
            <a:rPr lang="en-US" cap="none" sz="1100" b="0" i="0" u="none" baseline="0">
              <a:solidFill>
                <a:srgbClr val="000000"/>
              </a:solidFill>
            </a:rPr>
            <a:t>
</a:t>
          </a:r>
          <a:r>
            <a:rPr lang="en-US" cap="none" sz="1100" b="0" i="0" u="none" baseline="0">
              <a:solidFill>
                <a:srgbClr val="000000"/>
              </a:solidFill>
            </a:rPr>
            <a:t>　　　　地域による差異は特段認められないことから、改定を行わずに現行料金を維持する。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４　民間業者とほぼ同額、または若干高めの設定となっており妥当であると考えられることから、改定を行わずに現行料金</a:t>
          </a:r>
          <a:r>
            <a:rPr lang="en-US" cap="none" sz="1100" b="0" i="0" u="none" baseline="0">
              <a:solidFill>
                <a:srgbClr val="000000"/>
              </a:solidFill>
            </a:rPr>
            <a:t>
</a:t>
          </a:r>
          <a:r>
            <a:rPr lang="en-US" cap="none" sz="1100" b="0" i="0" u="none" baseline="0">
              <a:solidFill>
                <a:srgbClr val="000000"/>
              </a:solidFill>
            </a:rPr>
            <a:t>　　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５　手数料の大幅な増額は、申出者（業者）の負担増加に繋がり、指定を受ける業者が減少することも予想され、水難事故</a:t>
          </a:r>
          <a:r>
            <a:rPr lang="en-US" cap="none" sz="1100" b="0" i="0" u="none" baseline="0">
              <a:solidFill>
                <a:srgbClr val="000000"/>
              </a:solidFill>
            </a:rPr>
            <a:t>
</a:t>
          </a:r>
          <a:r>
            <a:rPr lang="en-US" cap="none" sz="1100" b="0" i="0" u="none" baseline="0">
              <a:solidFill>
                <a:srgbClr val="000000"/>
              </a:solidFill>
            </a:rPr>
            <a:t>　　防止や遊泳者の安全を確保するという所期の目的を達成することが困難となってしまうことが懸案される。また、現行料</a:t>
          </a:r>
          <a:r>
            <a:rPr lang="en-US" cap="none" sz="1100" b="0" i="0" u="none" baseline="0">
              <a:solidFill>
                <a:srgbClr val="000000"/>
              </a:solidFill>
            </a:rPr>
            <a:t>
</a:t>
          </a:r>
          <a:r>
            <a:rPr lang="en-US" cap="none" sz="1100" b="0" i="0" u="none" baseline="0">
              <a:solidFill>
                <a:srgbClr val="000000"/>
              </a:solidFill>
            </a:rPr>
            <a:t>　　金がコストを賄っていることから、改定を行わずに現行料金を維持する。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9</xdr:row>
      <xdr:rowOff>38100</xdr:rowOff>
    </xdr:from>
    <xdr:to>
      <xdr:col>9</xdr:col>
      <xdr:colOff>9525</xdr:colOff>
      <xdr:row>14</xdr:row>
      <xdr:rowOff>161925</xdr:rowOff>
    </xdr:to>
    <xdr:sp>
      <xdr:nvSpPr>
        <xdr:cNvPr id="1" name="Text Box 5"/>
        <xdr:cNvSpPr txBox="1">
          <a:spLocks noChangeArrowheads="1"/>
        </xdr:cNvSpPr>
      </xdr:nvSpPr>
      <xdr:spPr>
        <a:xfrm>
          <a:off x="3705225" y="2628900"/>
          <a:ext cx="7210425" cy="13620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11</xdr:row>
      <xdr:rowOff>47625</xdr:rowOff>
    </xdr:from>
    <xdr:to>
      <xdr:col>7</xdr:col>
      <xdr:colOff>247650</xdr:colOff>
      <xdr:row>14</xdr:row>
      <xdr:rowOff>333375</xdr:rowOff>
    </xdr:to>
    <xdr:sp>
      <xdr:nvSpPr>
        <xdr:cNvPr id="1" name="AutoShape 1"/>
        <xdr:cNvSpPr>
          <a:spLocks/>
        </xdr:cNvSpPr>
      </xdr:nvSpPr>
      <xdr:spPr>
        <a:xfrm>
          <a:off x="676275" y="4000500"/>
          <a:ext cx="8534400" cy="14859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・上記１については、公有財産台帳価格改定に伴い</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年ごとに価格改定を見直しているが、平成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年度に改定の予定があるため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年度は見直しを行わず、現状料金を維持することとした。</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・上記２～４については、当該料金を設定したばかり</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23</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設定</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で</a:t>
          </a:r>
          <a:r>
            <a:rPr lang="en-US" cap="none" sz="1000" b="0" i="0" u="none" baseline="0">
              <a:solidFill>
                <a:srgbClr val="000000"/>
              </a:solidFill>
              <a:latin typeface="ＭＳ Ｐゴシック"/>
              <a:ea typeface="ＭＳ Ｐゴシック"/>
              <a:cs typeface="ＭＳ Ｐゴシック"/>
            </a:rPr>
            <a:t>あることから、平成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年度は見直しを行わず、現状料金を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維持することとした。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15</xdr:row>
      <xdr:rowOff>133350</xdr:rowOff>
    </xdr:from>
    <xdr:to>
      <xdr:col>7</xdr:col>
      <xdr:colOff>352425</xdr:colOff>
      <xdr:row>18</xdr:row>
      <xdr:rowOff>57150</xdr:rowOff>
    </xdr:to>
    <xdr:sp>
      <xdr:nvSpPr>
        <xdr:cNvPr id="1" name="AutoShape 1"/>
        <xdr:cNvSpPr>
          <a:spLocks/>
        </xdr:cNvSpPr>
      </xdr:nvSpPr>
      <xdr:spPr>
        <a:xfrm>
          <a:off x="485775" y="5076825"/>
          <a:ext cx="8829675" cy="10668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・開示請求に係る経費が主に、人件費と消耗品費で手数料設定時と事務内容の変更がないため。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また、同様の規程を持つ総務省でも手数料の見直しは行われなかったため、現状維持とした。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13</xdr:row>
      <xdr:rowOff>57150</xdr:rowOff>
    </xdr:from>
    <xdr:to>
      <xdr:col>7</xdr:col>
      <xdr:colOff>723900</xdr:colOff>
      <xdr:row>23</xdr:row>
      <xdr:rowOff>28575</xdr:rowOff>
    </xdr:to>
    <xdr:sp>
      <xdr:nvSpPr>
        <xdr:cNvPr id="1" name="AutoShape 2"/>
        <xdr:cNvSpPr>
          <a:spLocks/>
        </xdr:cNvSpPr>
      </xdr:nvSpPr>
      <xdr:spPr>
        <a:xfrm>
          <a:off x="171450" y="5267325"/>
          <a:ext cx="9725025" cy="16859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・フロン汚染土壌関係手数料（見直し対象</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件）のコスト回収率は</a:t>
          </a:r>
          <a:r>
            <a:rPr lang="en-US" cap="none" sz="1100" b="0" i="0" u="none" baseline="0">
              <a:solidFill>
                <a:srgbClr val="000000"/>
              </a:solidFill>
              <a:latin typeface="ＭＳ Ｐゴシック"/>
              <a:ea typeface="ＭＳ Ｐゴシック"/>
              <a:cs typeface="ＭＳ Ｐゴシック"/>
            </a:rPr>
            <a:t>98.9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105.0</a:t>
          </a:r>
          <a:r>
            <a:rPr lang="en-US" cap="none" sz="1100" b="0" i="0" u="none" baseline="0">
              <a:solidFill>
                <a:srgbClr val="000000"/>
              </a:solidFill>
              <a:latin typeface="ＭＳ Ｐゴシック"/>
              <a:ea typeface="ＭＳ Ｐゴシック"/>
              <a:cs typeface="ＭＳ Ｐゴシック"/>
            </a:rPr>
            <a:t>％であり、コストに見合った額を設定しているため。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廃棄関係手数料（見直し対象</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）のコスト回収率は</a:t>
          </a:r>
          <a:r>
            <a:rPr lang="en-US" cap="none" sz="1100" b="0" i="0" u="none" baseline="0">
              <a:solidFill>
                <a:srgbClr val="000000"/>
              </a:solidFill>
              <a:latin typeface="ＭＳ Ｐゴシック"/>
              <a:ea typeface="ＭＳ Ｐゴシック"/>
              <a:cs typeface="ＭＳ Ｐゴシック"/>
            </a:rPr>
            <a:t>98.8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であり、コストに見合った額を設定している</a:t>
          </a:r>
          <a:r>
            <a:rPr lang="en-US" cap="none" sz="1100" b="0" i="0" u="none" baseline="0">
              <a:solidFill>
                <a:srgbClr val="000000"/>
              </a:solidFill>
              <a:latin typeface="ＭＳ Ｐゴシック"/>
              <a:ea typeface="ＭＳ Ｐゴシック"/>
              <a:cs typeface="ＭＳ Ｐゴシック"/>
            </a:rPr>
            <a:t>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・狩猟</a:t>
          </a:r>
          <a:r>
            <a:rPr lang="en-US" cap="none" sz="1100" b="0" i="0" u="none" baseline="0">
              <a:solidFill>
                <a:srgbClr val="000000"/>
              </a:solidFill>
              <a:latin typeface="ＭＳ Ｐゴシック"/>
              <a:ea typeface="ＭＳ Ｐゴシック"/>
              <a:cs typeface="ＭＳ Ｐゴシック"/>
            </a:rPr>
            <a:t>関係</a:t>
          </a:r>
          <a:r>
            <a:rPr lang="en-US" cap="none" sz="1100" b="0" i="0" u="none" baseline="0">
              <a:solidFill>
                <a:srgbClr val="000000"/>
              </a:solidFill>
              <a:latin typeface="ＭＳ Ｐゴシック"/>
              <a:ea typeface="ＭＳ Ｐゴシック"/>
              <a:cs typeface="ＭＳ Ｐゴシック"/>
            </a:rPr>
            <a:t>、温泉関係、動物関係</a:t>
          </a:r>
          <a:r>
            <a:rPr lang="en-US" cap="none" sz="1100" b="0" i="0" u="none" baseline="0">
              <a:solidFill>
                <a:srgbClr val="000000"/>
              </a:solidFill>
              <a:latin typeface="ＭＳ Ｐゴシック"/>
              <a:ea typeface="ＭＳ Ｐゴシック"/>
              <a:cs typeface="ＭＳ Ｐゴシック"/>
            </a:rPr>
            <a:t>手数料（見直し対象</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）のコスト回収率は</a:t>
          </a:r>
          <a:r>
            <a:rPr lang="en-US" cap="none" sz="1100" b="0" i="0" u="none" baseline="0">
              <a:solidFill>
                <a:srgbClr val="000000"/>
              </a:solidFill>
              <a:latin typeface="ＭＳ Ｐゴシック"/>
              <a:ea typeface="ＭＳ Ｐゴシック"/>
              <a:cs typeface="ＭＳ Ｐゴシック"/>
            </a:rPr>
            <a:t>100.1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107.3</a:t>
          </a:r>
          <a:r>
            <a:rPr lang="en-US" cap="none" sz="1100" b="0" i="0" u="none" baseline="0">
              <a:solidFill>
                <a:srgbClr val="000000"/>
              </a:solidFill>
              <a:latin typeface="ＭＳ Ｐゴシック"/>
              <a:ea typeface="ＭＳ Ｐゴシック"/>
              <a:cs typeface="ＭＳ Ｐゴシック"/>
            </a:rPr>
            <a:t>％であり</a:t>
          </a:r>
          <a:r>
            <a:rPr lang="en-US" cap="none" sz="1100" b="0" i="0" u="none" baseline="0">
              <a:solidFill>
                <a:srgbClr val="000000"/>
              </a:solidFill>
              <a:latin typeface="ＭＳ Ｐゴシック"/>
              <a:ea typeface="ＭＳ Ｐゴシック"/>
              <a:cs typeface="ＭＳ Ｐゴシック"/>
            </a:rPr>
            <a:t>、コストに見合った額を設定している</a:t>
          </a:r>
          <a:r>
            <a:rPr lang="en-US" cap="none" sz="1100" b="0" i="0" u="none" baseline="0">
              <a:solidFill>
                <a:srgbClr val="000000"/>
              </a:solidFill>
              <a:latin typeface="ＭＳ Ｐゴシック"/>
              <a:ea typeface="ＭＳ Ｐゴシック"/>
              <a:cs typeface="ＭＳ Ｐゴシック"/>
            </a:rPr>
            <a:t>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・浄化槽</a:t>
          </a:r>
          <a:r>
            <a:rPr lang="en-US" cap="none" sz="1100" b="0" i="0" u="none" baseline="0">
              <a:solidFill>
                <a:srgbClr val="000000"/>
              </a:solidFill>
              <a:latin typeface="ＭＳ Ｐゴシック"/>
              <a:ea typeface="ＭＳ Ｐゴシック"/>
              <a:cs typeface="ＭＳ Ｐゴシック"/>
            </a:rPr>
            <a:t>関係手数料（見直し対象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件）のコスト回収率は</a:t>
          </a:r>
          <a:r>
            <a:rPr lang="en-US" cap="none" sz="1100" b="0" i="0" u="none" baseline="0">
              <a:solidFill>
                <a:srgbClr val="000000"/>
              </a:solidFill>
              <a:latin typeface="ＭＳ Ｐゴシック"/>
              <a:ea typeface="ＭＳ Ｐゴシック"/>
              <a:cs typeface="ＭＳ Ｐゴシック"/>
            </a:rPr>
            <a:t>87.2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95.2</a:t>
          </a:r>
          <a:r>
            <a:rPr lang="en-US" cap="none" sz="1100" b="0" i="0" u="none" baseline="0">
              <a:solidFill>
                <a:srgbClr val="000000"/>
              </a:solidFill>
              <a:latin typeface="ＭＳ Ｐゴシック"/>
              <a:ea typeface="ＭＳ Ｐゴシック"/>
              <a:cs typeface="ＭＳ Ｐゴシック"/>
            </a:rPr>
            <a:t>％であり、コストに見合った額を設定している</a:t>
          </a:r>
          <a:r>
            <a:rPr lang="en-US" cap="none" sz="1100" b="0" i="0" u="none" baseline="0">
              <a:solidFill>
                <a:srgbClr val="000000"/>
              </a:solidFill>
              <a:latin typeface="ＭＳ Ｐゴシック"/>
              <a:ea typeface="ＭＳ Ｐゴシック"/>
              <a:cs typeface="ＭＳ Ｐゴシック"/>
            </a:rPr>
            <a:t>ため</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xdr:col>
      <xdr:colOff>200025</xdr:colOff>
      <xdr:row>10</xdr:row>
      <xdr:rowOff>361950</xdr:rowOff>
    </xdr:from>
    <xdr:ext cx="381000" cy="95250"/>
    <xdr:sp fLocksText="0">
      <xdr:nvSpPr>
        <xdr:cNvPr id="2" name="テキスト ボックス 2"/>
        <xdr:cNvSpPr txBox="1">
          <a:spLocks noChangeArrowheads="1"/>
        </xdr:cNvSpPr>
      </xdr:nvSpPr>
      <xdr:spPr>
        <a:xfrm>
          <a:off x="2733675" y="48482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114300</xdr:rowOff>
    </xdr:from>
    <xdr:to>
      <xdr:col>7</xdr:col>
      <xdr:colOff>800100</xdr:colOff>
      <xdr:row>26</xdr:row>
      <xdr:rowOff>28575</xdr:rowOff>
    </xdr:to>
    <xdr:sp>
      <xdr:nvSpPr>
        <xdr:cNvPr id="1" name="AutoShape 2"/>
        <xdr:cNvSpPr>
          <a:spLocks/>
        </xdr:cNvSpPr>
      </xdr:nvSpPr>
      <xdr:spPr>
        <a:xfrm>
          <a:off x="0" y="5610225"/>
          <a:ext cx="10506075" cy="18002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・沖縄県特定計量器の検定、定期検査等手数料条例は、九州各県と比較して同水準の料金体系であるため</a:t>
          </a:r>
          <a:r>
            <a:rPr lang="en-US" cap="none" sz="1100" b="0" i="0" u="none" baseline="0">
              <a:solidFill>
                <a:srgbClr val="000000"/>
              </a:solidFill>
              <a:latin typeface="ＭＳ Ｐゴシック"/>
              <a:ea typeface="ＭＳ Ｐゴシック"/>
              <a:cs typeface="ＭＳ Ｐゴシック"/>
            </a:rPr>
            <a:t>現行どおり据え置く。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・沖縄県男女共同参画センターの設置及び管理に関する条例は、男女共同参画社会の実現に向けた諸活動の拠点として設置しているため、</a:t>
          </a:r>
          <a:r>
            <a:rPr lang="en-US" cap="none" sz="1100" b="0" i="0" u="none" baseline="0">
              <a:solidFill>
                <a:srgbClr val="000000"/>
              </a:solidFill>
              <a:latin typeface="ＭＳ Ｐゴシック"/>
              <a:ea typeface="ＭＳ Ｐゴシック"/>
              <a:cs typeface="ＭＳ Ｐゴシック"/>
            </a:rPr>
            <a:t>現行どおり据え置く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・沖縄県平和祈念資料館及び平和の礎の設置及び管理に関する条例及び施行規則に係る手数料は、</a:t>
          </a:r>
          <a:r>
            <a:rPr lang="en-US" cap="none" sz="1100" b="0" i="0" u="none" baseline="0">
              <a:solidFill>
                <a:srgbClr val="000000"/>
              </a:solidFill>
              <a:latin typeface="ＭＳ Ｐゴシック"/>
              <a:ea typeface="ＭＳ Ｐゴシック"/>
              <a:cs typeface="ＭＳ Ｐゴシック"/>
            </a:rPr>
            <a:t>平和教育、平和交流及び人材育成等を目的として設置され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ており</a:t>
          </a:r>
          <a:r>
            <a:rPr lang="en-US" cap="none" sz="1100" b="0" i="0" u="none" baseline="0">
              <a:solidFill>
                <a:srgbClr val="000000"/>
              </a:solidFill>
              <a:latin typeface="ＭＳ Ｐゴシック"/>
              <a:ea typeface="ＭＳ Ｐゴシック"/>
              <a:cs typeface="ＭＳ Ｐゴシック"/>
            </a:rPr>
            <a:t>類似館等同等施設を参考に単価設定しているため、</a:t>
          </a:r>
          <a:r>
            <a:rPr lang="en-US" cap="none" sz="1100" b="0" i="0" u="none" baseline="0">
              <a:solidFill>
                <a:srgbClr val="000000"/>
              </a:solidFill>
              <a:latin typeface="ＭＳ Ｐゴシック"/>
              <a:ea typeface="ＭＳ Ｐゴシック"/>
              <a:cs typeface="ＭＳ Ｐゴシック"/>
            </a:rPr>
            <a:t>現行どおり据え置く</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57150</xdr:rowOff>
    </xdr:from>
    <xdr:to>
      <xdr:col>5</xdr:col>
      <xdr:colOff>723900</xdr:colOff>
      <xdr:row>26</xdr:row>
      <xdr:rowOff>161925</xdr:rowOff>
    </xdr:to>
    <xdr:sp>
      <xdr:nvSpPr>
        <xdr:cNvPr id="1" name="AutoShape 2"/>
        <xdr:cNvSpPr>
          <a:spLocks/>
        </xdr:cNvSpPr>
      </xdr:nvSpPr>
      <xdr:spPr>
        <a:xfrm>
          <a:off x="400050" y="6896100"/>
          <a:ext cx="7667625" cy="9620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：一件当たりのコストの９割を賄っているため。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・番号１～</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：九州各県と比較して、同水準の料金体系のため。</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9525</xdr:rowOff>
    </xdr:from>
    <xdr:to>
      <xdr:col>8</xdr:col>
      <xdr:colOff>0</xdr:colOff>
      <xdr:row>26</xdr:row>
      <xdr:rowOff>247650</xdr:rowOff>
    </xdr:to>
    <xdr:sp>
      <xdr:nvSpPr>
        <xdr:cNvPr id="1" name="AutoShape 2"/>
        <xdr:cNvSpPr>
          <a:spLocks/>
        </xdr:cNvSpPr>
      </xdr:nvSpPr>
      <xdr:spPr>
        <a:xfrm>
          <a:off x="38100" y="6410325"/>
          <a:ext cx="9734550" cy="14382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・社会情勢等を鑑み来年度以降の改定に向けて検討を行っている。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・課税対象額が小さく、事務件数が少ないことから、事務の効率化により増税分の差額は現料金内に含めることが可能である。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・消費税改定に伴うコスト増となっても、現行手数料で経費をまかなっていること及び国や各県の状況も踏まえ今回改定しないこととした。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18</xdr:row>
      <xdr:rowOff>38100</xdr:rowOff>
    </xdr:from>
    <xdr:to>
      <xdr:col>7</xdr:col>
      <xdr:colOff>66675</xdr:colOff>
      <xdr:row>19</xdr:row>
      <xdr:rowOff>457200</xdr:rowOff>
    </xdr:to>
    <xdr:sp>
      <xdr:nvSpPr>
        <xdr:cNvPr id="1" name="AutoShape 3"/>
        <xdr:cNvSpPr>
          <a:spLocks/>
        </xdr:cNvSpPr>
      </xdr:nvSpPr>
      <xdr:spPr>
        <a:xfrm>
          <a:off x="657225" y="7781925"/>
          <a:ext cx="10334625" cy="885825"/>
        </a:xfrm>
        <a:prstGeom prst="round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【現状料金を維持する理由】</a:t>
          </a:r>
          <a:r>
            <a:rPr lang="en-US" cap="none" sz="1100" b="0" i="0" u="none" baseline="0">
              <a:solidFill>
                <a:srgbClr val="000000"/>
              </a:solidFill>
            </a:rPr>
            <a:t>
</a:t>
          </a:r>
          <a:r>
            <a:rPr lang="en-US" cap="none" sz="1100" b="0" i="0" u="none" baseline="0">
              <a:solidFill>
                <a:srgbClr val="000000"/>
              </a:solidFill>
            </a:rPr>
            <a:t>　　・「使用料及び手数料の見直しの考え方」（沖縄県財政課）に基づき、原則として、現行料金が各行政サービスの提供に要する経費（コスト）と</a:t>
          </a:r>
          <a:r>
            <a:rPr lang="en-US" cap="none" sz="1100" b="0" i="0" u="none" baseline="0">
              <a:solidFill>
                <a:srgbClr val="000000"/>
              </a:solidFill>
            </a:rPr>
            <a:t>
</a:t>
          </a:r>
          <a:r>
            <a:rPr lang="en-US" cap="none" sz="1100" b="0" i="0" u="none" baseline="0">
              <a:solidFill>
                <a:srgbClr val="000000"/>
              </a:solidFill>
            </a:rPr>
            <a:t>　　　概ね適合する場合は、現状料金を維持している。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20"/>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31.50390625" style="0" customWidth="1"/>
    <col min="3" max="5" width="21.875" style="0" customWidth="1"/>
    <col min="6" max="6" width="15.375" style="0" customWidth="1"/>
  </cols>
  <sheetData>
    <row r="1" spans="1:5" ht="13.5">
      <c r="A1" s="32" t="s">
        <v>4</v>
      </c>
      <c r="B1" s="32"/>
      <c r="C1" s="32"/>
      <c r="D1" s="32"/>
      <c r="E1" s="32"/>
    </row>
    <row r="2" spans="1:5" ht="21">
      <c r="A2" s="724" t="s">
        <v>2170</v>
      </c>
      <c r="B2" s="724"/>
      <c r="C2" s="724"/>
      <c r="D2" s="724"/>
      <c r="E2" s="724"/>
    </row>
    <row r="3" spans="1:5" ht="13.5">
      <c r="A3" s="33"/>
      <c r="B3" s="33"/>
      <c r="C3" s="33"/>
      <c r="D3" s="33"/>
      <c r="E3" s="33"/>
    </row>
    <row r="4" spans="1:5" ht="17.25">
      <c r="A4" s="33"/>
      <c r="B4" s="33"/>
      <c r="C4" s="33"/>
      <c r="D4" s="33"/>
      <c r="E4" s="4" t="s">
        <v>5</v>
      </c>
    </row>
    <row r="5" spans="1:6" s="1" customFormat="1" ht="45" customHeight="1">
      <c r="A5" s="52" t="s">
        <v>6</v>
      </c>
      <c r="B5" s="52" t="s">
        <v>15</v>
      </c>
      <c r="C5" s="53" t="s">
        <v>11</v>
      </c>
      <c r="D5" s="53" t="s">
        <v>53</v>
      </c>
      <c r="E5" s="53" t="s">
        <v>12</v>
      </c>
      <c r="F5" s="288"/>
    </row>
    <row r="6" spans="1:6" ht="24.75" customHeight="1">
      <c r="A6" s="3">
        <v>1</v>
      </c>
      <c r="B6" s="6" t="s">
        <v>20</v>
      </c>
      <c r="C6" s="5">
        <f>'知事公室'!F9</f>
        <v>0</v>
      </c>
      <c r="D6" s="5">
        <f>'知事公室'!G9</f>
        <v>0</v>
      </c>
      <c r="E6" s="5">
        <f>'知事公室'!H9</f>
        <v>0</v>
      </c>
      <c r="F6" s="289"/>
    </row>
    <row r="7" spans="1:6" ht="24.75" customHeight="1">
      <c r="A7" s="3">
        <v>2</v>
      </c>
      <c r="B7" s="6" t="s">
        <v>19</v>
      </c>
      <c r="C7" s="5">
        <f>'総務部'!F11</f>
        <v>15</v>
      </c>
      <c r="D7" s="5">
        <f>'総務部'!G11</f>
        <v>0</v>
      </c>
      <c r="E7" s="5">
        <f>'総務部'!H11</f>
        <v>15</v>
      </c>
      <c r="F7" s="289"/>
    </row>
    <row r="8" spans="1:6" ht="24.75" customHeight="1">
      <c r="A8" s="3">
        <v>3</v>
      </c>
      <c r="B8" s="6" t="s">
        <v>18</v>
      </c>
      <c r="C8" s="5">
        <f>'企画部'!F14</f>
        <v>26</v>
      </c>
      <c r="D8" s="5">
        <f>'企画部'!G14</f>
        <v>0</v>
      </c>
      <c r="E8" s="5">
        <f>'企画部'!H14</f>
        <v>26</v>
      </c>
      <c r="F8" s="289"/>
    </row>
    <row r="9" spans="1:6" ht="24.75" customHeight="1">
      <c r="A9" s="3">
        <v>4</v>
      </c>
      <c r="B9" s="6" t="s">
        <v>90</v>
      </c>
      <c r="C9" s="5">
        <f>'環境部'!F11</f>
        <v>47</v>
      </c>
      <c r="D9" s="5">
        <f>'環境部'!G11</f>
        <v>0</v>
      </c>
      <c r="E9" s="5">
        <f>'環境部'!H11</f>
        <v>47</v>
      </c>
      <c r="F9" s="289"/>
    </row>
    <row r="10" spans="1:6" ht="24.75" customHeight="1">
      <c r="A10" s="3">
        <v>5</v>
      </c>
      <c r="B10" s="6" t="s">
        <v>93</v>
      </c>
      <c r="C10" s="5">
        <f>'子ども生活福祉部'!F14</f>
        <v>217</v>
      </c>
      <c r="D10" s="5">
        <f>'子ども生活福祉部'!G14</f>
        <v>0</v>
      </c>
      <c r="E10" s="5">
        <f>'子ども生活福祉部'!H14</f>
        <v>217</v>
      </c>
      <c r="F10" s="289"/>
    </row>
    <row r="11" spans="1:6" ht="24.75" customHeight="1">
      <c r="A11" s="3">
        <v>6</v>
      </c>
      <c r="B11" s="6" t="s">
        <v>94</v>
      </c>
      <c r="C11" s="5">
        <f>'保健医療部'!F20</f>
        <v>183</v>
      </c>
      <c r="D11" s="5">
        <f>'保健医療部'!G20</f>
        <v>2</v>
      </c>
      <c r="E11" s="5">
        <f>'保健医療部'!H20</f>
        <v>181</v>
      </c>
      <c r="F11" s="289"/>
    </row>
    <row r="12" spans="1:6" ht="24.75" customHeight="1">
      <c r="A12" s="3">
        <v>7</v>
      </c>
      <c r="B12" s="6" t="s">
        <v>16</v>
      </c>
      <c r="C12" s="5">
        <f>'農林水産部'!F19</f>
        <v>154</v>
      </c>
      <c r="D12" s="5">
        <f>'農林水産部'!G19</f>
        <v>0</v>
      </c>
      <c r="E12" s="5">
        <f>'農林水産部'!H19</f>
        <v>154</v>
      </c>
      <c r="F12" s="289"/>
    </row>
    <row r="13" spans="1:6" ht="24.75" customHeight="1">
      <c r="A13" s="3">
        <v>8</v>
      </c>
      <c r="B13" s="6" t="s">
        <v>17</v>
      </c>
      <c r="C13" s="5">
        <f>'商工労働部'!F18</f>
        <v>340</v>
      </c>
      <c r="D13" s="5">
        <f>'商工労働部'!G18</f>
        <v>97</v>
      </c>
      <c r="E13" s="5">
        <f>'商工労働部'!H18</f>
        <v>243</v>
      </c>
      <c r="F13" s="289"/>
    </row>
    <row r="14" spans="1:6" ht="24.75" customHeight="1">
      <c r="A14" s="3">
        <v>9</v>
      </c>
      <c r="B14" s="6" t="s">
        <v>13</v>
      </c>
      <c r="C14" s="5">
        <f>'文化観光スポーツ部'!F14</f>
        <v>151</v>
      </c>
      <c r="D14" s="5">
        <f>'文化観光スポーツ部'!G14</f>
        <v>0</v>
      </c>
      <c r="E14" s="5">
        <f>'文化観光スポーツ部'!H14</f>
        <v>151</v>
      </c>
      <c r="F14" s="289"/>
    </row>
    <row r="15" spans="1:6" ht="24.75" customHeight="1">
      <c r="A15" s="3">
        <v>10</v>
      </c>
      <c r="B15" s="6" t="s">
        <v>21</v>
      </c>
      <c r="C15" s="5">
        <f>'土木建築部'!F38</f>
        <v>651</v>
      </c>
      <c r="D15" s="5">
        <f>'土木建築部'!G38</f>
        <v>32</v>
      </c>
      <c r="E15" s="5">
        <f>'土木建築部'!H38</f>
        <v>619</v>
      </c>
      <c r="F15" s="289"/>
    </row>
    <row r="16" spans="1:6" ht="24.75" customHeight="1">
      <c r="A16" s="3">
        <v>11</v>
      </c>
      <c r="B16" s="6" t="s">
        <v>22</v>
      </c>
      <c r="C16" s="5">
        <f>'教育委員会'!F11</f>
        <v>14</v>
      </c>
      <c r="D16" s="5">
        <f>'教育委員会'!G11</f>
        <v>0</v>
      </c>
      <c r="E16" s="5">
        <f>'教育委員会'!H11</f>
        <v>14</v>
      </c>
      <c r="F16" s="289"/>
    </row>
    <row r="17" spans="1:6" ht="24.75" customHeight="1">
      <c r="A17" s="3">
        <v>12</v>
      </c>
      <c r="B17" s="6" t="s">
        <v>23</v>
      </c>
      <c r="C17" s="5">
        <f>'公安委員会'!F12</f>
        <v>9</v>
      </c>
      <c r="D17" s="5">
        <f>'公安委員会'!G12</f>
        <v>0</v>
      </c>
      <c r="E17" s="5">
        <f>'公安委員会'!H12</f>
        <v>9</v>
      </c>
      <c r="F17" s="289"/>
    </row>
    <row r="18" spans="1:6" ht="24.75" customHeight="1">
      <c r="A18" s="54"/>
      <c r="B18" s="52" t="s">
        <v>14</v>
      </c>
      <c r="C18" s="55">
        <f>SUM(C6:C17)</f>
        <v>1807</v>
      </c>
      <c r="D18" s="55">
        <f>SUM(D6:D17)</f>
        <v>131</v>
      </c>
      <c r="E18" s="55">
        <f>SUM(E6:E17)</f>
        <v>1676</v>
      </c>
      <c r="F18" s="289"/>
    </row>
    <row r="19" ht="5.25" customHeight="1">
      <c r="A19" s="2"/>
    </row>
    <row r="20" ht="21.75" customHeight="1">
      <c r="A20" s="142" t="s">
        <v>98</v>
      </c>
    </row>
  </sheetData>
  <sheetProtection/>
  <mergeCells count="1">
    <mergeCell ref="A2:E2"/>
  </mergeCells>
  <hyperlinks>
    <hyperlink ref="B6" location="知事公室!A1" display="知　　事　　公　　室"/>
    <hyperlink ref="B7" location="総務部!A1" display="総　　　 務　　　 部"/>
    <hyperlink ref="B8" location="企画部!A1" display="企　　　 画　　　 部"/>
    <hyperlink ref="B9" location="環境部!Print_Titles" display="環　境　部"/>
    <hyperlink ref="B10" location="子ども生活福祉部!A1" display="子ども生活福祉部"/>
    <hyperlink ref="B12" location="農林水産部!A1" display="農　林　水　産　部"/>
    <hyperlink ref="B13" location="商工労働部!A1" display="商　工　労　働　部"/>
    <hyperlink ref="B14" location="文化観光スポーツ部!A1" display="文化観光スポーツ部"/>
    <hyperlink ref="B15" location="土木建築部!A1" display="土　木　建　築　部"/>
    <hyperlink ref="B16" location="教育委員会!A1" display="教　育　委　員　会"/>
    <hyperlink ref="B17" location="公安委員会!A1" display="公　安　委　員　会"/>
    <hyperlink ref="B11" location="保健医療部!A1" display="保健医療部"/>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105" r:id="rId1"/>
</worksheet>
</file>

<file path=xl/worksheets/sheet10.xml><?xml version="1.0" encoding="utf-8"?>
<worksheet xmlns="http://schemas.openxmlformats.org/spreadsheetml/2006/main" xmlns:r="http://schemas.openxmlformats.org/officeDocument/2006/relationships">
  <sheetPr>
    <tabColor indexed="10"/>
  </sheetPr>
  <dimension ref="A1:I40"/>
  <sheetViews>
    <sheetView view="pageBreakPreview" zoomScale="60" zoomScalePageLayoutView="0" workbookViewId="0" topLeftCell="A1">
      <selection activeCell="J19" sqref="J19"/>
    </sheetView>
  </sheetViews>
  <sheetFormatPr defaultColWidth="9.00390625" defaultRowHeight="13.5"/>
  <cols>
    <col min="1" max="1" width="5.25390625" style="7" bestFit="1" customWidth="1"/>
    <col min="2" max="2" width="30.875" style="7" customWidth="1"/>
    <col min="3" max="3" width="39.125" style="7" customWidth="1"/>
    <col min="4" max="4" width="15.375" style="7" customWidth="1"/>
    <col min="5" max="5" width="15.50390625" style="7" customWidth="1"/>
    <col min="6" max="8" width="10.625" style="7" customWidth="1"/>
    <col min="9" max="9" width="10.875" style="7" customWidth="1"/>
    <col min="10" max="16384" width="9.00390625" style="7" customWidth="1"/>
  </cols>
  <sheetData>
    <row r="1" spans="1:8" ht="13.5">
      <c r="A1" s="40" t="s">
        <v>4</v>
      </c>
      <c r="B1" s="40"/>
      <c r="C1" s="40"/>
      <c r="D1" s="40"/>
      <c r="E1" s="40"/>
      <c r="F1" s="40"/>
      <c r="G1" s="40"/>
      <c r="H1" s="40"/>
    </row>
    <row r="2" spans="1:8" ht="21">
      <c r="A2" s="775" t="s">
        <v>75</v>
      </c>
      <c r="B2" s="775"/>
      <c r="C2" s="775"/>
      <c r="D2" s="775"/>
      <c r="E2" s="775"/>
      <c r="F2" s="775"/>
      <c r="G2" s="775"/>
      <c r="H2" s="775"/>
    </row>
    <row r="3" spans="1:8" ht="13.5">
      <c r="A3" s="40"/>
      <c r="B3" s="40"/>
      <c r="C3" s="40"/>
      <c r="D3" s="40"/>
      <c r="E3" s="40"/>
      <c r="F3" s="40"/>
      <c r="G3" s="40"/>
      <c r="H3" s="40"/>
    </row>
    <row r="4" spans="1:8" ht="13.5">
      <c r="A4" s="40"/>
      <c r="B4" s="40"/>
      <c r="C4" s="40"/>
      <c r="D4" s="40"/>
      <c r="E4" s="40"/>
      <c r="F4" s="308" t="s">
        <v>101</v>
      </c>
      <c r="G4" s="307"/>
      <c r="H4" s="307"/>
    </row>
    <row r="5" spans="1:8" ht="13.5">
      <c r="A5" s="40"/>
      <c r="B5" s="40"/>
      <c r="C5" s="40"/>
      <c r="D5" s="40"/>
      <c r="E5" s="40"/>
      <c r="F5" s="40"/>
      <c r="G5" s="40"/>
      <c r="H5" s="384" t="s">
        <v>5</v>
      </c>
    </row>
    <row r="6" spans="1:9" s="8" customFormat="1" ht="30" customHeight="1">
      <c r="A6" s="385" t="s">
        <v>6</v>
      </c>
      <c r="B6" s="386" t="s">
        <v>7</v>
      </c>
      <c r="C6" s="385" t="s">
        <v>8</v>
      </c>
      <c r="D6" s="385" t="s">
        <v>9</v>
      </c>
      <c r="E6" s="385" t="s">
        <v>10</v>
      </c>
      <c r="F6" s="138" t="s">
        <v>11</v>
      </c>
      <c r="G6" s="138" t="s">
        <v>53</v>
      </c>
      <c r="H6" s="138" t="s">
        <v>12</v>
      </c>
      <c r="I6" s="297"/>
    </row>
    <row r="7" spans="1:9" s="9" customFormat="1" ht="45.75" customHeight="1">
      <c r="A7" s="43">
        <v>1</v>
      </c>
      <c r="B7" s="387" t="s">
        <v>269</v>
      </c>
      <c r="C7" s="388" t="s">
        <v>270</v>
      </c>
      <c r="D7" s="389" t="s">
        <v>271</v>
      </c>
      <c r="E7" s="43" t="s">
        <v>272</v>
      </c>
      <c r="F7" s="44">
        <v>119</v>
      </c>
      <c r="G7" s="44">
        <v>0</v>
      </c>
      <c r="H7" s="44">
        <v>119</v>
      </c>
      <c r="I7" s="302"/>
    </row>
    <row r="8" spans="1:9" s="9" customFormat="1" ht="45.75" customHeight="1">
      <c r="A8" s="43">
        <v>2</v>
      </c>
      <c r="B8" s="132" t="s">
        <v>273</v>
      </c>
      <c r="C8" s="132" t="s">
        <v>274</v>
      </c>
      <c r="D8" s="390" t="s">
        <v>275</v>
      </c>
      <c r="E8" s="133" t="s">
        <v>276</v>
      </c>
      <c r="F8" s="44">
        <v>8</v>
      </c>
      <c r="G8" s="44">
        <v>0</v>
      </c>
      <c r="H8" s="44">
        <v>8</v>
      </c>
      <c r="I8" s="302"/>
    </row>
    <row r="9" spans="1:9" s="9" customFormat="1" ht="46.5" customHeight="1">
      <c r="A9" s="43">
        <v>3</v>
      </c>
      <c r="B9" s="132" t="s">
        <v>277</v>
      </c>
      <c r="C9" s="132" t="s">
        <v>278</v>
      </c>
      <c r="D9" s="391" t="s">
        <v>279</v>
      </c>
      <c r="E9" s="133" t="s">
        <v>280</v>
      </c>
      <c r="F9" s="44">
        <v>48</v>
      </c>
      <c r="G9" s="44">
        <v>0</v>
      </c>
      <c r="H9" s="44">
        <v>48</v>
      </c>
      <c r="I9" s="302"/>
    </row>
    <row r="10" spans="1:9" s="9" customFormat="1" ht="46.5" customHeight="1">
      <c r="A10" s="43">
        <v>4</v>
      </c>
      <c r="B10" s="82" t="s">
        <v>281</v>
      </c>
      <c r="C10" s="82" t="s">
        <v>282</v>
      </c>
      <c r="D10" s="392" t="s">
        <v>283</v>
      </c>
      <c r="E10" s="43" t="s">
        <v>284</v>
      </c>
      <c r="F10" s="44">
        <v>27</v>
      </c>
      <c r="G10" s="44">
        <v>0</v>
      </c>
      <c r="H10" s="44">
        <v>27</v>
      </c>
      <c r="I10" s="302"/>
    </row>
    <row r="11" spans="1:9" s="11" customFormat="1" ht="39.75" customHeight="1">
      <c r="A11" s="43">
        <v>5</v>
      </c>
      <c r="B11" s="82" t="s">
        <v>285</v>
      </c>
      <c r="C11" s="82" t="s">
        <v>286</v>
      </c>
      <c r="D11" s="42" t="s">
        <v>287</v>
      </c>
      <c r="E11" s="43" t="s">
        <v>288</v>
      </c>
      <c r="F11" s="44">
        <v>15</v>
      </c>
      <c r="G11" s="44">
        <v>0</v>
      </c>
      <c r="H11" s="44">
        <v>15</v>
      </c>
      <c r="I11" s="302"/>
    </row>
    <row r="12" spans="1:9" ht="30" customHeight="1">
      <c r="A12" s="41"/>
      <c r="B12" s="45"/>
      <c r="C12" s="81"/>
      <c r="D12" s="46"/>
      <c r="E12" s="47"/>
      <c r="F12" s="49"/>
      <c r="G12" s="44"/>
      <c r="H12" s="49"/>
      <c r="I12" s="303"/>
    </row>
    <row r="13" spans="1:9" s="11" customFormat="1" ht="30" customHeight="1">
      <c r="A13" s="41"/>
      <c r="B13" s="81"/>
      <c r="C13" s="81"/>
      <c r="D13" s="46"/>
      <c r="E13" s="47"/>
      <c r="F13" s="50"/>
      <c r="G13" s="44"/>
      <c r="H13" s="50"/>
      <c r="I13" s="304"/>
    </row>
    <row r="14" spans="1:9" ht="30" customHeight="1">
      <c r="A14" s="393"/>
      <c r="B14" s="247" t="s">
        <v>100</v>
      </c>
      <c r="C14" s="71" t="s">
        <v>57</v>
      </c>
      <c r="D14" s="753" t="s">
        <v>3</v>
      </c>
      <c r="E14" s="754"/>
      <c r="F14" s="393">
        <f>SUM(F7:F13)</f>
        <v>217</v>
      </c>
      <c r="G14" s="393">
        <f>SUM(G7:G13)</f>
        <v>0</v>
      </c>
      <c r="H14" s="393">
        <f>SUM(H7:H13)</f>
        <v>217</v>
      </c>
      <c r="I14" s="394"/>
    </row>
    <row r="15" spans="1:9" ht="13.5">
      <c r="A15" s="40"/>
      <c r="I15" s="291"/>
    </row>
    <row r="16" spans="2:9" ht="13.5">
      <c r="B16" s="40"/>
      <c r="I16" s="291"/>
    </row>
    <row r="17" spans="2:9" ht="13.5">
      <c r="B17" s="40"/>
      <c r="I17" s="291"/>
    </row>
    <row r="18" spans="2:9" ht="13.5">
      <c r="B18" s="40"/>
      <c r="I18" s="291"/>
    </row>
    <row r="19" ht="13.5">
      <c r="I19" s="291"/>
    </row>
    <row r="20" ht="13.5">
      <c r="I20" s="291"/>
    </row>
    <row r="21" ht="13.5">
      <c r="I21" s="291"/>
    </row>
    <row r="22" ht="13.5">
      <c r="I22" s="291"/>
    </row>
    <row r="23" ht="13.5">
      <c r="I23" s="291"/>
    </row>
    <row r="24" ht="13.5">
      <c r="I24" s="291"/>
    </row>
    <row r="25" ht="13.5">
      <c r="I25" s="291"/>
    </row>
    <row r="26" ht="13.5">
      <c r="I26" s="291"/>
    </row>
    <row r="27" ht="13.5">
      <c r="I27" s="291"/>
    </row>
    <row r="28" ht="13.5">
      <c r="I28" s="291"/>
    </row>
    <row r="29" spans="2:9" ht="13.5">
      <c r="B29" s="395"/>
      <c r="I29" s="291"/>
    </row>
    <row r="30" ht="13.5">
      <c r="I30" s="291"/>
    </row>
    <row r="31" ht="13.5">
      <c r="I31" s="291"/>
    </row>
    <row r="32" ht="13.5">
      <c r="I32" s="291"/>
    </row>
    <row r="33" ht="13.5">
      <c r="I33" s="291"/>
    </row>
    <row r="34" ht="13.5">
      <c r="I34" s="291"/>
    </row>
    <row r="35" ht="13.5">
      <c r="I35" s="291"/>
    </row>
    <row r="36" ht="13.5">
      <c r="I36" s="291"/>
    </row>
    <row r="37" ht="13.5">
      <c r="I37" s="291"/>
    </row>
    <row r="38" ht="13.5">
      <c r="I38" s="291"/>
    </row>
    <row r="39" ht="13.5">
      <c r="I39" s="291"/>
    </row>
    <row r="40" ht="13.5">
      <c r="I40" s="291"/>
    </row>
  </sheetData>
  <sheetProtection/>
  <mergeCells count="2">
    <mergeCell ref="A2:H2"/>
    <mergeCell ref="D14:E14"/>
  </mergeCells>
  <hyperlinks>
    <hyperlink ref="C14" location="'こども生活福祉部（詳細）'!Print_Titles" display="詳細はこちらをクリック！"/>
    <hyperlink ref="D14:E14" location="総括表!A1" display="総括表へはこちらをクリック！"/>
  </hyperlinks>
  <printOptions horizontalCentered="1" verticalCentered="1"/>
  <pageMargins left="0.7480314960629921" right="0.5511811023622047" top="0.59" bottom="0.5511811023622047" header="0.35433070866141736" footer="0.35433070866141736"/>
  <pageSetup horizontalDpi="600" verticalDpi="600" orientation="landscape" paperSize="9" scale="90" r:id="rId2"/>
  <drawing r:id="rId1"/>
</worksheet>
</file>

<file path=xl/worksheets/sheet11.xml><?xml version="1.0" encoding="utf-8"?>
<worksheet xmlns="http://schemas.openxmlformats.org/spreadsheetml/2006/main" xmlns:r="http://schemas.openxmlformats.org/officeDocument/2006/relationships">
  <sheetPr>
    <tabColor indexed="12"/>
  </sheetPr>
  <dimension ref="A1:L229"/>
  <sheetViews>
    <sheetView tabSelected="1" view="pageBreakPreview" zoomScale="70" zoomScaleSheetLayoutView="70" zoomScalePageLayoutView="0" workbookViewId="0" topLeftCell="A1">
      <pane xSplit="6" ySplit="6" topLeftCell="G211" activePane="bottomRight" state="frozen"/>
      <selection pane="topLeft" activeCell="E11" sqref="E11"/>
      <selection pane="topRight" activeCell="E11" sqref="E11"/>
      <selection pane="bottomLeft" activeCell="E11" sqref="E11"/>
      <selection pane="bottomRight" activeCell="L226" sqref="L226"/>
    </sheetView>
  </sheetViews>
  <sheetFormatPr defaultColWidth="9.00390625" defaultRowHeight="13.5"/>
  <cols>
    <col min="1" max="1" width="5.125" style="83" customWidth="1"/>
    <col min="2" max="2" width="48.25390625" style="83" customWidth="1"/>
    <col min="3" max="3" width="31.625" style="83" customWidth="1"/>
    <col min="4" max="4" width="46.00390625" style="83" customWidth="1"/>
    <col min="5" max="5" width="17.75390625" style="83" customWidth="1"/>
    <col min="6" max="6" width="9.625" style="91" customWidth="1"/>
    <col min="7" max="8" width="9.125" style="83" customWidth="1"/>
    <col min="9" max="11" width="8.625" style="83" customWidth="1"/>
    <col min="12" max="16384" width="9.00390625" style="83" customWidth="1"/>
  </cols>
  <sheetData>
    <row r="1" spans="1:6" ht="14.25" customHeight="1">
      <c r="A1" s="83" t="s">
        <v>70</v>
      </c>
      <c r="C1" s="84" t="s">
        <v>32</v>
      </c>
      <c r="D1" s="85" t="s">
        <v>289</v>
      </c>
      <c r="E1" s="86"/>
      <c r="F1" s="83"/>
    </row>
    <row r="2" spans="6:12" ht="14.25" customHeight="1" thickBot="1">
      <c r="F2" s="87"/>
      <c r="G2" s="266"/>
      <c r="H2" s="266"/>
      <c r="I2" s="267"/>
      <c r="J2" s="267"/>
      <c r="K2" s="267"/>
      <c r="L2" s="267"/>
    </row>
    <row r="3" spans="1:12" ht="19.5" customHeight="1">
      <c r="A3" s="742" t="s">
        <v>34</v>
      </c>
      <c r="B3" s="743"/>
      <c r="C3" s="743"/>
      <c r="D3" s="743"/>
      <c r="E3" s="743"/>
      <c r="F3" s="744" t="s">
        <v>54</v>
      </c>
      <c r="G3" s="745"/>
      <c r="H3" s="733" t="s">
        <v>35</v>
      </c>
      <c r="I3" s="734"/>
      <c r="J3" s="734"/>
      <c r="K3" s="734"/>
      <c r="L3" s="735"/>
    </row>
    <row r="4" spans="1:12" s="88" customFormat="1" ht="19.5" customHeight="1">
      <c r="A4" s="63" t="s">
        <v>290</v>
      </c>
      <c r="B4" s="64" t="s">
        <v>291</v>
      </c>
      <c r="C4" s="64" t="s">
        <v>292</v>
      </c>
      <c r="D4" s="64" t="s">
        <v>293</v>
      </c>
      <c r="E4" s="65" t="s">
        <v>294</v>
      </c>
      <c r="F4" s="66" t="s">
        <v>295</v>
      </c>
      <c r="G4" s="159" t="s">
        <v>296</v>
      </c>
      <c r="H4" s="166" t="s">
        <v>297</v>
      </c>
      <c r="I4" s="166" t="s">
        <v>298</v>
      </c>
      <c r="J4" s="166" t="s">
        <v>299</v>
      </c>
      <c r="K4" s="166" t="s">
        <v>300</v>
      </c>
      <c r="L4" s="173" t="s">
        <v>301</v>
      </c>
    </row>
    <row r="5" spans="1:12" ht="23.25" customHeight="1">
      <c r="A5" s="785" t="s">
        <v>42</v>
      </c>
      <c r="B5" s="788" t="s">
        <v>43</v>
      </c>
      <c r="C5" s="791" t="s">
        <v>44</v>
      </c>
      <c r="D5" s="791" t="s">
        <v>45</v>
      </c>
      <c r="E5" s="776" t="s">
        <v>46</v>
      </c>
      <c r="F5" s="779" t="s">
        <v>47</v>
      </c>
      <c r="G5" s="149"/>
      <c r="H5" s="782"/>
      <c r="I5" s="783"/>
      <c r="J5" s="783"/>
      <c r="K5" s="783"/>
      <c r="L5" s="784"/>
    </row>
    <row r="6" spans="1:12" ht="54.75" customHeight="1">
      <c r="A6" s="786"/>
      <c r="B6" s="789"/>
      <c r="C6" s="789"/>
      <c r="D6" s="789"/>
      <c r="E6" s="777"/>
      <c r="F6" s="780"/>
      <c r="G6" s="162" t="s">
        <v>48</v>
      </c>
      <c r="H6" s="171" t="s">
        <v>72</v>
      </c>
      <c r="I6" s="154" t="s">
        <v>49</v>
      </c>
      <c r="J6" s="89" t="s">
        <v>50</v>
      </c>
      <c r="K6" s="101" t="s">
        <v>102</v>
      </c>
      <c r="L6" s="285" t="s">
        <v>89</v>
      </c>
    </row>
    <row r="7" spans="1:12" ht="19.5" customHeight="1" thickBot="1">
      <c r="A7" s="787"/>
      <c r="B7" s="790"/>
      <c r="C7" s="790"/>
      <c r="D7" s="790"/>
      <c r="E7" s="778"/>
      <c r="F7" s="781"/>
      <c r="G7" s="163" t="s">
        <v>51</v>
      </c>
      <c r="H7" s="155" t="s">
        <v>51</v>
      </c>
      <c r="I7" s="90" t="s">
        <v>52</v>
      </c>
      <c r="J7" s="90" t="s">
        <v>51</v>
      </c>
      <c r="K7" s="90" t="s">
        <v>302</v>
      </c>
      <c r="L7" s="163" t="s">
        <v>302</v>
      </c>
    </row>
    <row r="8" spans="1:12" ht="22.5" customHeight="1" thickBot="1">
      <c r="A8" s="186">
        <v>1</v>
      </c>
      <c r="B8" s="345" t="s">
        <v>303</v>
      </c>
      <c r="C8" s="396" t="s">
        <v>304</v>
      </c>
      <c r="D8" s="397" t="s">
        <v>305</v>
      </c>
      <c r="E8" s="398" t="s">
        <v>306</v>
      </c>
      <c r="F8" s="399">
        <v>36617</v>
      </c>
      <c r="G8" s="400">
        <v>550</v>
      </c>
      <c r="H8" s="401">
        <v>550</v>
      </c>
      <c r="I8" s="402">
        <v>0</v>
      </c>
      <c r="J8" s="402">
        <v>511</v>
      </c>
      <c r="K8" s="403">
        <f aca="true" t="shared" si="0" ref="K8:K147">IF(G8=0,"",G8/J8)</f>
        <v>1.076320939334638</v>
      </c>
      <c r="L8" s="404"/>
    </row>
    <row r="9" spans="1:12" ht="22.5" customHeight="1" thickBot="1">
      <c r="A9" s="186">
        <v>2</v>
      </c>
      <c r="B9" s="355" t="s">
        <v>303</v>
      </c>
      <c r="C9" s="405" t="s">
        <v>304</v>
      </c>
      <c r="D9" s="363" t="s">
        <v>307</v>
      </c>
      <c r="E9" s="406" t="s">
        <v>308</v>
      </c>
      <c r="F9" s="368">
        <v>36617</v>
      </c>
      <c r="G9" s="407">
        <v>1050</v>
      </c>
      <c r="H9" s="408">
        <v>1050</v>
      </c>
      <c r="I9" s="409">
        <v>13</v>
      </c>
      <c r="J9" s="409">
        <v>930</v>
      </c>
      <c r="K9" s="283">
        <f t="shared" si="0"/>
        <v>1.1290322580645162</v>
      </c>
      <c r="L9" s="410"/>
    </row>
    <row r="10" spans="1:12" ht="22.5" customHeight="1" thickBot="1">
      <c r="A10" s="186">
        <v>3</v>
      </c>
      <c r="B10" s="355" t="s">
        <v>303</v>
      </c>
      <c r="C10" s="405" t="s">
        <v>304</v>
      </c>
      <c r="D10" s="363" t="s">
        <v>309</v>
      </c>
      <c r="E10" s="406" t="s">
        <v>308</v>
      </c>
      <c r="F10" s="368">
        <v>36617</v>
      </c>
      <c r="G10" s="407">
        <v>1250</v>
      </c>
      <c r="H10" s="408">
        <v>1250</v>
      </c>
      <c r="I10" s="409">
        <v>1</v>
      </c>
      <c r="J10" s="409">
        <v>1135</v>
      </c>
      <c r="K10" s="283">
        <f t="shared" si="0"/>
        <v>1.1013215859030836</v>
      </c>
      <c r="L10" s="410"/>
    </row>
    <row r="11" spans="1:12" ht="22.5" customHeight="1" thickBot="1">
      <c r="A11" s="186">
        <v>4</v>
      </c>
      <c r="B11" s="355" t="s">
        <v>303</v>
      </c>
      <c r="C11" s="405" t="s">
        <v>304</v>
      </c>
      <c r="D11" s="363" t="s">
        <v>310</v>
      </c>
      <c r="E11" s="406" t="s">
        <v>308</v>
      </c>
      <c r="F11" s="368">
        <v>36617</v>
      </c>
      <c r="G11" s="407">
        <v>1650</v>
      </c>
      <c r="H11" s="408">
        <v>1650</v>
      </c>
      <c r="I11" s="409">
        <v>12</v>
      </c>
      <c r="J11" s="409">
        <v>1486</v>
      </c>
      <c r="K11" s="283">
        <f t="shared" si="0"/>
        <v>1.110363391655451</v>
      </c>
      <c r="L11" s="410"/>
    </row>
    <row r="12" spans="1:12" ht="22.5" customHeight="1" thickBot="1">
      <c r="A12" s="186">
        <v>5</v>
      </c>
      <c r="B12" s="355" t="s">
        <v>303</v>
      </c>
      <c r="C12" s="405" t="s">
        <v>304</v>
      </c>
      <c r="D12" s="363" t="s">
        <v>311</v>
      </c>
      <c r="E12" s="406" t="s">
        <v>308</v>
      </c>
      <c r="F12" s="368">
        <v>36617</v>
      </c>
      <c r="G12" s="407">
        <v>2050</v>
      </c>
      <c r="H12" s="408">
        <v>2050</v>
      </c>
      <c r="I12" s="409">
        <v>0</v>
      </c>
      <c r="J12" s="409">
        <v>1699</v>
      </c>
      <c r="K12" s="283">
        <f t="shared" si="0"/>
        <v>1.2065921130076516</v>
      </c>
      <c r="L12" s="410"/>
    </row>
    <row r="13" spans="1:12" ht="22.5" customHeight="1" thickBot="1">
      <c r="A13" s="186">
        <v>6</v>
      </c>
      <c r="B13" s="355" t="s">
        <v>303</v>
      </c>
      <c r="C13" s="405" t="s">
        <v>304</v>
      </c>
      <c r="D13" s="363" t="s">
        <v>312</v>
      </c>
      <c r="E13" s="406" t="s">
        <v>308</v>
      </c>
      <c r="F13" s="368">
        <v>36617</v>
      </c>
      <c r="G13" s="407">
        <v>2350</v>
      </c>
      <c r="H13" s="408">
        <v>2350</v>
      </c>
      <c r="I13" s="409">
        <v>0</v>
      </c>
      <c r="J13" s="409">
        <v>2145</v>
      </c>
      <c r="K13" s="283">
        <f t="shared" si="0"/>
        <v>1.0955710955710956</v>
      </c>
      <c r="L13" s="410"/>
    </row>
    <row r="14" spans="1:12" ht="22.5" customHeight="1" thickBot="1">
      <c r="A14" s="186">
        <v>7</v>
      </c>
      <c r="B14" s="355" t="s">
        <v>303</v>
      </c>
      <c r="C14" s="405" t="s">
        <v>304</v>
      </c>
      <c r="D14" s="411" t="s">
        <v>313</v>
      </c>
      <c r="E14" s="406" t="s">
        <v>308</v>
      </c>
      <c r="F14" s="368">
        <v>36617</v>
      </c>
      <c r="G14" s="407">
        <v>100</v>
      </c>
      <c r="H14" s="408">
        <v>100</v>
      </c>
      <c r="I14" s="409">
        <v>0</v>
      </c>
      <c r="J14" s="409">
        <v>83</v>
      </c>
      <c r="K14" s="283">
        <f t="shared" si="0"/>
        <v>1.2048192771084338</v>
      </c>
      <c r="L14" s="410"/>
    </row>
    <row r="15" spans="1:12" ht="22.5" customHeight="1" thickBot="1">
      <c r="A15" s="186">
        <v>8</v>
      </c>
      <c r="B15" s="355" t="s">
        <v>303</v>
      </c>
      <c r="C15" s="405" t="s">
        <v>304</v>
      </c>
      <c r="D15" s="411" t="s">
        <v>314</v>
      </c>
      <c r="E15" s="406" t="s">
        <v>308</v>
      </c>
      <c r="F15" s="368">
        <v>36617</v>
      </c>
      <c r="G15" s="407">
        <v>190</v>
      </c>
      <c r="H15" s="408">
        <v>190</v>
      </c>
      <c r="I15" s="409">
        <v>0</v>
      </c>
      <c r="J15" s="409">
        <v>162</v>
      </c>
      <c r="K15" s="283">
        <f t="shared" si="0"/>
        <v>1.1728395061728396</v>
      </c>
      <c r="L15" s="410"/>
    </row>
    <row r="16" spans="1:12" ht="22.5" customHeight="1" thickBot="1">
      <c r="A16" s="412">
        <v>9</v>
      </c>
      <c r="B16" s="355" t="s">
        <v>303</v>
      </c>
      <c r="C16" s="405" t="s">
        <v>304</v>
      </c>
      <c r="D16" s="355" t="s">
        <v>315</v>
      </c>
      <c r="E16" s="406" t="s">
        <v>308</v>
      </c>
      <c r="F16" s="368">
        <v>36617</v>
      </c>
      <c r="G16" s="407">
        <v>150</v>
      </c>
      <c r="H16" s="408">
        <v>150</v>
      </c>
      <c r="I16" s="409">
        <v>0</v>
      </c>
      <c r="J16" s="409">
        <v>132</v>
      </c>
      <c r="K16" s="283">
        <f t="shared" si="0"/>
        <v>1.1363636363636365</v>
      </c>
      <c r="L16" s="410"/>
    </row>
    <row r="17" spans="1:12" ht="22.5" customHeight="1" thickBot="1">
      <c r="A17" s="412">
        <v>10</v>
      </c>
      <c r="B17" s="355" t="s">
        <v>303</v>
      </c>
      <c r="C17" s="405" t="s">
        <v>304</v>
      </c>
      <c r="D17" s="355" t="s">
        <v>316</v>
      </c>
      <c r="E17" s="406" t="s">
        <v>308</v>
      </c>
      <c r="F17" s="368">
        <v>36617</v>
      </c>
      <c r="G17" s="407">
        <v>190</v>
      </c>
      <c r="H17" s="408">
        <v>190</v>
      </c>
      <c r="I17" s="409">
        <v>0</v>
      </c>
      <c r="J17" s="409">
        <v>160</v>
      </c>
      <c r="K17" s="283">
        <f t="shared" si="0"/>
        <v>1.1875</v>
      </c>
      <c r="L17" s="410"/>
    </row>
    <row r="18" spans="1:12" ht="22.5" customHeight="1" thickBot="1">
      <c r="A18" s="412">
        <v>11</v>
      </c>
      <c r="B18" s="355" t="s">
        <v>303</v>
      </c>
      <c r="C18" s="405" t="s">
        <v>304</v>
      </c>
      <c r="D18" s="355" t="s">
        <v>317</v>
      </c>
      <c r="E18" s="406" t="s">
        <v>308</v>
      </c>
      <c r="F18" s="368">
        <v>36617</v>
      </c>
      <c r="G18" s="407">
        <v>250</v>
      </c>
      <c r="H18" s="408">
        <v>250</v>
      </c>
      <c r="I18" s="409">
        <v>0</v>
      </c>
      <c r="J18" s="409">
        <v>215</v>
      </c>
      <c r="K18" s="283">
        <f t="shared" si="0"/>
        <v>1.1627906976744187</v>
      </c>
      <c r="L18" s="410"/>
    </row>
    <row r="19" spans="1:12" ht="22.5" customHeight="1" thickBot="1">
      <c r="A19" s="412">
        <v>12</v>
      </c>
      <c r="B19" s="355" t="s">
        <v>303</v>
      </c>
      <c r="C19" s="405" t="s">
        <v>304</v>
      </c>
      <c r="D19" s="355" t="s">
        <v>318</v>
      </c>
      <c r="E19" s="406" t="s">
        <v>308</v>
      </c>
      <c r="F19" s="368">
        <v>36617</v>
      </c>
      <c r="G19" s="407">
        <v>340</v>
      </c>
      <c r="H19" s="408">
        <v>340</v>
      </c>
      <c r="I19" s="409">
        <v>0</v>
      </c>
      <c r="J19" s="409">
        <v>300</v>
      </c>
      <c r="K19" s="283">
        <f t="shared" si="0"/>
        <v>1.1333333333333333</v>
      </c>
      <c r="L19" s="410"/>
    </row>
    <row r="20" spans="1:12" ht="22.5" customHeight="1" thickBot="1">
      <c r="A20" s="412">
        <v>13</v>
      </c>
      <c r="B20" s="355" t="s">
        <v>303</v>
      </c>
      <c r="C20" s="405" t="s">
        <v>304</v>
      </c>
      <c r="D20" s="355" t="s">
        <v>319</v>
      </c>
      <c r="E20" s="406" t="s">
        <v>308</v>
      </c>
      <c r="F20" s="368">
        <v>36617</v>
      </c>
      <c r="G20" s="407">
        <v>520</v>
      </c>
      <c r="H20" s="408">
        <v>520</v>
      </c>
      <c r="I20" s="409">
        <v>1</v>
      </c>
      <c r="J20" s="409">
        <v>436</v>
      </c>
      <c r="K20" s="283">
        <f t="shared" si="0"/>
        <v>1.1926605504587156</v>
      </c>
      <c r="L20" s="410"/>
    </row>
    <row r="21" spans="1:12" ht="22.5" customHeight="1" thickBot="1">
      <c r="A21" s="412">
        <v>14</v>
      </c>
      <c r="B21" s="355" t="s">
        <v>303</v>
      </c>
      <c r="C21" s="405" t="s">
        <v>304</v>
      </c>
      <c r="D21" s="355" t="s">
        <v>320</v>
      </c>
      <c r="E21" s="406" t="s">
        <v>308</v>
      </c>
      <c r="F21" s="368">
        <v>36617</v>
      </c>
      <c r="G21" s="407">
        <v>900</v>
      </c>
      <c r="H21" s="408">
        <v>900</v>
      </c>
      <c r="I21" s="409">
        <v>0</v>
      </c>
      <c r="J21" s="409">
        <v>661</v>
      </c>
      <c r="K21" s="283">
        <f t="shared" si="0"/>
        <v>1.361573373676248</v>
      </c>
      <c r="L21" s="410"/>
    </row>
    <row r="22" spans="1:12" ht="22.5" customHeight="1" thickBot="1">
      <c r="A22" s="412">
        <v>15</v>
      </c>
      <c r="B22" s="355" t="s">
        <v>303</v>
      </c>
      <c r="C22" s="405" t="s">
        <v>304</v>
      </c>
      <c r="D22" s="355" t="s">
        <v>321</v>
      </c>
      <c r="E22" s="406" t="s">
        <v>308</v>
      </c>
      <c r="F22" s="368">
        <v>36617</v>
      </c>
      <c r="G22" s="407">
        <v>1550</v>
      </c>
      <c r="H22" s="408">
        <v>1550</v>
      </c>
      <c r="I22" s="409">
        <v>0</v>
      </c>
      <c r="J22" s="409">
        <v>1393</v>
      </c>
      <c r="K22" s="283">
        <f t="shared" si="0"/>
        <v>1.1127063890882987</v>
      </c>
      <c r="L22" s="410"/>
    </row>
    <row r="23" spans="1:12" ht="22.5" customHeight="1" thickBot="1">
      <c r="A23" s="412">
        <v>16</v>
      </c>
      <c r="B23" s="355" t="s">
        <v>303</v>
      </c>
      <c r="C23" s="405" t="s">
        <v>304</v>
      </c>
      <c r="D23" s="355" t="s">
        <v>322</v>
      </c>
      <c r="E23" s="406" t="s">
        <v>308</v>
      </c>
      <c r="F23" s="368">
        <v>36617</v>
      </c>
      <c r="G23" s="407">
        <v>2450</v>
      </c>
      <c r="H23" s="408">
        <v>2450</v>
      </c>
      <c r="I23" s="409">
        <v>0</v>
      </c>
      <c r="J23" s="409">
        <v>1909</v>
      </c>
      <c r="K23" s="283">
        <f t="shared" si="0"/>
        <v>1.283394447354636</v>
      </c>
      <c r="L23" s="410"/>
    </row>
    <row r="24" spans="1:12" ht="22.5" customHeight="1" thickBot="1">
      <c r="A24" s="412">
        <v>17</v>
      </c>
      <c r="B24" s="355" t="s">
        <v>303</v>
      </c>
      <c r="C24" s="405" t="s">
        <v>304</v>
      </c>
      <c r="D24" s="355" t="s">
        <v>323</v>
      </c>
      <c r="E24" s="406" t="s">
        <v>308</v>
      </c>
      <c r="F24" s="368">
        <v>36617</v>
      </c>
      <c r="G24" s="407">
        <v>6150</v>
      </c>
      <c r="H24" s="408">
        <v>6150</v>
      </c>
      <c r="I24" s="409">
        <v>0</v>
      </c>
      <c r="J24" s="409">
        <v>5305</v>
      </c>
      <c r="K24" s="283">
        <f t="shared" si="0"/>
        <v>1.1592836946277096</v>
      </c>
      <c r="L24" s="410"/>
    </row>
    <row r="25" spans="1:12" ht="22.5" customHeight="1" thickBot="1">
      <c r="A25" s="412">
        <v>18</v>
      </c>
      <c r="B25" s="355" t="s">
        <v>303</v>
      </c>
      <c r="C25" s="405" t="s">
        <v>304</v>
      </c>
      <c r="D25" s="355" t="s">
        <v>324</v>
      </c>
      <c r="E25" s="406" t="s">
        <v>308</v>
      </c>
      <c r="F25" s="368">
        <v>36617</v>
      </c>
      <c r="G25" s="407">
        <v>7750</v>
      </c>
      <c r="H25" s="408">
        <v>7750</v>
      </c>
      <c r="I25" s="409">
        <v>0</v>
      </c>
      <c r="J25" s="409">
        <v>6738</v>
      </c>
      <c r="K25" s="283">
        <f t="shared" si="0"/>
        <v>1.1501929355891956</v>
      </c>
      <c r="L25" s="410"/>
    </row>
    <row r="26" spans="1:12" ht="22.5" customHeight="1" thickBot="1">
      <c r="A26" s="412">
        <v>19</v>
      </c>
      <c r="B26" s="355" t="s">
        <v>303</v>
      </c>
      <c r="C26" s="405" t="s">
        <v>304</v>
      </c>
      <c r="D26" s="355" t="s">
        <v>325</v>
      </c>
      <c r="E26" s="406" t="s">
        <v>308</v>
      </c>
      <c r="F26" s="368">
        <v>36617</v>
      </c>
      <c r="G26" s="407">
        <v>11400</v>
      </c>
      <c r="H26" s="408">
        <v>11400</v>
      </c>
      <c r="I26" s="409">
        <v>0</v>
      </c>
      <c r="J26" s="409">
        <v>10524</v>
      </c>
      <c r="K26" s="283">
        <f t="shared" si="0"/>
        <v>1.0832383124287344</v>
      </c>
      <c r="L26" s="410"/>
    </row>
    <row r="27" spans="1:12" ht="22.5" customHeight="1" thickBot="1">
      <c r="A27" s="412">
        <v>20</v>
      </c>
      <c r="B27" s="355" t="s">
        <v>303</v>
      </c>
      <c r="C27" s="405" t="s">
        <v>304</v>
      </c>
      <c r="D27" s="355" t="s">
        <v>326</v>
      </c>
      <c r="E27" s="406" t="s">
        <v>308</v>
      </c>
      <c r="F27" s="368">
        <v>36617</v>
      </c>
      <c r="G27" s="407">
        <v>14150</v>
      </c>
      <c r="H27" s="408">
        <v>14150</v>
      </c>
      <c r="I27" s="409">
        <v>0</v>
      </c>
      <c r="J27" s="409">
        <v>13533</v>
      </c>
      <c r="K27" s="283">
        <f t="shared" si="0"/>
        <v>1.0455922559668958</v>
      </c>
      <c r="L27" s="410"/>
    </row>
    <row r="28" spans="1:12" ht="22.5" customHeight="1" thickBot="1">
      <c r="A28" s="412">
        <v>21</v>
      </c>
      <c r="B28" s="355" t="s">
        <v>303</v>
      </c>
      <c r="C28" s="405" t="s">
        <v>304</v>
      </c>
      <c r="D28" s="355" t="s">
        <v>327</v>
      </c>
      <c r="E28" s="406" t="s">
        <v>308</v>
      </c>
      <c r="F28" s="368">
        <v>36617</v>
      </c>
      <c r="G28" s="407">
        <v>18900</v>
      </c>
      <c r="H28" s="408">
        <v>18900</v>
      </c>
      <c r="I28" s="409">
        <v>1</v>
      </c>
      <c r="J28" s="409">
        <v>18829</v>
      </c>
      <c r="K28" s="283">
        <f t="shared" si="0"/>
        <v>1.003770779117319</v>
      </c>
      <c r="L28" s="410"/>
    </row>
    <row r="29" spans="1:12" ht="22.5" customHeight="1" thickBot="1">
      <c r="A29" s="412">
        <v>22</v>
      </c>
      <c r="B29" s="355" t="s">
        <v>303</v>
      </c>
      <c r="C29" s="405" t="s">
        <v>304</v>
      </c>
      <c r="D29" s="355" t="s">
        <v>328</v>
      </c>
      <c r="E29" s="406" t="s">
        <v>308</v>
      </c>
      <c r="F29" s="368">
        <v>36617</v>
      </c>
      <c r="G29" s="407">
        <v>21300</v>
      </c>
      <c r="H29" s="408">
        <v>21300</v>
      </c>
      <c r="I29" s="409">
        <v>0</v>
      </c>
      <c r="J29" s="409">
        <v>20666</v>
      </c>
      <c r="K29" s="283">
        <f t="shared" si="0"/>
        <v>1.0306784089809349</v>
      </c>
      <c r="L29" s="410"/>
    </row>
    <row r="30" spans="1:12" ht="22.5" customHeight="1" thickBot="1">
      <c r="A30" s="412">
        <v>23</v>
      </c>
      <c r="B30" s="355" t="s">
        <v>303</v>
      </c>
      <c r="C30" s="405" t="s">
        <v>304</v>
      </c>
      <c r="D30" s="355" t="s">
        <v>329</v>
      </c>
      <c r="E30" s="406" t="s">
        <v>308</v>
      </c>
      <c r="F30" s="368">
        <v>36617</v>
      </c>
      <c r="G30" s="407">
        <v>37800</v>
      </c>
      <c r="H30" s="408">
        <v>37800</v>
      </c>
      <c r="I30" s="409">
        <v>0</v>
      </c>
      <c r="J30" s="409">
        <v>36788</v>
      </c>
      <c r="K30" s="283">
        <f t="shared" si="0"/>
        <v>1.0275089703164075</v>
      </c>
      <c r="L30" s="410"/>
    </row>
    <row r="31" spans="1:12" ht="22.5" customHeight="1" thickBot="1">
      <c r="A31" s="412">
        <v>24</v>
      </c>
      <c r="B31" s="355" t="s">
        <v>303</v>
      </c>
      <c r="C31" s="405" t="s">
        <v>304</v>
      </c>
      <c r="D31" s="363" t="s">
        <v>330</v>
      </c>
      <c r="E31" s="406" t="s">
        <v>308</v>
      </c>
      <c r="F31" s="368">
        <v>36617</v>
      </c>
      <c r="G31" s="413" t="s">
        <v>331</v>
      </c>
      <c r="H31" s="414" t="s">
        <v>331</v>
      </c>
      <c r="I31" s="409">
        <v>0</v>
      </c>
      <c r="J31" s="409"/>
      <c r="K31" s="415" t="s">
        <v>332</v>
      </c>
      <c r="L31" s="410"/>
    </row>
    <row r="32" spans="1:12" ht="22.5" customHeight="1" thickBot="1">
      <c r="A32" s="412">
        <v>25</v>
      </c>
      <c r="B32" s="355" t="s">
        <v>303</v>
      </c>
      <c r="C32" s="405" t="s">
        <v>304</v>
      </c>
      <c r="D32" s="355" t="s">
        <v>333</v>
      </c>
      <c r="E32" s="406" t="s">
        <v>308</v>
      </c>
      <c r="F32" s="368">
        <v>36617</v>
      </c>
      <c r="G32" s="407">
        <v>20</v>
      </c>
      <c r="H32" s="408">
        <v>20</v>
      </c>
      <c r="I32" s="409">
        <v>0</v>
      </c>
      <c r="J32" s="409">
        <v>10</v>
      </c>
      <c r="K32" s="283">
        <f t="shared" si="0"/>
        <v>2</v>
      </c>
      <c r="L32" s="410"/>
    </row>
    <row r="33" spans="1:12" ht="22.5" customHeight="1" thickBot="1">
      <c r="A33" s="412">
        <v>26</v>
      </c>
      <c r="B33" s="355" t="s">
        <v>303</v>
      </c>
      <c r="C33" s="405" t="s">
        <v>304</v>
      </c>
      <c r="D33" s="355" t="s">
        <v>334</v>
      </c>
      <c r="E33" s="406" t="s">
        <v>308</v>
      </c>
      <c r="F33" s="368">
        <v>36617</v>
      </c>
      <c r="G33" s="407">
        <v>220</v>
      </c>
      <c r="H33" s="408">
        <v>220</v>
      </c>
      <c r="I33" s="409">
        <v>0</v>
      </c>
      <c r="J33" s="409">
        <v>197</v>
      </c>
      <c r="K33" s="283">
        <f t="shared" si="0"/>
        <v>1.116751269035533</v>
      </c>
      <c r="L33" s="410"/>
    </row>
    <row r="34" spans="1:12" ht="22.5" customHeight="1" thickBot="1">
      <c r="A34" s="412">
        <v>27</v>
      </c>
      <c r="B34" s="355" t="s">
        <v>303</v>
      </c>
      <c r="C34" s="405" t="s">
        <v>304</v>
      </c>
      <c r="D34" s="355" t="s">
        <v>335</v>
      </c>
      <c r="E34" s="406" t="s">
        <v>308</v>
      </c>
      <c r="F34" s="368">
        <v>36617</v>
      </c>
      <c r="G34" s="407">
        <v>20</v>
      </c>
      <c r="H34" s="408">
        <v>20</v>
      </c>
      <c r="I34" s="409">
        <v>0</v>
      </c>
      <c r="J34" s="409">
        <v>11</v>
      </c>
      <c r="K34" s="283">
        <f t="shared" si="0"/>
        <v>1.8181818181818181</v>
      </c>
      <c r="L34" s="410"/>
    </row>
    <row r="35" spans="1:12" ht="22.5" customHeight="1" thickBot="1">
      <c r="A35" s="412">
        <v>28</v>
      </c>
      <c r="B35" s="355" t="s">
        <v>303</v>
      </c>
      <c r="C35" s="405" t="s">
        <v>304</v>
      </c>
      <c r="D35" s="355" t="s">
        <v>336</v>
      </c>
      <c r="E35" s="406" t="s">
        <v>308</v>
      </c>
      <c r="F35" s="368">
        <v>36617</v>
      </c>
      <c r="G35" s="407">
        <v>90</v>
      </c>
      <c r="H35" s="408">
        <v>90</v>
      </c>
      <c r="I35" s="409">
        <v>0</v>
      </c>
      <c r="J35" s="409">
        <v>74</v>
      </c>
      <c r="K35" s="283">
        <f t="shared" si="0"/>
        <v>1.2162162162162162</v>
      </c>
      <c r="L35" s="410"/>
    </row>
    <row r="36" spans="1:12" ht="22.5" customHeight="1" thickBot="1">
      <c r="A36" s="412">
        <v>29</v>
      </c>
      <c r="B36" s="355" t="s">
        <v>303</v>
      </c>
      <c r="C36" s="405" t="s">
        <v>304</v>
      </c>
      <c r="D36" s="355" t="s">
        <v>337</v>
      </c>
      <c r="E36" s="406" t="s">
        <v>308</v>
      </c>
      <c r="F36" s="368">
        <v>36617</v>
      </c>
      <c r="G36" s="407">
        <v>290</v>
      </c>
      <c r="H36" s="408">
        <v>290</v>
      </c>
      <c r="I36" s="409">
        <v>0</v>
      </c>
      <c r="J36" s="409">
        <v>256</v>
      </c>
      <c r="K36" s="283">
        <f t="shared" si="0"/>
        <v>1.1328125</v>
      </c>
      <c r="L36" s="410"/>
    </row>
    <row r="37" spans="1:12" ht="22.5" customHeight="1" thickBot="1">
      <c r="A37" s="412">
        <v>30</v>
      </c>
      <c r="B37" s="355" t="s">
        <v>303</v>
      </c>
      <c r="C37" s="405" t="s">
        <v>304</v>
      </c>
      <c r="D37" s="376" t="s">
        <v>338</v>
      </c>
      <c r="E37" s="406" t="s">
        <v>308</v>
      </c>
      <c r="F37" s="368">
        <v>36617</v>
      </c>
      <c r="G37" s="407">
        <v>80</v>
      </c>
      <c r="H37" s="408">
        <v>80</v>
      </c>
      <c r="I37" s="409">
        <v>35057</v>
      </c>
      <c r="J37" s="409">
        <v>59</v>
      </c>
      <c r="K37" s="283">
        <f t="shared" si="0"/>
        <v>1.3559322033898304</v>
      </c>
      <c r="L37" s="410"/>
    </row>
    <row r="38" spans="1:12" ht="22.5" customHeight="1" thickBot="1">
      <c r="A38" s="412">
        <v>31</v>
      </c>
      <c r="B38" s="355" t="s">
        <v>303</v>
      </c>
      <c r="C38" s="405" t="s">
        <v>304</v>
      </c>
      <c r="D38" s="376" t="s">
        <v>339</v>
      </c>
      <c r="E38" s="406" t="s">
        <v>308</v>
      </c>
      <c r="F38" s="368">
        <v>36617</v>
      </c>
      <c r="G38" s="407">
        <v>170</v>
      </c>
      <c r="H38" s="408">
        <v>170</v>
      </c>
      <c r="I38" s="409">
        <v>125</v>
      </c>
      <c r="J38" s="409">
        <v>138</v>
      </c>
      <c r="K38" s="283">
        <f t="shared" si="0"/>
        <v>1.2318840579710144</v>
      </c>
      <c r="L38" s="410"/>
    </row>
    <row r="39" spans="1:12" ht="22.5" customHeight="1" thickBot="1">
      <c r="A39" s="412">
        <v>32</v>
      </c>
      <c r="B39" s="355" t="s">
        <v>303</v>
      </c>
      <c r="C39" s="405" t="s">
        <v>304</v>
      </c>
      <c r="D39" s="376" t="s">
        <v>340</v>
      </c>
      <c r="E39" s="406" t="s">
        <v>308</v>
      </c>
      <c r="F39" s="368">
        <v>36617</v>
      </c>
      <c r="G39" s="407">
        <v>1200</v>
      </c>
      <c r="H39" s="408">
        <v>1200</v>
      </c>
      <c r="I39" s="409">
        <v>0</v>
      </c>
      <c r="J39" s="409">
        <v>984</v>
      </c>
      <c r="K39" s="283">
        <f t="shared" si="0"/>
        <v>1.2195121951219512</v>
      </c>
      <c r="L39" s="410"/>
    </row>
    <row r="40" spans="1:12" ht="22.5" customHeight="1" thickBot="1">
      <c r="A40" s="412">
        <v>33</v>
      </c>
      <c r="B40" s="355" t="s">
        <v>303</v>
      </c>
      <c r="C40" s="405" t="s">
        <v>304</v>
      </c>
      <c r="D40" s="376" t="s">
        <v>341</v>
      </c>
      <c r="E40" s="406" t="s">
        <v>308</v>
      </c>
      <c r="F40" s="368">
        <v>36617</v>
      </c>
      <c r="G40" s="407">
        <v>1650</v>
      </c>
      <c r="H40" s="408">
        <v>1650</v>
      </c>
      <c r="I40" s="409">
        <v>0</v>
      </c>
      <c r="J40" s="409">
        <v>1317</v>
      </c>
      <c r="K40" s="283">
        <f t="shared" si="0"/>
        <v>1.2528473804100229</v>
      </c>
      <c r="L40" s="410"/>
    </row>
    <row r="41" spans="1:12" ht="22.5" customHeight="1" thickBot="1">
      <c r="A41" s="412">
        <v>34</v>
      </c>
      <c r="B41" s="355" t="s">
        <v>303</v>
      </c>
      <c r="C41" s="405" t="s">
        <v>304</v>
      </c>
      <c r="D41" s="376" t="s">
        <v>342</v>
      </c>
      <c r="E41" s="406" t="s">
        <v>308</v>
      </c>
      <c r="F41" s="368">
        <v>36617</v>
      </c>
      <c r="G41" s="407">
        <v>200</v>
      </c>
      <c r="H41" s="408">
        <v>200</v>
      </c>
      <c r="I41" s="409">
        <v>0</v>
      </c>
      <c r="J41" s="409">
        <v>163</v>
      </c>
      <c r="K41" s="283">
        <f t="shared" si="0"/>
        <v>1.2269938650306749</v>
      </c>
      <c r="L41" s="410"/>
    </row>
    <row r="42" spans="1:12" ht="22.5" customHeight="1" thickBot="1">
      <c r="A42" s="412">
        <v>35</v>
      </c>
      <c r="B42" s="355" t="s">
        <v>303</v>
      </c>
      <c r="C42" s="405" t="s">
        <v>304</v>
      </c>
      <c r="D42" s="416" t="s">
        <v>343</v>
      </c>
      <c r="E42" s="406" t="s">
        <v>308</v>
      </c>
      <c r="F42" s="368">
        <v>36617</v>
      </c>
      <c r="G42" s="407">
        <v>590</v>
      </c>
      <c r="H42" s="408">
        <v>590</v>
      </c>
      <c r="I42" s="409">
        <v>0</v>
      </c>
      <c r="J42" s="409">
        <v>421</v>
      </c>
      <c r="K42" s="283">
        <f t="shared" si="0"/>
        <v>1.4014251781472684</v>
      </c>
      <c r="L42" s="410"/>
    </row>
    <row r="43" spans="1:12" ht="22.5" customHeight="1" thickBot="1">
      <c r="A43" s="412">
        <v>36</v>
      </c>
      <c r="B43" s="355" t="s">
        <v>303</v>
      </c>
      <c r="C43" s="405" t="s">
        <v>304</v>
      </c>
      <c r="D43" s="411" t="s">
        <v>344</v>
      </c>
      <c r="E43" s="406" t="s">
        <v>308</v>
      </c>
      <c r="F43" s="368">
        <v>36617</v>
      </c>
      <c r="G43" s="407">
        <v>1550</v>
      </c>
      <c r="H43" s="408">
        <v>1550</v>
      </c>
      <c r="I43" s="409">
        <v>0</v>
      </c>
      <c r="J43" s="409">
        <v>1344</v>
      </c>
      <c r="K43" s="283">
        <f t="shared" si="0"/>
        <v>1.1532738095238095</v>
      </c>
      <c r="L43" s="410"/>
    </row>
    <row r="44" spans="1:12" ht="22.5" customHeight="1" thickBot="1">
      <c r="A44" s="412">
        <v>37</v>
      </c>
      <c r="B44" s="355" t="s">
        <v>303</v>
      </c>
      <c r="C44" s="405" t="s">
        <v>304</v>
      </c>
      <c r="D44" s="416" t="s">
        <v>345</v>
      </c>
      <c r="E44" s="406" t="s">
        <v>308</v>
      </c>
      <c r="F44" s="368">
        <v>36617</v>
      </c>
      <c r="G44" s="407">
        <v>2050</v>
      </c>
      <c r="H44" s="408">
        <v>2050</v>
      </c>
      <c r="I44" s="409">
        <v>226</v>
      </c>
      <c r="J44" s="409">
        <v>1753</v>
      </c>
      <c r="K44" s="283">
        <f t="shared" si="0"/>
        <v>1.1694238448374215</v>
      </c>
      <c r="L44" s="410"/>
    </row>
    <row r="45" spans="1:12" ht="22.5" customHeight="1" thickBot="1">
      <c r="A45" s="412">
        <v>38</v>
      </c>
      <c r="B45" s="355" t="s">
        <v>303</v>
      </c>
      <c r="C45" s="405" t="s">
        <v>304</v>
      </c>
      <c r="D45" s="376" t="s">
        <v>346</v>
      </c>
      <c r="E45" s="406" t="s">
        <v>308</v>
      </c>
      <c r="F45" s="368">
        <v>36617</v>
      </c>
      <c r="G45" s="407">
        <v>6400</v>
      </c>
      <c r="H45" s="408">
        <v>6400</v>
      </c>
      <c r="I45" s="409">
        <v>12</v>
      </c>
      <c r="J45" s="409">
        <v>5049</v>
      </c>
      <c r="K45" s="283">
        <f t="shared" si="0"/>
        <v>1.2675777381659734</v>
      </c>
      <c r="L45" s="410"/>
    </row>
    <row r="46" spans="1:12" ht="22.5" customHeight="1" thickBot="1">
      <c r="A46" s="412">
        <v>39</v>
      </c>
      <c r="B46" s="355" t="s">
        <v>303</v>
      </c>
      <c r="C46" s="405" t="s">
        <v>304</v>
      </c>
      <c r="D46" s="416" t="s">
        <v>347</v>
      </c>
      <c r="E46" s="406" t="s">
        <v>308</v>
      </c>
      <c r="F46" s="368">
        <v>36617</v>
      </c>
      <c r="G46" s="407">
        <v>100</v>
      </c>
      <c r="H46" s="408">
        <v>100</v>
      </c>
      <c r="I46" s="409">
        <v>0</v>
      </c>
      <c r="J46" s="409">
        <v>87</v>
      </c>
      <c r="K46" s="283">
        <f t="shared" si="0"/>
        <v>1.1494252873563218</v>
      </c>
      <c r="L46" s="410"/>
    </row>
    <row r="47" spans="1:12" ht="22.5" customHeight="1" thickBot="1">
      <c r="A47" s="412">
        <v>40</v>
      </c>
      <c r="B47" s="355" t="s">
        <v>303</v>
      </c>
      <c r="C47" s="405" t="s">
        <v>304</v>
      </c>
      <c r="D47" s="416" t="s">
        <v>348</v>
      </c>
      <c r="E47" s="406" t="s">
        <v>308</v>
      </c>
      <c r="F47" s="368">
        <v>36617</v>
      </c>
      <c r="G47" s="407">
        <v>220</v>
      </c>
      <c r="H47" s="408">
        <v>220</v>
      </c>
      <c r="I47" s="409">
        <v>0</v>
      </c>
      <c r="J47" s="409">
        <v>194</v>
      </c>
      <c r="K47" s="283">
        <f t="shared" si="0"/>
        <v>1.134020618556701</v>
      </c>
      <c r="L47" s="410"/>
    </row>
    <row r="48" spans="1:12" ht="22.5" customHeight="1" thickBot="1">
      <c r="A48" s="412">
        <v>41</v>
      </c>
      <c r="B48" s="355" t="s">
        <v>303</v>
      </c>
      <c r="C48" s="405" t="s">
        <v>304</v>
      </c>
      <c r="D48" s="416" t="s">
        <v>349</v>
      </c>
      <c r="E48" s="406" t="s">
        <v>308</v>
      </c>
      <c r="F48" s="368">
        <v>36617</v>
      </c>
      <c r="G48" s="407">
        <v>590</v>
      </c>
      <c r="H48" s="408">
        <v>590</v>
      </c>
      <c r="I48" s="409">
        <v>0</v>
      </c>
      <c r="J48" s="409">
        <v>498</v>
      </c>
      <c r="K48" s="283">
        <f t="shared" si="0"/>
        <v>1.1847389558232932</v>
      </c>
      <c r="L48" s="410"/>
    </row>
    <row r="49" spans="1:12" ht="22.5" customHeight="1" thickBot="1">
      <c r="A49" s="412">
        <v>42</v>
      </c>
      <c r="B49" s="355" t="s">
        <v>303</v>
      </c>
      <c r="C49" s="405" t="s">
        <v>304</v>
      </c>
      <c r="D49" s="416" t="s">
        <v>350</v>
      </c>
      <c r="E49" s="406" t="s">
        <v>308</v>
      </c>
      <c r="F49" s="368">
        <v>36617</v>
      </c>
      <c r="G49" s="407">
        <v>960</v>
      </c>
      <c r="H49" s="408">
        <v>960</v>
      </c>
      <c r="I49" s="409">
        <v>0</v>
      </c>
      <c r="J49" s="409">
        <v>818</v>
      </c>
      <c r="K49" s="283">
        <f t="shared" si="0"/>
        <v>1.17359413202934</v>
      </c>
      <c r="L49" s="410"/>
    </row>
    <row r="50" spans="1:12" ht="22.5" customHeight="1" thickBot="1">
      <c r="A50" s="412">
        <v>43</v>
      </c>
      <c r="B50" s="355" t="s">
        <v>303</v>
      </c>
      <c r="C50" s="405" t="s">
        <v>304</v>
      </c>
      <c r="D50" s="416" t="s">
        <v>351</v>
      </c>
      <c r="E50" s="406" t="s">
        <v>308</v>
      </c>
      <c r="F50" s="368">
        <v>36617</v>
      </c>
      <c r="G50" s="407">
        <v>2300</v>
      </c>
      <c r="H50" s="408">
        <v>2300</v>
      </c>
      <c r="I50" s="409">
        <v>0</v>
      </c>
      <c r="J50" s="409">
        <v>1539</v>
      </c>
      <c r="K50" s="283">
        <f t="shared" si="0"/>
        <v>1.4944769330734242</v>
      </c>
      <c r="L50" s="410"/>
    </row>
    <row r="51" spans="1:12" ht="22.5" customHeight="1" thickBot="1">
      <c r="A51" s="412">
        <v>44</v>
      </c>
      <c r="B51" s="355" t="s">
        <v>303</v>
      </c>
      <c r="C51" s="405" t="s">
        <v>304</v>
      </c>
      <c r="D51" s="416" t="s">
        <v>352</v>
      </c>
      <c r="E51" s="406" t="s">
        <v>308</v>
      </c>
      <c r="F51" s="368">
        <v>36617</v>
      </c>
      <c r="G51" s="407">
        <v>5500</v>
      </c>
      <c r="H51" s="408">
        <v>5500</v>
      </c>
      <c r="I51" s="409">
        <v>0</v>
      </c>
      <c r="J51" s="409">
        <v>3910</v>
      </c>
      <c r="K51" s="283">
        <f t="shared" si="0"/>
        <v>1.4066496163682864</v>
      </c>
      <c r="L51" s="410"/>
    </row>
    <row r="52" spans="1:12" ht="22.5" customHeight="1" thickBot="1">
      <c r="A52" s="412">
        <v>45</v>
      </c>
      <c r="B52" s="355" t="s">
        <v>303</v>
      </c>
      <c r="C52" s="405" t="s">
        <v>304</v>
      </c>
      <c r="D52" s="376" t="s">
        <v>353</v>
      </c>
      <c r="E52" s="406" t="s">
        <v>308</v>
      </c>
      <c r="F52" s="368">
        <v>36617</v>
      </c>
      <c r="G52" s="407">
        <v>90</v>
      </c>
      <c r="H52" s="408">
        <v>90</v>
      </c>
      <c r="I52" s="409">
        <v>0</v>
      </c>
      <c r="J52" s="409">
        <v>73</v>
      </c>
      <c r="K52" s="283">
        <f t="shared" si="0"/>
        <v>1.2328767123287672</v>
      </c>
      <c r="L52" s="410"/>
    </row>
    <row r="53" spans="1:12" ht="22.5" customHeight="1" thickBot="1">
      <c r="A53" s="412">
        <v>46</v>
      </c>
      <c r="B53" s="355" t="s">
        <v>303</v>
      </c>
      <c r="C53" s="405" t="s">
        <v>354</v>
      </c>
      <c r="D53" s="355" t="s">
        <v>355</v>
      </c>
      <c r="E53" s="406" t="s">
        <v>308</v>
      </c>
      <c r="F53" s="368">
        <v>36617</v>
      </c>
      <c r="G53" s="407">
        <v>170</v>
      </c>
      <c r="H53" s="408">
        <v>170</v>
      </c>
      <c r="I53" s="409">
        <v>0</v>
      </c>
      <c r="J53" s="409">
        <v>142</v>
      </c>
      <c r="K53" s="283">
        <f t="shared" si="0"/>
        <v>1.1971830985915493</v>
      </c>
      <c r="L53" s="410"/>
    </row>
    <row r="54" spans="1:12" ht="22.5" customHeight="1" thickBot="1">
      <c r="A54" s="412">
        <v>47</v>
      </c>
      <c r="B54" s="355" t="s">
        <v>303</v>
      </c>
      <c r="C54" s="405" t="s">
        <v>354</v>
      </c>
      <c r="D54" s="355" t="s">
        <v>356</v>
      </c>
      <c r="E54" s="406" t="s">
        <v>308</v>
      </c>
      <c r="F54" s="368">
        <v>36617</v>
      </c>
      <c r="G54" s="407">
        <v>200</v>
      </c>
      <c r="H54" s="408">
        <v>200</v>
      </c>
      <c r="I54" s="409">
        <v>0</v>
      </c>
      <c r="J54" s="409">
        <v>167</v>
      </c>
      <c r="K54" s="283">
        <f t="shared" si="0"/>
        <v>1.1976047904191616</v>
      </c>
      <c r="L54" s="410"/>
    </row>
    <row r="55" spans="1:12" ht="22.5" customHeight="1" thickBot="1">
      <c r="A55" s="412">
        <v>48</v>
      </c>
      <c r="B55" s="355" t="s">
        <v>303</v>
      </c>
      <c r="C55" s="405" t="s">
        <v>354</v>
      </c>
      <c r="D55" s="355" t="s">
        <v>357</v>
      </c>
      <c r="E55" s="406" t="s">
        <v>308</v>
      </c>
      <c r="F55" s="368">
        <v>36617</v>
      </c>
      <c r="G55" s="407">
        <v>270</v>
      </c>
      <c r="H55" s="408">
        <v>270</v>
      </c>
      <c r="I55" s="409">
        <v>0</v>
      </c>
      <c r="J55" s="409">
        <v>236</v>
      </c>
      <c r="K55" s="283">
        <f t="shared" si="0"/>
        <v>1.1440677966101696</v>
      </c>
      <c r="L55" s="410"/>
    </row>
    <row r="56" spans="1:12" ht="22.5" customHeight="1" thickBot="1">
      <c r="A56" s="412">
        <v>49</v>
      </c>
      <c r="B56" s="355" t="s">
        <v>303</v>
      </c>
      <c r="C56" s="405" t="s">
        <v>354</v>
      </c>
      <c r="D56" s="355" t="s">
        <v>358</v>
      </c>
      <c r="E56" s="406" t="s">
        <v>308</v>
      </c>
      <c r="F56" s="368">
        <v>36617</v>
      </c>
      <c r="G56" s="407">
        <v>360</v>
      </c>
      <c r="H56" s="408">
        <v>360</v>
      </c>
      <c r="I56" s="409">
        <v>0</v>
      </c>
      <c r="J56" s="409">
        <v>315</v>
      </c>
      <c r="K56" s="283">
        <f t="shared" si="0"/>
        <v>1.1428571428571428</v>
      </c>
      <c r="L56" s="410"/>
    </row>
    <row r="57" spans="1:12" ht="22.5" customHeight="1" thickBot="1">
      <c r="A57" s="412">
        <v>50</v>
      </c>
      <c r="B57" s="355" t="s">
        <v>303</v>
      </c>
      <c r="C57" s="405" t="s">
        <v>354</v>
      </c>
      <c r="D57" s="355" t="s">
        <v>359</v>
      </c>
      <c r="E57" s="406" t="s">
        <v>308</v>
      </c>
      <c r="F57" s="368">
        <v>36617</v>
      </c>
      <c r="G57" s="407">
        <v>560</v>
      </c>
      <c r="H57" s="408">
        <v>560</v>
      </c>
      <c r="I57" s="409">
        <v>0</v>
      </c>
      <c r="J57" s="409">
        <v>477</v>
      </c>
      <c r="K57" s="283">
        <f t="shared" si="0"/>
        <v>1.1740041928721174</v>
      </c>
      <c r="L57" s="410"/>
    </row>
    <row r="58" spans="1:12" ht="22.5" customHeight="1" thickBot="1">
      <c r="A58" s="412">
        <v>51</v>
      </c>
      <c r="B58" s="355" t="s">
        <v>303</v>
      </c>
      <c r="C58" s="405" t="s">
        <v>354</v>
      </c>
      <c r="D58" s="355" t="s">
        <v>360</v>
      </c>
      <c r="E58" s="406" t="s">
        <v>308</v>
      </c>
      <c r="F58" s="368">
        <v>36617</v>
      </c>
      <c r="G58" s="407">
        <v>1000</v>
      </c>
      <c r="H58" s="408">
        <v>1000</v>
      </c>
      <c r="I58" s="409">
        <v>0</v>
      </c>
      <c r="J58" s="409">
        <v>750</v>
      </c>
      <c r="K58" s="283">
        <f t="shared" si="0"/>
        <v>1.3333333333333333</v>
      </c>
      <c r="L58" s="410"/>
    </row>
    <row r="59" spans="1:12" ht="22.5" customHeight="1" thickBot="1">
      <c r="A59" s="412">
        <v>52</v>
      </c>
      <c r="B59" s="355" t="s">
        <v>303</v>
      </c>
      <c r="C59" s="405" t="s">
        <v>354</v>
      </c>
      <c r="D59" s="355" t="s">
        <v>361</v>
      </c>
      <c r="E59" s="406" t="s">
        <v>308</v>
      </c>
      <c r="F59" s="368">
        <v>36617</v>
      </c>
      <c r="G59" s="407">
        <v>1700</v>
      </c>
      <c r="H59" s="408">
        <v>1700</v>
      </c>
      <c r="I59" s="409">
        <v>0</v>
      </c>
      <c r="J59" s="409">
        <v>1512</v>
      </c>
      <c r="K59" s="283">
        <f t="shared" si="0"/>
        <v>1.1243386243386244</v>
      </c>
      <c r="L59" s="410"/>
    </row>
    <row r="60" spans="1:12" ht="22.5" customHeight="1" thickBot="1">
      <c r="A60" s="412">
        <v>53</v>
      </c>
      <c r="B60" s="355" t="s">
        <v>303</v>
      </c>
      <c r="C60" s="405" t="s">
        <v>354</v>
      </c>
      <c r="D60" s="355" t="s">
        <v>362</v>
      </c>
      <c r="E60" s="406" t="s">
        <v>308</v>
      </c>
      <c r="F60" s="368">
        <v>36617</v>
      </c>
      <c r="G60" s="407">
        <v>2900</v>
      </c>
      <c r="H60" s="408">
        <v>2900</v>
      </c>
      <c r="I60" s="409">
        <v>0</v>
      </c>
      <c r="J60" s="409">
        <v>2281</v>
      </c>
      <c r="K60" s="283">
        <f t="shared" si="0"/>
        <v>1.2713722051731697</v>
      </c>
      <c r="L60" s="410"/>
    </row>
    <row r="61" spans="1:12" ht="22.5" customHeight="1" thickBot="1">
      <c r="A61" s="412">
        <v>54</v>
      </c>
      <c r="B61" s="355" t="s">
        <v>303</v>
      </c>
      <c r="C61" s="405" t="s">
        <v>354</v>
      </c>
      <c r="D61" s="355" t="s">
        <v>363</v>
      </c>
      <c r="E61" s="406" t="s">
        <v>308</v>
      </c>
      <c r="F61" s="368">
        <v>36617</v>
      </c>
      <c r="G61" s="407">
        <v>6600</v>
      </c>
      <c r="H61" s="408">
        <v>6600</v>
      </c>
      <c r="I61" s="409">
        <v>0</v>
      </c>
      <c r="J61" s="409">
        <v>5758</v>
      </c>
      <c r="K61" s="283">
        <f t="shared" si="0"/>
        <v>1.146231330323029</v>
      </c>
      <c r="L61" s="410"/>
    </row>
    <row r="62" spans="1:12" ht="22.5" customHeight="1" thickBot="1">
      <c r="A62" s="412">
        <v>55</v>
      </c>
      <c r="B62" s="355" t="s">
        <v>303</v>
      </c>
      <c r="C62" s="405" t="s">
        <v>354</v>
      </c>
      <c r="D62" s="355" t="s">
        <v>364</v>
      </c>
      <c r="E62" s="406" t="s">
        <v>308</v>
      </c>
      <c r="F62" s="368">
        <v>36617</v>
      </c>
      <c r="G62" s="407">
        <v>8400</v>
      </c>
      <c r="H62" s="408">
        <v>8400</v>
      </c>
      <c r="I62" s="409">
        <v>0</v>
      </c>
      <c r="J62" s="409">
        <v>7380</v>
      </c>
      <c r="K62" s="283">
        <f t="shared" si="0"/>
        <v>1.1382113821138211</v>
      </c>
      <c r="L62" s="410"/>
    </row>
    <row r="63" spans="1:12" ht="22.5" customHeight="1" thickBot="1">
      <c r="A63" s="412">
        <v>56</v>
      </c>
      <c r="B63" s="355" t="s">
        <v>303</v>
      </c>
      <c r="C63" s="405" t="s">
        <v>354</v>
      </c>
      <c r="D63" s="355" t="s">
        <v>365</v>
      </c>
      <c r="E63" s="406" t="s">
        <v>308</v>
      </c>
      <c r="F63" s="368">
        <v>36617</v>
      </c>
      <c r="G63" s="407">
        <v>12400</v>
      </c>
      <c r="H63" s="408">
        <v>12400</v>
      </c>
      <c r="I63" s="409">
        <v>0</v>
      </c>
      <c r="J63" s="409">
        <v>11081</v>
      </c>
      <c r="K63" s="283">
        <f t="shared" si="0"/>
        <v>1.1190325782871582</v>
      </c>
      <c r="L63" s="410"/>
    </row>
    <row r="64" spans="1:12" ht="22.5" customHeight="1" thickBot="1">
      <c r="A64" s="412">
        <v>57</v>
      </c>
      <c r="B64" s="355" t="s">
        <v>303</v>
      </c>
      <c r="C64" s="405" t="s">
        <v>354</v>
      </c>
      <c r="D64" s="355" t="s">
        <v>366</v>
      </c>
      <c r="E64" s="406" t="s">
        <v>308</v>
      </c>
      <c r="F64" s="368">
        <v>36617</v>
      </c>
      <c r="G64" s="407">
        <v>15200</v>
      </c>
      <c r="H64" s="408">
        <v>15200</v>
      </c>
      <c r="I64" s="409">
        <v>0</v>
      </c>
      <c r="J64" s="409">
        <v>13668</v>
      </c>
      <c r="K64" s="283">
        <f t="shared" si="0"/>
        <v>1.1120866256950541</v>
      </c>
      <c r="L64" s="410"/>
    </row>
    <row r="65" spans="1:12" ht="22.5" customHeight="1" thickBot="1">
      <c r="A65" s="412">
        <v>58</v>
      </c>
      <c r="B65" s="355" t="s">
        <v>303</v>
      </c>
      <c r="C65" s="405" t="s">
        <v>354</v>
      </c>
      <c r="D65" s="355" t="s">
        <v>367</v>
      </c>
      <c r="E65" s="406" t="s">
        <v>308</v>
      </c>
      <c r="F65" s="368">
        <v>36617</v>
      </c>
      <c r="G65" s="407">
        <v>19900</v>
      </c>
      <c r="H65" s="408">
        <v>19900</v>
      </c>
      <c r="I65" s="409">
        <v>0</v>
      </c>
      <c r="J65" s="409">
        <v>18165</v>
      </c>
      <c r="K65" s="283">
        <f t="shared" si="0"/>
        <v>1.09551334984861</v>
      </c>
      <c r="L65" s="410"/>
    </row>
    <row r="66" spans="1:12" ht="22.5" customHeight="1" thickBot="1">
      <c r="A66" s="412">
        <v>59</v>
      </c>
      <c r="B66" s="355" t="s">
        <v>303</v>
      </c>
      <c r="C66" s="405" t="s">
        <v>354</v>
      </c>
      <c r="D66" s="355" t="s">
        <v>368</v>
      </c>
      <c r="E66" s="406" t="s">
        <v>308</v>
      </c>
      <c r="F66" s="368">
        <v>36617</v>
      </c>
      <c r="G66" s="407">
        <v>22400</v>
      </c>
      <c r="H66" s="408">
        <v>22400</v>
      </c>
      <c r="I66" s="409">
        <v>0</v>
      </c>
      <c r="J66" s="409">
        <v>19258</v>
      </c>
      <c r="K66" s="283">
        <f t="shared" si="0"/>
        <v>1.1631529753868521</v>
      </c>
      <c r="L66" s="410"/>
    </row>
    <row r="67" spans="1:12" ht="22.5" customHeight="1" thickBot="1">
      <c r="A67" s="412">
        <v>60</v>
      </c>
      <c r="B67" s="355" t="s">
        <v>303</v>
      </c>
      <c r="C67" s="405" t="s">
        <v>354</v>
      </c>
      <c r="D67" s="355" t="s">
        <v>369</v>
      </c>
      <c r="E67" s="406" t="s">
        <v>308</v>
      </c>
      <c r="F67" s="368">
        <v>36617</v>
      </c>
      <c r="G67" s="407">
        <v>38900</v>
      </c>
      <c r="H67" s="408">
        <v>38900</v>
      </c>
      <c r="I67" s="409">
        <v>0</v>
      </c>
      <c r="J67" s="409">
        <v>33828</v>
      </c>
      <c r="K67" s="283">
        <f t="shared" si="0"/>
        <v>1.149934965117654</v>
      </c>
      <c r="L67" s="410"/>
    </row>
    <row r="68" spans="1:12" ht="22.5" customHeight="1" thickBot="1">
      <c r="A68" s="412">
        <v>61</v>
      </c>
      <c r="B68" s="355" t="s">
        <v>303</v>
      </c>
      <c r="C68" s="405" t="s">
        <v>354</v>
      </c>
      <c r="D68" s="411" t="s">
        <v>370</v>
      </c>
      <c r="E68" s="406" t="s">
        <v>308</v>
      </c>
      <c r="F68" s="368">
        <v>36617</v>
      </c>
      <c r="G68" s="413" t="s">
        <v>331</v>
      </c>
      <c r="H68" s="414" t="s">
        <v>331</v>
      </c>
      <c r="I68" s="417" t="s">
        <v>2274</v>
      </c>
      <c r="J68" s="712" t="s">
        <v>2248</v>
      </c>
      <c r="K68" s="415" t="s">
        <v>2274</v>
      </c>
      <c r="L68" s="410"/>
    </row>
    <row r="69" spans="1:12" ht="22.5" customHeight="1" thickBot="1">
      <c r="A69" s="412">
        <v>62</v>
      </c>
      <c r="B69" s="355" t="s">
        <v>303</v>
      </c>
      <c r="C69" s="405" t="s">
        <v>354</v>
      </c>
      <c r="D69" s="355" t="s">
        <v>371</v>
      </c>
      <c r="E69" s="406" t="s">
        <v>308</v>
      </c>
      <c r="F69" s="368">
        <v>36617</v>
      </c>
      <c r="G69" s="407">
        <v>20</v>
      </c>
      <c r="H69" s="408">
        <v>20</v>
      </c>
      <c r="I69" s="409">
        <v>0</v>
      </c>
      <c r="J69" s="409">
        <v>11</v>
      </c>
      <c r="K69" s="283">
        <f t="shared" si="0"/>
        <v>1.8181818181818181</v>
      </c>
      <c r="L69" s="410"/>
    </row>
    <row r="70" spans="1:12" ht="22.5" customHeight="1" thickBot="1">
      <c r="A70" s="412">
        <v>63</v>
      </c>
      <c r="B70" s="355" t="s">
        <v>303</v>
      </c>
      <c r="C70" s="405" t="s">
        <v>354</v>
      </c>
      <c r="D70" s="355" t="s">
        <v>372</v>
      </c>
      <c r="E70" s="406" t="s">
        <v>308</v>
      </c>
      <c r="F70" s="368">
        <v>36617</v>
      </c>
      <c r="G70" s="407">
        <v>230</v>
      </c>
      <c r="H70" s="408">
        <v>230</v>
      </c>
      <c r="I70" s="409">
        <v>0</v>
      </c>
      <c r="J70" s="409">
        <v>205</v>
      </c>
      <c r="K70" s="283">
        <f t="shared" si="0"/>
        <v>1.1219512195121952</v>
      </c>
      <c r="L70" s="410"/>
    </row>
    <row r="71" spans="1:12" ht="22.5" customHeight="1" thickBot="1">
      <c r="A71" s="412">
        <v>64</v>
      </c>
      <c r="B71" s="355" t="s">
        <v>303</v>
      </c>
      <c r="C71" s="405" t="s">
        <v>354</v>
      </c>
      <c r="D71" s="363" t="s">
        <v>373</v>
      </c>
      <c r="E71" s="406" t="s">
        <v>308</v>
      </c>
      <c r="F71" s="368">
        <v>36617</v>
      </c>
      <c r="G71" s="407">
        <v>20</v>
      </c>
      <c r="H71" s="408">
        <v>20</v>
      </c>
      <c r="I71" s="409">
        <v>0</v>
      </c>
      <c r="J71" s="409">
        <v>11</v>
      </c>
      <c r="K71" s="283">
        <f t="shared" si="0"/>
        <v>1.8181818181818181</v>
      </c>
      <c r="L71" s="410"/>
    </row>
    <row r="72" spans="1:12" ht="22.5" customHeight="1" thickBot="1">
      <c r="A72" s="412">
        <v>65</v>
      </c>
      <c r="B72" s="355" t="s">
        <v>303</v>
      </c>
      <c r="C72" s="405" t="s">
        <v>354</v>
      </c>
      <c r="D72" s="363" t="s">
        <v>374</v>
      </c>
      <c r="E72" s="406" t="s">
        <v>308</v>
      </c>
      <c r="F72" s="368">
        <v>36617</v>
      </c>
      <c r="G72" s="407">
        <v>100</v>
      </c>
      <c r="H72" s="408">
        <v>100</v>
      </c>
      <c r="I72" s="409">
        <v>0</v>
      </c>
      <c r="J72" s="409">
        <v>87</v>
      </c>
      <c r="K72" s="283">
        <f t="shared" si="0"/>
        <v>1.1494252873563218</v>
      </c>
      <c r="L72" s="410"/>
    </row>
    <row r="73" spans="1:12" ht="22.5" customHeight="1" thickBot="1">
      <c r="A73" s="412">
        <v>66</v>
      </c>
      <c r="B73" s="355" t="s">
        <v>303</v>
      </c>
      <c r="C73" s="405" t="s">
        <v>354</v>
      </c>
      <c r="D73" s="363" t="s">
        <v>375</v>
      </c>
      <c r="E73" s="406" t="s">
        <v>308</v>
      </c>
      <c r="F73" s="368">
        <v>36617</v>
      </c>
      <c r="G73" s="407">
        <v>300</v>
      </c>
      <c r="H73" s="408">
        <v>300</v>
      </c>
      <c r="I73" s="409">
        <v>0</v>
      </c>
      <c r="J73" s="409">
        <v>270</v>
      </c>
      <c r="K73" s="283">
        <f t="shared" si="0"/>
        <v>1.1111111111111112</v>
      </c>
      <c r="L73" s="410"/>
    </row>
    <row r="74" spans="1:12" ht="22.5" customHeight="1" thickBot="1">
      <c r="A74" s="412">
        <v>67</v>
      </c>
      <c r="B74" s="355" t="s">
        <v>303</v>
      </c>
      <c r="C74" s="405" t="s">
        <v>376</v>
      </c>
      <c r="D74" s="418" t="s">
        <v>377</v>
      </c>
      <c r="E74" s="406" t="s">
        <v>308</v>
      </c>
      <c r="F74" s="368">
        <v>36617</v>
      </c>
      <c r="G74" s="407">
        <v>1600</v>
      </c>
      <c r="H74" s="408">
        <v>1600</v>
      </c>
      <c r="I74" s="409">
        <v>0</v>
      </c>
      <c r="J74" s="409">
        <v>1344</v>
      </c>
      <c r="K74" s="283">
        <f t="shared" si="0"/>
        <v>1.1904761904761905</v>
      </c>
      <c r="L74" s="410"/>
    </row>
    <row r="75" spans="1:12" ht="22.5" customHeight="1" thickBot="1">
      <c r="A75" s="412">
        <v>68</v>
      </c>
      <c r="B75" s="355" t="s">
        <v>303</v>
      </c>
      <c r="C75" s="405" t="s">
        <v>376</v>
      </c>
      <c r="D75" s="418" t="s">
        <v>378</v>
      </c>
      <c r="E75" s="406" t="s">
        <v>308</v>
      </c>
      <c r="F75" s="368">
        <v>36617</v>
      </c>
      <c r="G75" s="407">
        <v>2100</v>
      </c>
      <c r="H75" s="408">
        <v>2100</v>
      </c>
      <c r="I75" s="409">
        <v>9</v>
      </c>
      <c r="J75" s="409">
        <v>1753</v>
      </c>
      <c r="K75" s="283">
        <f t="shared" si="0"/>
        <v>1.1979463776383343</v>
      </c>
      <c r="L75" s="410"/>
    </row>
    <row r="76" spans="1:12" ht="22.5" customHeight="1" thickBot="1">
      <c r="A76" s="412">
        <v>69</v>
      </c>
      <c r="B76" s="355" t="s">
        <v>303</v>
      </c>
      <c r="C76" s="405" t="s">
        <v>376</v>
      </c>
      <c r="D76" s="418" t="s">
        <v>379</v>
      </c>
      <c r="E76" s="406" t="s">
        <v>308</v>
      </c>
      <c r="F76" s="368">
        <v>36617</v>
      </c>
      <c r="G76" s="407">
        <v>2600</v>
      </c>
      <c r="H76" s="408">
        <v>2600</v>
      </c>
      <c r="I76" s="409">
        <v>0</v>
      </c>
      <c r="J76" s="409">
        <v>1753</v>
      </c>
      <c r="K76" s="283">
        <f t="shared" si="0"/>
        <v>1.4831717056474616</v>
      </c>
      <c r="L76" s="410"/>
    </row>
    <row r="77" spans="1:12" ht="22.5" customHeight="1" thickBot="1">
      <c r="A77" s="412">
        <v>70</v>
      </c>
      <c r="B77" s="355" t="s">
        <v>303</v>
      </c>
      <c r="C77" s="405" t="s">
        <v>376</v>
      </c>
      <c r="D77" s="418" t="s">
        <v>380</v>
      </c>
      <c r="E77" s="406" t="s">
        <v>308</v>
      </c>
      <c r="F77" s="368">
        <v>36617</v>
      </c>
      <c r="G77" s="407">
        <v>3400</v>
      </c>
      <c r="H77" s="408">
        <v>3400</v>
      </c>
      <c r="I77" s="409">
        <v>21</v>
      </c>
      <c r="J77" s="409">
        <v>2499</v>
      </c>
      <c r="K77" s="283">
        <f t="shared" si="0"/>
        <v>1.3605442176870748</v>
      </c>
      <c r="L77" s="410"/>
    </row>
    <row r="78" spans="1:12" ht="22.5" customHeight="1" thickBot="1">
      <c r="A78" s="412">
        <v>71</v>
      </c>
      <c r="B78" s="355" t="s">
        <v>303</v>
      </c>
      <c r="C78" s="405" t="s">
        <v>376</v>
      </c>
      <c r="D78" s="355" t="s">
        <v>381</v>
      </c>
      <c r="E78" s="406" t="s">
        <v>308</v>
      </c>
      <c r="F78" s="368">
        <v>36617</v>
      </c>
      <c r="G78" s="407">
        <v>6300</v>
      </c>
      <c r="H78" s="408">
        <v>6300</v>
      </c>
      <c r="I78" s="409">
        <v>11</v>
      </c>
      <c r="J78" s="409">
        <v>5049</v>
      </c>
      <c r="K78" s="283">
        <f t="shared" si="0"/>
        <v>1.2477718360071302</v>
      </c>
      <c r="L78" s="410"/>
    </row>
    <row r="79" spans="1:12" ht="22.5" customHeight="1" thickBot="1">
      <c r="A79" s="412">
        <v>72</v>
      </c>
      <c r="B79" s="355" t="s">
        <v>303</v>
      </c>
      <c r="C79" s="405" t="s">
        <v>382</v>
      </c>
      <c r="D79" s="376" t="s">
        <v>383</v>
      </c>
      <c r="E79" s="406" t="s">
        <v>308</v>
      </c>
      <c r="F79" s="368">
        <v>36617</v>
      </c>
      <c r="G79" s="407">
        <v>700</v>
      </c>
      <c r="H79" s="408">
        <v>700</v>
      </c>
      <c r="I79" s="409">
        <v>4704</v>
      </c>
      <c r="J79" s="409">
        <v>650</v>
      </c>
      <c r="K79" s="283">
        <f t="shared" si="0"/>
        <v>1.0769230769230769</v>
      </c>
      <c r="L79" s="410"/>
    </row>
    <row r="80" spans="1:12" ht="22.5" customHeight="1" thickBot="1">
      <c r="A80" s="412">
        <v>73</v>
      </c>
      <c r="B80" s="355" t="s">
        <v>303</v>
      </c>
      <c r="C80" s="419" t="s">
        <v>384</v>
      </c>
      <c r="D80" s="411" t="s">
        <v>385</v>
      </c>
      <c r="E80" s="406" t="s">
        <v>308</v>
      </c>
      <c r="F80" s="368">
        <v>36617</v>
      </c>
      <c r="G80" s="407">
        <v>1400</v>
      </c>
      <c r="H80" s="408">
        <v>1400</v>
      </c>
      <c r="I80" s="409">
        <v>204</v>
      </c>
      <c r="J80" s="409">
        <v>1220</v>
      </c>
      <c r="K80" s="283">
        <f t="shared" si="0"/>
        <v>1.1475409836065573</v>
      </c>
      <c r="L80" s="410"/>
    </row>
    <row r="81" spans="1:12" ht="22.5" customHeight="1" thickBot="1">
      <c r="A81" s="412">
        <v>74</v>
      </c>
      <c r="B81" s="355" t="s">
        <v>303</v>
      </c>
      <c r="C81" s="419" t="s">
        <v>384</v>
      </c>
      <c r="D81" s="411" t="s">
        <v>386</v>
      </c>
      <c r="E81" s="406" t="s">
        <v>308</v>
      </c>
      <c r="F81" s="368">
        <v>36617</v>
      </c>
      <c r="G81" s="407">
        <v>1800</v>
      </c>
      <c r="H81" s="408">
        <v>1800</v>
      </c>
      <c r="I81" s="409">
        <v>70</v>
      </c>
      <c r="J81" s="409">
        <v>1593</v>
      </c>
      <c r="K81" s="283">
        <f t="shared" si="0"/>
        <v>1.1299435028248588</v>
      </c>
      <c r="L81" s="410"/>
    </row>
    <row r="82" spans="1:12" ht="22.5" customHeight="1" thickBot="1">
      <c r="A82" s="412">
        <v>75</v>
      </c>
      <c r="B82" s="355" t="s">
        <v>303</v>
      </c>
      <c r="C82" s="419" t="s">
        <v>384</v>
      </c>
      <c r="D82" s="411" t="s">
        <v>387</v>
      </c>
      <c r="E82" s="406" t="s">
        <v>308</v>
      </c>
      <c r="F82" s="368">
        <v>36617</v>
      </c>
      <c r="G82" s="407">
        <v>2200</v>
      </c>
      <c r="H82" s="408">
        <v>2200</v>
      </c>
      <c r="I82" s="409">
        <v>0</v>
      </c>
      <c r="J82" s="409">
        <v>1784</v>
      </c>
      <c r="K82" s="283">
        <f t="shared" si="0"/>
        <v>1.2331838565022422</v>
      </c>
      <c r="L82" s="410"/>
    </row>
    <row r="83" spans="1:12" ht="22.5" customHeight="1" thickBot="1">
      <c r="A83" s="412">
        <v>76</v>
      </c>
      <c r="B83" s="355" t="s">
        <v>303</v>
      </c>
      <c r="C83" s="419" t="s">
        <v>384</v>
      </c>
      <c r="D83" s="411" t="s">
        <v>388</v>
      </c>
      <c r="E83" s="406" t="s">
        <v>308</v>
      </c>
      <c r="F83" s="368">
        <v>36617</v>
      </c>
      <c r="G83" s="407">
        <v>3100</v>
      </c>
      <c r="H83" s="408">
        <v>3100</v>
      </c>
      <c r="I83" s="409">
        <v>0</v>
      </c>
      <c r="J83" s="409">
        <v>2743</v>
      </c>
      <c r="K83" s="283">
        <f t="shared" si="0"/>
        <v>1.1301494713816989</v>
      </c>
      <c r="L83" s="410"/>
    </row>
    <row r="84" spans="1:12" ht="22.5" customHeight="1" thickBot="1">
      <c r="A84" s="412">
        <v>77</v>
      </c>
      <c r="B84" s="355" t="s">
        <v>303</v>
      </c>
      <c r="C84" s="419" t="s">
        <v>384</v>
      </c>
      <c r="D84" s="411" t="s">
        <v>389</v>
      </c>
      <c r="E84" s="406" t="s">
        <v>308</v>
      </c>
      <c r="F84" s="368">
        <v>36617</v>
      </c>
      <c r="G84" s="407">
        <v>250</v>
      </c>
      <c r="H84" s="408">
        <v>250</v>
      </c>
      <c r="I84" s="409">
        <v>1</v>
      </c>
      <c r="J84" s="409">
        <v>219</v>
      </c>
      <c r="K84" s="283">
        <f t="shared" si="0"/>
        <v>1.1415525114155252</v>
      </c>
      <c r="L84" s="410"/>
    </row>
    <row r="85" spans="1:12" ht="22.5" customHeight="1" thickBot="1">
      <c r="A85" s="412">
        <v>78</v>
      </c>
      <c r="B85" s="355" t="s">
        <v>303</v>
      </c>
      <c r="C85" s="419" t="s">
        <v>384</v>
      </c>
      <c r="D85" s="416" t="s">
        <v>390</v>
      </c>
      <c r="E85" s="406" t="s">
        <v>308</v>
      </c>
      <c r="F85" s="368">
        <v>36617</v>
      </c>
      <c r="G85" s="407">
        <v>500</v>
      </c>
      <c r="H85" s="408">
        <v>500</v>
      </c>
      <c r="I85" s="409">
        <v>564</v>
      </c>
      <c r="J85" s="409">
        <v>463</v>
      </c>
      <c r="K85" s="283">
        <f t="shared" si="0"/>
        <v>1.079913606911447</v>
      </c>
      <c r="L85" s="410"/>
    </row>
    <row r="86" spans="1:12" ht="22.5" customHeight="1" thickBot="1">
      <c r="A86" s="412">
        <v>79</v>
      </c>
      <c r="B86" s="355" t="s">
        <v>303</v>
      </c>
      <c r="C86" s="419" t="s">
        <v>384</v>
      </c>
      <c r="D86" s="416" t="s">
        <v>391</v>
      </c>
      <c r="E86" s="406" t="s">
        <v>308</v>
      </c>
      <c r="F86" s="368">
        <v>36617</v>
      </c>
      <c r="G86" s="407">
        <v>900</v>
      </c>
      <c r="H86" s="408">
        <v>900</v>
      </c>
      <c r="I86" s="409">
        <v>23</v>
      </c>
      <c r="J86" s="409">
        <v>716</v>
      </c>
      <c r="K86" s="283">
        <f t="shared" si="0"/>
        <v>1.2569832402234637</v>
      </c>
      <c r="L86" s="410"/>
    </row>
    <row r="87" spans="1:12" ht="22.5" customHeight="1" thickBot="1">
      <c r="A87" s="412">
        <v>80</v>
      </c>
      <c r="B87" s="355" t="s">
        <v>303</v>
      </c>
      <c r="C87" s="419" t="s">
        <v>384</v>
      </c>
      <c r="D87" s="416" t="s">
        <v>392</v>
      </c>
      <c r="E87" s="406" t="s">
        <v>308</v>
      </c>
      <c r="F87" s="368">
        <v>36617</v>
      </c>
      <c r="G87" s="407">
        <v>1500</v>
      </c>
      <c r="H87" s="408">
        <v>1500</v>
      </c>
      <c r="I87" s="409">
        <v>0</v>
      </c>
      <c r="J87" s="409">
        <v>1144</v>
      </c>
      <c r="K87" s="283">
        <f t="shared" si="0"/>
        <v>1.3111888111888113</v>
      </c>
      <c r="L87" s="410"/>
    </row>
    <row r="88" spans="1:12" ht="22.5" customHeight="1" thickBot="1">
      <c r="A88" s="412">
        <v>81</v>
      </c>
      <c r="B88" s="355" t="s">
        <v>303</v>
      </c>
      <c r="C88" s="419" t="s">
        <v>384</v>
      </c>
      <c r="D88" s="416" t="s">
        <v>393</v>
      </c>
      <c r="E88" s="406" t="s">
        <v>308</v>
      </c>
      <c r="F88" s="368">
        <v>36617</v>
      </c>
      <c r="G88" s="407">
        <v>2100</v>
      </c>
      <c r="H88" s="408">
        <v>2100</v>
      </c>
      <c r="I88" s="409">
        <v>0</v>
      </c>
      <c r="J88" s="409">
        <v>1894</v>
      </c>
      <c r="K88" s="283">
        <f t="shared" si="0"/>
        <v>1.1087645195353748</v>
      </c>
      <c r="L88" s="410"/>
    </row>
    <row r="89" spans="1:12" ht="22.5" customHeight="1" thickBot="1">
      <c r="A89" s="412">
        <v>82</v>
      </c>
      <c r="B89" s="355" t="s">
        <v>303</v>
      </c>
      <c r="C89" s="419" t="s">
        <v>384</v>
      </c>
      <c r="D89" s="416" t="s">
        <v>394</v>
      </c>
      <c r="E89" s="406" t="s">
        <v>308</v>
      </c>
      <c r="F89" s="368">
        <v>36617</v>
      </c>
      <c r="G89" s="407">
        <v>3700</v>
      </c>
      <c r="H89" s="408">
        <v>3700</v>
      </c>
      <c r="I89" s="409">
        <v>0</v>
      </c>
      <c r="J89" s="409">
        <v>3212</v>
      </c>
      <c r="K89" s="283">
        <f t="shared" si="0"/>
        <v>1.1519302615193026</v>
      </c>
      <c r="L89" s="410"/>
    </row>
    <row r="90" spans="1:12" ht="22.5" customHeight="1" thickBot="1">
      <c r="A90" s="412">
        <v>83</v>
      </c>
      <c r="B90" s="355" t="s">
        <v>303</v>
      </c>
      <c r="C90" s="419" t="s">
        <v>384</v>
      </c>
      <c r="D90" s="416" t="s">
        <v>395</v>
      </c>
      <c r="E90" s="406" t="s">
        <v>308</v>
      </c>
      <c r="F90" s="368">
        <v>36617</v>
      </c>
      <c r="G90" s="407">
        <v>6900</v>
      </c>
      <c r="H90" s="408">
        <v>6900</v>
      </c>
      <c r="I90" s="409">
        <v>0</v>
      </c>
      <c r="J90" s="409">
        <v>5919</v>
      </c>
      <c r="K90" s="283">
        <f t="shared" si="0"/>
        <v>1.1657374556512925</v>
      </c>
      <c r="L90" s="410"/>
    </row>
    <row r="91" spans="1:12" ht="22.5" customHeight="1" thickBot="1">
      <c r="A91" s="412">
        <v>84</v>
      </c>
      <c r="B91" s="355" t="s">
        <v>303</v>
      </c>
      <c r="C91" s="419" t="s">
        <v>384</v>
      </c>
      <c r="D91" s="416" t="s">
        <v>396</v>
      </c>
      <c r="E91" s="406" t="s">
        <v>308</v>
      </c>
      <c r="F91" s="368">
        <v>36617</v>
      </c>
      <c r="G91" s="407">
        <v>10700</v>
      </c>
      <c r="H91" s="408">
        <v>10700</v>
      </c>
      <c r="I91" s="409">
        <v>0</v>
      </c>
      <c r="J91" s="409">
        <v>9443</v>
      </c>
      <c r="K91" s="283">
        <f t="shared" si="0"/>
        <v>1.1331144763316743</v>
      </c>
      <c r="L91" s="410"/>
    </row>
    <row r="92" spans="1:12" ht="22.5" customHeight="1" thickBot="1">
      <c r="A92" s="412">
        <v>85</v>
      </c>
      <c r="B92" s="355" t="s">
        <v>303</v>
      </c>
      <c r="C92" s="419" t="s">
        <v>384</v>
      </c>
      <c r="D92" s="416" t="s">
        <v>397</v>
      </c>
      <c r="E92" s="406" t="s">
        <v>308</v>
      </c>
      <c r="F92" s="368">
        <v>36617</v>
      </c>
      <c r="G92" s="407">
        <v>15000</v>
      </c>
      <c r="H92" s="408">
        <v>15000</v>
      </c>
      <c r="I92" s="409">
        <v>3</v>
      </c>
      <c r="J92" s="409">
        <v>13834</v>
      </c>
      <c r="K92" s="283">
        <f t="shared" si="0"/>
        <v>1.0842850946942315</v>
      </c>
      <c r="L92" s="410"/>
    </row>
    <row r="93" spans="1:12" ht="22.5" customHeight="1" thickBot="1">
      <c r="A93" s="412">
        <v>86</v>
      </c>
      <c r="B93" s="355" t="s">
        <v>303</v>
      </c>
      <c r="C93" s="419" t="s">
        <v>384</v>
      </c>
      <c r="D93" s="416" t="s">
        <v>398</v>
      </c>
      <c r="E93" s="406" t="s">
        <v>308</v>
      </c>
      <c r="F93" s="368">
        <v>36617</v>
      </c>
      <c r="G93" s="407">
        <v>19100</v>
      </c>
      <c r="H93" s="408">
        <v>19100</v>
      </c>
      <c r="I93" s="409">
        <v>12</v>
      </c>
      <c r="J93" s="409">
        <v>17898</v>
      </c>
      <c r="K93" s="283">
        <f t="shared" si="0"/>
        <v>1.067158341714158</v>
      </c>
      <c r="L93" s="410"/>
    </row>
    <row r="94" spans="1:12" ht="22.5" customHeight="1" thickBot="1">
      <c r="A94" s="412">
        <v>87</v>
      </c>
      <c r="B94" s="355" t="s">
        <v>303</v>
      </c>
      <c r="C94" s="419" t="s">
        <v>384</v>
      </c>
      <c r="D94" s="416" t="s">
        <v>399</v>
      </c>
      <c r="E94" s="406" t="s">
        <v>308</v>
      </c>
      <c r="F94" s="368">
        <v>36617</v>
      </c>
      <c r="G94" s="407">
        <v>21600</v>
      </c>
      <c r="H94" s="408">
        <v>21600</v>
      </c>
      <c r="I94" s="409">
        <v>1</v>
      </c>
      <c r="J94" s="409">
        <v>20821</v>
      </c>
      <c r="K94" s="283">
        <f t="shared" si="0"/>
        <v>1.0374141491763125</v>
      </c>
      <c r="L94" s="410"/>
    </row>
    <row r="95" spans="1:12" ht="22.5" customHeight="1" thickBot="1">
      <c r="A95" s="412">
        <v>88</v>
      </c>
      <c r="B95" s="355" t="s">
        <v>303</v>
      </c>
      <c r="C95" s="419" t="s">
        <v>384</v>
      </c>
      <c r="D95" s="416" t="s">
        <v>400</v>
      </c>
      <c r="E95" s="406" t="s">
        <v>308</v>
      </c>
      <c r="F95" s="368">
        <v>36617</v>
      </c>
      <c r="G95" s="407">
        <v>29800</v>
      </c>
      <c r="H95" s="408">
        <v>29800</v>
      </c>
      <c r="I95" s="409">
        <v>0</v>
      </c>
      <c r="J95" s="409">
        <v>30368</v>
      </c>
      <c r="K95" s="283">
        <f t="shared" si="0"/>
        <v>0.9812961011591148</v>
      </c>
      <c r="L95" s="410"/>
    </row>
    <row r="96" spans="1:12" ht="22.5" customHeight="1" thickBot="1">
      <c r="A96" s="412">
        <v>89</v>
      </c>
      <c r="B96" s="355" t="s">
        <v>303</v>
      </c>
      <c r="C96" s="419" t="s">
        <v>384</v>
      </c>
      <c r="D96" s="416" t="s">
        <v>401</v>
      </c>
      <c r="E96" s="406" t="s">
        <v>308</v>
      </c>
      <c r="F96" s="368">
        <v>36617</v>
      </c>
      <c r="G96" s="407">
        <v>51200</v>
      </c>
      <c r="H96" s="408">
        <v>51200</v>
      </c>
      <c r="I96" s="409">
        <v>0</v>
      </c>
      <c r="J96" s="409">
        <v>51760</v>
      </c>
      <c r="K96" s="283">
        <f t="shared" si="0"/>
        <v>0.9891808346213292</v>
      </c>
      <c r="L96" s="410"/>
    </row>
    <row r="97" spans="1:12" ht="22.5" customHeight="1" thickBot="1">
      <c r="A97" s="412">
        <v>90</v>
      </c>
      <c r="B97" s="355" t="s">
        <v>303</v>
      </c>
      <c r="C97" s="419" t="s">
        <v>384</v>
      </c>
      <c r="D97" s="411" t="s">
        <v>402</v>
      </c>
      <c r="E97" s="406" t="s">
        <v>308</v>
      </c>
      <c r="F97" s="368">
        <v>36617</v>
      </c>
      <c r="G97" s="413" t="s">
        <v>331</v>
      </c>
      <c r="H97" s="414" t="s">
        <v>331</v>
      </c>
      <c r="I97" s="417" t="s">
        <v>332</v>
      </c>
      <c r="J97" s="409"/>
      <c r="K97" s="415" t="s">
        <v>332</v>
      </c>
      <c r="L97" s="410"/>
    </row>
    <row r="98" spans="1:12" ht="22.5" customHeight="1" thickBot="1">
      <c r="A98" s="412">
        <v>91</v>
      </c>
      <c r="B98" s="355" t="s">
        <v>303</v>
      </c>
      <c r="C98" s="419" t="s">
        <v>384</v>
      </c>
      <c r="D98" s="416" t="s">
        <v>403</v>
      </c>
      <c r="E98" s="406" t="s">
        <v>308</v>
      </c>
      <c r="F98" s="368">
        <v>36617</v>
      </c>
      <c r="G98" s="407">
        <v>10</v>
      </c>
      <c r="H98" s="408">
        <v>10</v>
      </c>
      <c r="I98" s="409">
        <v>44</v>
      </c>
      <c r="J98" s="409">
        <v>4</v>
      </c>
      <c r="K98" s="283">
        <f t="shared" si="0"/>
        <v>2.5</v>
      </c>
      <c r="L98" s="410"/>
    </row>
    <row r="99" spans="1:12" ht="22.5" customHeight="1" thickBot="1">
      <c r="A99" s="412">
        <v>92</v>
      </c>
      <c r="B99" s="355" t="s">
        <v>303</v>
      </c>
      <c r="C99" s="405" t="s">
        <v>404</v>
      </c>
      <c r="D99" s="355" t="s">
        <v>405</v>
      </c>
      <c r="E99" s="406" t="s">
        <v>308</v>
      </c>
      <c r="F99" s="368">
        <v>36617</v>
      </c>
      <c r="G99" s="407">
        <v>13400</v>
      </c>
      <c r="H99" s="408">
        <v>13400</v>
      </c>
      <c r="I99" s="409">
        <v>0</v>
      </c>
      <c r="J99" s="409">
        <v>11916</v>
      </c>
      <c r="K99" s="283">
        <f t="shared" si="0"/>
        <v>1.1245384357166834</v>
      </c>
      <c r="L99" s="410"/>
    </row>
    <row r="100" spans="1:12" ht="22.5" customHeight="1" thickBot="1">
      <c r="A100" s="412">
        <v>93</v>
      </c>
      <c r="B100" s="355" t="s">
        <v>303</v>
      </c>
      <c r="C100" s="405" t="s">
        <v>404</v>
      </c>
      <c r="D100" s="418" t="s">
        <v>406</v>
      </c>
      <c r="E100" s="406" t="s">
        <v>308</v>
      </c>
      <c r="F100" s="368">
        <v>36617</v>
      </c>
      <c r="G100" s="407">
        <v>4900</v>
      </c>
      <c r="H100" s="408">
        <v>4900</v>
      </c>
      <c r="I100" s="409">
        <v>0</v>
      </c>
      <c r="J100" s="409">
        <v>5357</v>
      </c>
      <c r="K100" s="283">
        <f t="shared" si="0"/>
        <v>0.9146910584282247</v>
      </c>
      <c r="L100" s="410"/>
    </row>
    <row r="101" spans="1:12" ht="22.5" customHeight="1" thickBot="1">
      <c r="A101" s="412">
        <v>94</v>
      </c>
      <c r="B101" s="355" t="s">
        <v>303</v>
      </c>
      <c r="C101" s="405" t="s">
        <v>404</v>
      </c>
      <c r="D101" s="416" t="s">
        <v>407</v>
      </c>
      <c r="E101" s="406" t="s">
        <v>308</v>
      </c>
      <c r="F101" s="368">
        <v>36617</v>
      </c>
      <c r="G101" s="407">
        <v>3350</v>
      </c>
      <c r="H101" s="408">
        <v>3350</v>
      </c>
      <c r="I101" s="409">
        <v>0</v>
      </c>
      <c r="J101" s="409">
        <v>2381</v>
      </c>
      <c r="K101" s="283">
        <f t="shared" si="0"/>
        <v>1.4069718605627888</v>
      </c>
      <c r="L101" s="410"/>
    </row>
    <row r="102" spans="1:12" ht="22.5" customHeight="1" thickBot="1">
      <c r="A102" s="412">
        <v>95</v>
      </c>
      <c r="B102" s="355" t="s">
        <v>303</v>
      </c>
      <c r="C102" s="405" t="s">
        <v>404</v>
      </c>
      <c r="D102" s="416" t="s">
        <v>408</v>
      </c>
      <c r="E102" s="406" t="s">
        <v>308</v>
      </c>
      <c r="F102" s="368">
        <v>36617</v>
      </c>
      <c r="G102" s="407">
        <v>5300</v>
      </c>
      <c r="H102" s="408">
        <v>5300</v>
      </c>
      <c r="I102" s="409">
        <v>0</v>
      </c>
      <c r="J102" s="409">
        <v>3971</v>
      </c>
      <c r="K102" s="283">
        <f t="shared" si="0"/>
        <v>1.3346764039284815</v>
      </c>
      <c r="L102" s="410"/>
    </row>
    <row r="103" spans="1:12" ht="22.5" customHeight="1" thickBot="1">
      <c r="A103" s="412">
        <v>96</v>
      </c>
      <c r="B103" s="355" t="s">
        <v>303</v>
      </c>
      <c r="C103" s="405" t="s">
        <v>404</v>
      </c>
      <c r="D103" s="416" t="s">
        <v>409</v>
      </c>
      <c r="E103" s="406" t="s">
        <v>308</v>
      </c>
      <c r="F103" s="368">
        <v>36617</v>
      </c>
      <c r="G103" s="407">
        <v>7800</v>
      </c>
      <c r="H103" s="408">
        <v>7800</v>
      </c>
      <c r="I103" s="409">
        <v>1</v>
      </c>
      <c r="J103" s="409">
        <v>5964</v>
      </c>
      <c r="K103" s="283">
        <f t="shared" si="0"/>
        <v>1.3078470824949697</v>
      </c>
      <c r="L103" s="410"/>
    </row>
    <row r="104" spans="1:12" ht="22.5" customHeight="1" thickBot="1">
      <c r="A104" s="412">
        <v>97</v>
      </c>
      <c r="B104" s="355" t="s">
        <v>303</v>
      </c>
      <c r="C104" s="405" t="s">
        <v>404</v>
      </c>
      <c r="D104" s="416" t="s">
        <v>410</v>
      </c>
      <c r="E104" s="406" t="s">
        <v>308</v>
      </c>
      <c r="F104" s="368">
        <v>36617</v>
      </c>
      <c r="G104" s="407">
        <v>10500</v>
      </c>
      <c r="H104" s="408">
        <v>10500</v>
      </c>
      <c r="I104" s="409">
        <v>0</v>
      </c>
      <c r="J104" s="409">
        <v>8374</v>
      </c>
      <c r="K104" s="283">
        <f t="shared" si="0"/>
        <v>1.2538810604251254</v>
      </c>
      <c r="L104" s="410"/>
    </row>
    <row r="105" spans="1:12" ht="22.5" customHeight="1" thickBot="1">
      <c r="A105" s="412">
        <v>98</v>
      </c>
      <c r="B105" s="355" t="s">
        <v>303</v>
      </c>
      <c r="C105" s="405" t="s">
        <v>404</v>
      </c>
      <c r="D105" s="416" t="s">
        <v>411</v>
      </c>
      <c r="E105" s="406" t="s">
        <v>308</v>
      </c>
      <c r="F105" s="368">
        <v>36617</v>
      </c>
      <c r="G105" s="407">
        <v>14000</v>
      </c>
      <c r="H105" s="408">
        <v>14000</v>
      </c>
      <c r="I105" s="409">
        <v>0</v>
      </c>
      <c r="J105" s="409">
        <v>11195</v>
      </c>
      <c r="K105" s="283">
        <f t="shared" si="0"/>
        <v>1.2505582849486379</v>
      </c>
      <c r="L105" s="410"/>
    </row>
    <row r="106" spans="1:12" ht="22.5" customHeight="1" thickBot="1">
      <c r="A106" s="412">
        <v>99</v>
      </c>
      <c r="B106" s="355" t="s">
        <v>303</v>
      </c>
      <c r="C106" s="405" t="s">
        <v>404</v>
      </c>
      <c r="D106" s="416" t="s">
        <v>412</v>
      </c>
      <c r="E106" s="406" t="s">
        <v>308</v>
      </c>
      <c r="F106" s="368">
        <v>36617</v>
      </c>
      <c r="G106" s="407">
        <v>6900</v>
      </c>
      <c r="H106" s="408">
        <v>6900</v>
      </c>
      <c r="I106" s="409">
        <v>0</v>
      </c>
      <c r="J106" s="409">
        <v>5660</v>
      </c>
      <c r="K106" s="283">
        <f t="shared" si="0"/>
        <v>1.2190812720848057</v>
      </c>
      <c r="L106" s="410"/>
    </row>
    <row r="107" spans="1:12" ht="22.5" customHeight="1" thickBot="1">
      <c r="A107" s="412">
        <v>100</v>
      </c>
      <c r="B107" s="355" t="s">
        <v>303</v>
      </c>
      <c r="C107" s="405" t="s">
        <v>404</v>
      </c>
      <c r="D107" s="363" t="s">
        <v>413</v>
      </c>
      <c r="E107" s="406" t="s">
        <v>308</v>
      </c>
      <c r="F107" s="368">
        <v>36617</v>
      </c>
      <c r="G107" s="407">
        <v>7900</v>
      </c>
      <c r="H107" s="408">
        <v>7900</v>
      </c>
      <c r="I107" s="409">
        <v>0</v>
      </c>
      <c r="J107" s="409">
        <v>5162</v>
      </c>
      <c r="K107" s="283">
        <f t="shared" si="0"/>
        <v>1.5304145679969003</v>
      </c>
      <c r="L107" s="410"/>
    </row>
    <row r="108" spans="1:12" ht="22.5" customHeight="1" thickBot="1">
      <c r="A108" s="412">
        <v>101</v>
      </c>
      <c r="B108" s="355" t="s">
        <v>303</v>
      </c>
      <c r="C108" s="405" t="s">
        <v>404</v>
      </c>
      <c r="D108" s="416" t="s">
        <v>414</v>
      </c>
      <c r="E108" s="406" t="s">
        <v>308</v>
      </c>
      <c r="F108" s="368">
        <v>36617</v>
      </c>
      <c r="G108" s="407">
        <v>3200</v>
      </c>
      <c r="H108" s="408">
        <v>3200</v>
      </c>
      <c r="I108" s="409">
        <v>0</v>
      </c>
      <c r="J108" s="409">
        <v>2387</v>
      </c>
      <c r="K108" s="283">
        <f t="shared" si="0"/>
        <v>1.3405948889819859</v>
      </c>
      <c r="L108" s="410"/>
    </row>
    <row r="109" spans="1:12" ht="22.5" customHeight="1" thickBot="1">
      <c r="A109" s="412">
        <v>102</v>
      </c>
      <c r="B109" s="355" t="s">
        <v>303</v>
      </c>
      <c r="C109" s="405" t="s">
        <v>404</v>
      </c>
      <c r="D109" s="416" t="s">
        <v>415</v>
      </c>
      <c r="E109" s="406" t="s">
        <v>308</v>
      </c>
      <c r="F109" s="368">
        <v>36617</v>
      </c>
      <c r="G109" s="407">
        <v>7900</v>
      </c>
      <c r="H109" s="408">
        <v>7900</v>
      </c>
      <c r="I109" s="409">
        <v>0</v>
      </c>
      <c r="J109" s="409">
        <v>5988</v>
      </c>
      <c r="K109" s="283">
        <f t="shared" si="0"/>
        <v>1.319305277221109</v>
      </c>
      <c r="L109" s="410"/>
    </row>
    <row r="110" spans="1:12" ht="22.5" customHeight="1" thickBot="1">
      <c r="A110" s="412">
        <v>103</v>
      </c>
      <c r="B110" s="355" t="s">
        <v>303</v>
      </c>
      <c r="C110" s="405" t="s">
        <v>404</v>
      </c>
      <c r="D110" s="355" t="s">
        <v>416</v>
      </c>
      <c r="E110" s="406" t="s">
        <v>308</v>
      </c>
      <c r="F110" s="368">
        <v>36617</v>
      </c>
      <c r="G110" s="407">
        <v>640</v>
      </c>
      <c r="H110" s="408">
        <v>640</v>
      </c>
      <c r="I110" s="409">
        <v>8</v>
      </c>
      <c r="J110" s="409">
        <v>394</v>
      </c>
      <c r="K110" s="283">
        <f t="shared" si="0"/>
        <v>1.6243654822335025</v>
      </c>
      <c r="L110" s="410"/>
    </row>
    <row r="111" spans="1:12" ht="22.5" customHeight="1" thickBot="1">
      <c r="A111" s="412">
        <v>104</v>
      </c>
      <c r="B111" s="355" t="s">
        <v>303</v>
      </c>
      <c r="C111" s="405" t="s">
        <v>404</v>
      </c>
      <c r="D111" s="355" t="s">
        <v>417</v>
      </c>
      <c r="E111" s="406" t="s">
        <v>308</v>
      </c>
      <c r="F111" s="368">
        <v>36617</v>
      </c>
      <c r="G111" s="407">
        <v>780</v>
      </c>
      <c r="H111" s="408">
        <v>780</v>
      </c>
      <c r="I111" s="409">
        <v>24</v>
      </c>
      <c r="J111" s="409">
        <v>443</v>
      </c>
      <c r="K111" s="283">
        <f t="shared" si="0"/>
        <v>1.7607223476297968</v>
      </c>
      <c r="L111" s="410"/>
    </row>
    <row r="112" spans="1:12" ht="22.5" customHeight="1" thickBot="1">
      <c r="A112" s="412">
        <v>105</v>
      </c>
      <c r="B112" s="355" t="s">
        <v>303</v>
      </c>
      <c r="C112" s="405" t="s">
        <v>404</v>
      </c>
      <c r="D112" s="355" t="s">
        <v>418</v>
      </c>
      <c r="E112" s="406" t="s">
        <v>308</v>
      </c>
      <c r="F112" s="368">
        <v>36617</v>
      </c>
      <c r="G112" s="407">
        <v>8800</v>
      </c>
      <c r="H112" s="408">
        <v>8800</v>
      </c>
      <c r="I112" s="409">
        <v>0</v>
      </c>
      <c r="J112" s="409">
        <v>4483</v>
      </c>
      <c r="K112" s="283">
        <f t="shared" si="0"/>
        <v>1.9629712246263662</v>
      </c>
      <c r="L112" s="410"/>
    </row>
    <row r="113" spans="1:12" ht="22.5" customHeight="1" thickBot="1">
      <c r="A113" s="412">
        <v>106</v>
      </c>
      <c r="B113" s="355" t="s">
        <v>303</v>
      </c>
      <c r="C113" s="405" t="s">
        <v>404</v>
      </c>
      <c r="D113" s="355" t="s">
        <v>419</v>
      </c>
      <c r="E113" s="406" t="s">
        <v>308</v>
      </c>
      <c r="F113" s="368">
        <v>36617</v>
      </c>
      <c r="G113" s="407">
        <v>480</v>
      </c>
      <c r="H113" s="408">
        <v>480</v>
      </c>
      <c r="I113" s="409">
        <v>52</v>
      </c>
      <c r="J113" s="409">
        <v>249</v>
      </c>
      <c r="K113" s="283">
        <f t="shared" si="0"/>
        <v>1.927710843373494</v>
      </c>
      <c r="L113" s="410"/>
    </row>
    <row r="114" spans="1:12" ht="22.5" customHeight="1" thickBot="1">
      <c r="A114" s="412">
        <v>107</v>
      </c>
      <c r="B114" s="355" t="s">
        <v>303</v>
      </c>
      <c r="C114" s="405" t="s">
        <v>404</v>
      </c>
      <c r="D114" s="355" t="s">
        <v>420</v>
      </c>
      <c r="E114" s="406" t="s">
        <v>308</v>
      </c>
      <c r="F114" s="368">
        <v>36617</v>
      </c>
      <c r="G114" s="407">
        <v>650</v>
      </c>
      <c r="H114" s="408">
        <v>650</v>
      </c>
      <c r="I114" s="409">
        <v>199</v>
      </c>
      <c r="J114" s="409">
        <v>322</v>
      </c>
      <c r="K114" s="283">
        <f t="shared" si="0"/>
        <v>2.018633540372671</v>
      </c>
      <c r="L114" s="410"/>
    </row>
    <row r="115" spans="1:12" ht="22.5" customHeight="1" thickBot="1">
      <c r="A115" s="412">
        <v>108</v>
      </c>
      <c r="B115" s="355" t="s">
        <v>303</v>
      </c>
      <c r="C115" s="405" t="s">
        <v>404</v>
      </c>
      <c r="D115" s="355" t="s">
        <v>421</v>
      </c>
      <c r="E115" s="406" t="s">
        <v>308</v>
      </c>
      <c r="F115" s="368">
        <v>36617</v>
      </c>
      <c r="G115" s="407">
        <v>7100</v>
      </c>
      <c r="H115" s="408">
        <v>7100</v>
      </c>
      <c r="I115" s="409">
        <v>70</v>
      </c>
      <c r="J115" s="409">
        <v>2808</v>
      </c>
      <c r="K115" s="283">
        <f t="shared" si="0"/>
        <v>2.5284900284900287</v>
      </c>
      <c r="L115" s="410"/>
    </row>
    <row r="116" spans="1:12" ht="22.5" customHeight="1" thickBot="1">
      <c r="A116" s="412">
        <v>109</v>
      </c>
      <c r="B116" s="355" t="s">
        <v>303</v>
      </c>
      <c r="C116" s="405" t="s">
        <v>404</v>
      </c>
      <c r="D116" s="355" t="s">
        <v>422</v>
      </c>
      <c r="E116" s="406" t="s">
        <v>308</v>
      </c>
      <c r="F116" s="368">
        <v>36617</v>
      </c>
      <c r="G116" s="407">
        <v>13600</v>
      </c>
      <c r="H116" s="408">
        <v>13600</v>
      </c>
      <c r="I116" s="409">
        <v>4</v>
      </c>
      <c r="J116" s="409">
        <v>10746</v>
      </c>
      <c r="K116" s="283">
        <f t="shared" si="0"/>
        <v>1.2655871952354365</v>
      </c>
      <c r="L116" s="410"/>
    </row>
    <row r="117" spans="1:12" ht="22.5" customHeight="1" thickBot="1">
      <c r="A117" s="412">
        <v>110</v>
      </c>
      <c r="B117" s="355" t="s">
        <v>303</v>
      </c>
      <c r="C117" s="405" t="s">
        <v>404</v>
      </c>
      <c r="D117" s="355" t="s">
        <v>423</v>
      </c>
      <c r="E117" s="406" t="s">
        <v>308</v>
      </c>
      <c r="F117" s="368">
        <v>36617</v>
      </c>
      <c r="G117" s="407">
        <v>34000</v>
      </c>
      <c r="H117" s="408">
        <v>34000</v>
      </c>
      <c r="I117" s="409">
        <v>0</v>
      </c>
      <c r="J117" s="409">
        <v>7958</v>
      </c>
      <c r="K117" s="283">
        <f t="shared" si="0"/>
        <v>4.27243025885901</v>
      </c>
      <c r="L117" s="410"/>
    </row>
    <row r="118" spans="1:12" ht="22.5" customHeight="1" thickBot="1">
      <c r="A118" s="412">
        <v>111</v>
      </c>
      <c r="B118" s="355" t="s">
        <v>303</v>
      </c>
      <c r="C118" s="405" t="s">
        <v>404</v>
      </c>
      <c r="D118" s="355" t="s">
        <v>424</v>
      </c>
      <c r="E118" s="406" t="s">
        <v>308</v>
      </c>
      <c r="F118" s="368">
        <v>36617</v>
      </c>
      <c r="G118" s="420" t="s">
        <v>425</v>
      </c>
      <c r="H118" s="421" t="s">
        <v>425</v>
      </c>
      <c r="I118" s="712" t="s">
        <v>2248</v>
      </c>
      <c r="J118" s="712" t="s">
        <v>2248</v>
      </c>
      <c r="K118" s="415" t="s">
        <v>2274</v>
      </c>
      <c r="L118" s="410"/>
    </row>
    <row r="119" spans="1:12" ht="22.5" customHeight="1" thickBot="1">
      <c r="A119" s="412">
        <v>112</v>
      </c>
      <c r="B119" s="355" t="s">
        <v>303</v>
      </c>
      <c r="C119" s="405" t="s">
        <v>426</v>
      </c>
      <c r="D119" s="376" t="s">
        <v>427</v>
      </c>
      <c r="E119" s="406" t="s">
        <v>308</v>
      </c>
      <c r="F119" s="368">
        <v>36617</v>
      </c>
      <c r="G119" s="407">
        <v>162600</v>
      </c>
      <c r="H119" s="408">
        <v>162600</v>
      </c>
      <c r="I119" s="409">
        <v>0</v>
      </c>
      <c r="J119" s="409">
        <v>111070</v>
      </c>
      <c r="K119" s="283">
        <f t="shared" si="0"/>
        <v>1.4639416584136131</v>
      </c>
      <c r="L119" s="410"/>
    </row>
    <row r="120" spans="1:12" ht="22.5" customHeight="1" thickBot="1">
      <c r="A120" s="412">
        <v>113</v>
      </c>
      <c r="B120" s="355" t="s">
        <v>303</v>
      </c>
      <c r="C120" s="405" t="s">
        <v>426</v>
      </c>
      <c r="D120" s="376" t="s">
        <v>428</v>
      </c>
      <c r="E120" s="406" t="s">
        <v>308</v>
      </c>
      <c r="F120" s="368">
        <v>36617</v>
      </c>
      <c r="G120" s="407">
        <v>426300</v>
      </c>
      <c r="H120" s="408">
        <v>426300</v>
      </c>
      <c r="I120" s="409">
        <v>0</v>
      </c>
      <c r="J120" s="409">
        <v>337977</v>
      </c>
      <c r="K120" s="283">
        <f t="shared" si="0"/>
        <v>1.2613284335916348</v>
      </c>
      <c r="L120" s="410"/>
    </row>
    <row r="121" spans="1:12" ht="22.5" customHeight="1" thickBot="1">
      <c r="A121" s="412">
        <v>114</v>
      </c>
      <c r="B121" s="355" t="s">
        <v>303</v>
      </c>
      <c r="C121" s="405" t="s">
        <v>426</v>
      </c>
      <c r="D121" s="376" t="s">
        <v>429</v>
      </c>
      <c r="E121" s="406" t="s">
        <v>308</v>
      </c>
      <c r="F121" s="368">
        <v>36617</v>
      </c>
      <c r="G121" s="407">
        <v>53800</v>
      </c>
      <c r="H121" s="408">
        <v>53800</v>
      </c>
      <c r="I121" s="409">
        <v>1</v>
      </c>
      <c r="J121" s="409">
        <v>36889</v>
      </c>
      <c r="K121" s="283">
        <f t="shared" si="0"/>
        <v>1.458429342080295</v>
      </c>
      <c r="L121" s="410"/>
    </row>
    <row r="122" spans="1:12" ht="22.5" customHeight="1" thickBot="1">
      <c r="A122" s="412">
        <v>115</v>
      </c>
      <c r="B122" s="355" t="s">
        <v>303</v>
      </c>
      <c r="C122" s="405" t="s">
        <v>426</v>
      </c>
      <c r="D122" s="416" t="s">
        <v>430</v>
      </c>
      <c r="E122" s="406" t="s">
        <v>308</v>
      </c>
      <c r="F122" s="368">
        <v>36617</v>
      </c>
      <c r="G122" s="407">
        <v>1750</v>
      </c>
      <c r="H122" s="408">
        <v>1750</v>
      </c>
      <c r="I122" s="409">
        <v>2</v>
      </c>
      <c r="J122" s="409">
        <v>1249</v>
      </c>
      <c r="K122" s="283">
        <f t="shared" si="0"/>
        <v>1.4011208967173738</v>
      </c>
      <c r="L122" s="410"/>
    </row>
    <row r="123" spans="1:12" ht="22.5" customHeight="1" thickBot="1">
      <c r="A123" s="412">
        <v>116</v>
      </c>
      <c r="B123" s="355" t="s">
        <v>303</v>
      </c>
      <c r="C123" s="405" t="s">
        <v>426</v>
      </c>
      <c r="D123" s="365" t="s">
        <v>431</v>
      </c>
      <c r="E123" s="406" t="s">
        <v>308</v>
      </c>
      <c r="F123" s="368">
        <v>36617</v>
      </c>
      <c r="G123" s="407">
        <v>760</v>
      </c>
      <c r="H123" s="408">
        <v>760</v>
      </c>
      <c r="I123" s="409">
        <v>0</v>
      </c>
      <c r="J123" s="409">
        <v>670</v>
      </c>
      <c r="K123" s="283">
        <f t="shared" si="0"/>
        <v>1.1343283582089552</v>
      </c>
      <c r="L123" s="410"/>
    </row>
    <row r="124" spans="1:12" ht="22.5" customHeight="1" thickBot="1">
      <c r="A124" s="412">
        <v>117</v>
      </c>
      <c r="B124" s="355" t="s">
        <v>303</v>
      </c>
      <c r="C124" s="405" t="s">
        <v>426</v>
      </c>
      <c r="D124" s="365" t="s">
        <v>432</v>
      </c>
      <c r="E124" s="406" t="s">
        <v>308</v>
      </c>
      <c r="F124" s="368">
        <v>36617</v>
      </c>
      <c r="G124" s="407">
        <v>370</v>
      </c>
      <c r="H124" s="408">
        <v>370</v>
      </c>
      <c r="I124" s="409">
        <v>0</v>
      </c>
      <c r="J124" s="409">
        <v>325</v>
      </c>
      <c r="K124" s="283">
        <f t="shared" si="0"/>
        <v>1.1384615384615384</v>
      </c>
      <c r="L124" s="410"/>
    </row>
    <row r="125" spans="1:12" ht="22.5" customHeight="1" thickBot="1">
      <c r="A125" s="412">
        <v>118</v>
      </c>
      <c r="B125" s="355" t="s">
        <v>303</v>
      </c>
      <c r="C125" s="405" t="s">
        <v>426</v>
      </c>
      <c r="D125" s="365" t="s">
        <v>433</v>
      </c>
      <c r="E125" s="406" t="s">
        <v>308</v>
      </c>
      <c r="F125" s="368">
        <v>36617</v>
      </c>
      <c r="G125" s="407">
        <v>2550</v>
      </c>
      <c r="H125" s="408">
        <v>2550</v>
      </c>
      <c r="I125" s="409">
        <v>0</v>
      </c>
      <c r="J125" s="409">
        <v>2176</v>
      </c>
      <c r="K125" s="283">
        <f t="shared" si="0"/>
        <v>1.171875</v>
      </c>
      <c r="L125" s="410"/>
    </row>
    <row r="126" spans="1:12" ht="22.5" customHeight="1" thickBot="1">
      <c r="A126" s="412">
        <v>119</v>
      </c>
      <c r="B126" s="355" t="s">
        <v>303</v>
      </c>
      <c r="C126" s="405" t="s">
        <v>426</v>
      </c>
      <c r="D126" s="376" t="s">
        <v>434</v>
      </c>
      <c r="E126" s="406" t="s">
        <v>308</v>
      </c>
      <c r="F126" s="368">
        <v>36617</v>
      </c>
      <c r="G126" s="407">
        <v>7400</v>
      </c>
      <c r="H126" s="408">
        <v>7400</v>
      </c>
      <c r="I126" s="409">
        <v>0</v>
      </c>
      <c r="J126" s="409">
        <v>3564</v>
      </c>
      <c r="K126" s="283">
        <f t="shared" si="0"/>
        <v>2.0763187429854097</v>
      </c>
      <c r="L126" s="410"/>
    </row>
    <row r="127" spans="1:12" ht="22.5" customHeight="1" thickBot="1">
      <c r="A127" s="412">
        <v>120</v>
      </c>
      <c r="B127" s="422" t="s">
        <v>435</v>
      </c>
      <c r="C127" s="312" t="s">
        <v>436</v>
      </c>
      <c r="D127" s="312" t="s">
        <v>437</v>
      </c>
      <c r="E127" s="406" t="s">
        <v>438</v>
      </c>
      <c r="F127" s="423">
        <v>38808</v>
      </c>
      <c r="G127" s="370">
        <v>3200</v>
      </c>
      <c r="H127" s="424">
        <v>3290</v>
      </c>
      <c r="I127" s="371">
        <v>1027</v>
      </c>
      <c r="J127" s="409">
        <v>13280</v>
      </c>
      <c r="K127" s="425">
        <f t="shared" si="0"/>
        <v>0.24096385542168675</v>
      </c>
      <c r="L127" s="426" t="s">
        <v>108</v>
      </c>
    </row>
    <row r="128" spans="1:12" ht="22.5" customHeight="1" thickBot="1">
      <c r="A128" s="412">
        <v>121</v>
      </c>
      <c r="B128" s="422" t="s">
        <v>435</v>
      </c>
      <c r="C128" s="312" t="s">
        <v>436</v>
      </c>
      <c r="D128" s="312" t="s">
        <v>439</v>
      </c>
      <c r="E128" s="406" t="s">
        <v>438</v>
      </c>
      <c r="F128" s="423">
        <v>38808</v>
      </c>
      <c r="G128" s="370">
        <v>390</v>
      </c>
      <c r="H128" s="424">
        <v>400</v>
      </c>
      <c r="I128" s="371">
        <v>9010</v>
      </c>
      <c r="J128" s="409">
        <v>1618</v>
      </c>
      <c r="K128" s="425">
        <f t="shared" si="0"/>
        <v>0.24103831891223734</v>
      </c>
      <c r="L128" s="426" t="s">
        <v>108</v>
      </c>
    </row>
    <row r="129" spans="1:12" ht="22.5" customHeight="1" thickBot="1">
      <c r="A129" s="412">
        <v>122</v>
      </c>
      <c r="B129" s="422" t="s">
        <v>435</v>
      </c>
      <c r="C129" s="312" t="s">
        <v>436</v>
      </c>
      <c r="D129" s="312" t="s">
        <v>440</v>
      </c>
      <c r="E129" s="406" t="s">
        <v>438</v>
      </c>
      <c r="F129" s="423">
        <v>38808</v>
      </c>
      <c r="G129" s="370">
        <v>520</v>
      </c>
      <c r="H129" s="424">
        <v>530</v>
      </c>
      <c r="I129" s="371">
        <v>1239</v>
      </c>
      <c r="J129" s="409">
        <v>2158</v>
      </c>
      <c r="K129" s="425">
        <f t="shared" si="0"/>
        <v>0.24096385542168675</v>
      </c>
      <c r="L129" s="426" t="s">
        <v>108</v>
      </c>
    </row>
    <row r="130" spans="1:12" ht="22.5" customHeight="1" thickBot="1">
      <c r="A130" s="412">
        <v>123</v>
      </c>
      <c r="B130" s="422" t="s">
        <v>435</v>
      </c>
      <c r="C130" s="312" t="s">
        <v>436</v>
      </c>
      <c r="D130" s="312" t="s">
        <v>441</v>
      </c>
      <c r="E130" s="406" t="s">
        <v>438</v>
      </c>
      <c r="F130" s="423">
        <v>38808</v>
      </c>
      <c r="G130" s="370">
        <v>780</v>
      </c>
      <c r="H130" s="424">
        <v>800</v>
      </c>
      <c r="I130" s="371">
        <v>1947</v>
      </c>
      <c r="J130" s="409">
        <v>3237</v>
      </c>
      <c r="K130" s="425">
        <f t="shared" si="0"/>
        <v>0.24096385542168675</v>
      </c>
      <c r="L130" s="426" t="s">
        <v>108</v>
      </c>
    </row>
    <row r="131" spans="1:12" ht="22.5" customHeight="1" thickBot="1">
      <c r="A131" s="412">
        <v>124</v>
      </c>
      <c r="B131" s="422" t="s">
        <v>435</v>
      </c>
      <c r="C131" s="312" t="s">
        <v>436</v>
      </c>
      <c r="D131" s="312" t="s">
        <v>442</v>
      </c>
      <c r="E131" s="406" t="s">
        <v>438</v>
      </c>
      <c r="F131" s="423">
        <v>38808</v>
      </c>
      <c r="G131" s="370">
        <v>490</v>
      </c>
      <c r="H131" s="424">
        <v>500</v>
      </c>
      <c r="I131" s="371">
        <v>2194</v>
      </c>
      <c r="J131" s="409">
        <v>2033</v>
      </c>
      <c r="K131" s="425">
        <f t="shared" si="0"/>
        <v>0.2410231185440236</v>
      </c>
      <c r="L131" s="426" t="s">
        <v>108</v>
      </c>
    </row>
    <row r="132" spans="1:12" ht="22.5" customHeight="1" thickBot="1">
      <c r="A132" s="412">
        <v>125</v>
      </c>
      <c r="B132" s="422" t="s">
        <v>435</v>
      </c>
      <c r="C132" s="312" t="s">
        <v>436</v>
      </c>
      <c r="D132" s="312" t="s">
        <v>443</v>
      </c>
      <c r="E132" s="406" t="s">
        <v>438</v>
      </c>
      <c r="F132" s="423">
        <v>38808</v>
      </c>
      <c r="G132" s="370">
        <v>230</v>
      </c>
      <c r="H132" s="424">
        <v>230</v>
      </c>
      <c r="I132" s="371">
        <v>1490</v>
      </c>
      <c r="J132" s="409">
        <v>954</v>
      </c>
      <c r="K132" s="425">
        <f t="shared" si="0"/>
        <v>0.24109014675052412</v>
      </c>
      <c r="L132" s="426"/>
    </row>
    <row r="133" spans="1:12" ht="22.5" customHeight="1" thickBot="1">
      <c r="A133" s="412">
        <v>126</v>
      </c>
      <c r="B133" s="422" t="s">
        <v>435</v>
      </c>
      <c r="C133" s="312" t="s">
        <v>436</v>
      </c>
      <c r="D133" s="312" t="s">
        <v>444</v>
      </c>
      <c r="E133" s="406" t="s">
        <v>438</v>
      </c>
      <c r="F133" s="423">
        <v>38808</v>
      </c>
      <c r="G133" s="370">
        <v>180</v>
      </c>
      <c r="H133" s="424">
        <v>180</v>
      </c>
      <c r="I133" s="371">
        <v>947</v>
      </c>
      <c r="J133" s="409">
        <v>767</v>
      </c>
      <c r="K133" s="425">
        <f t="shared" si="0"/>
        <v>0.23468057366362452</v>
      </c>
      <c r="L133" s="426"/>
    </row>
    <row r="134" spans="1:12" ht="22.5" customHeight="1" thickBot="1">
      <c r="A134" s="412">
        <v>127</v>
      </c>
      <c r="B134" s="422" t="s">
        <v>435</v>
      </c>
      <c r="C134" s="312" t="s">
        <v>436</v>
      </c>
      <c r="D134" s="312" t="s">
        <v>445</v>
      </c>
      <c r="E134" s="406" t="s">
        <v>438</v>
      </c>
      <c r="F134" s="423">
        <v>38808</v>
      </c>
      <c r="G134" s="370">
        <v>650</v>
      </c>
      <c r="H134" s="424">
        <v>660</v>
      </c>
      <c r="I134" s="371">
        <v>1864</v>
      </c>
      <c r="J134" s="409">
        <v>2697</v>
      </c>
      <c r="K134" s="425">
        <f t="shared" si="0"/>
        <v>0.2410085279940675</v>
      </c>
      <c r="L134" s="426" t="s">
        <v>108</v>
      </c>
    </row>
    <row r="135" spans="1:12" ht="22.5" customHeight="1" thickBot="1">
      <c r="A135" s="412">
        <v>128</v>
      </c>
      <c r="B135" s="365" t="s">
        <v>446</v>
      </c>
      <c r="C135" s="312" t="s">
        <v>447</v>
      </c>
      <c r="D135" s="312" t="s">
        <v>448</v>
      </c>
      <c r="E135" s="406" t="s">
        <v>449</v>
      </c>
      <c r="F135" s="423">
        <v>36617</v>
      </c>
      <c r="G135" s="370">
        <v>300</v>
      </c>
      <c r="H135" s="370">
        <v>300</v>
      </c>
      <c r="I135" s="371">
        <v>70341</v>
      </c>
      <c r="J135" s="409">
        <v>860</v>
      </c>
      <c r="K135" s="425">
        <f t="shared" si="0"/>
        <v>0.3488372093023256</v>
      </c>
      <c r="L135" s="426"/>
    </row>
    <row r="136" spans="1:12" ht="22.5" customHeight="1" thickBot="1">
      <c r="A136" s="412">
        <v>129</v>
      </c>
      <c r="B136" s="365" t="s">
        <v>446</v>
      </c>
      <c r="C136" s="312" t="s">
        <v>447</v>
      </c>
      <c r="D136" s="312" t="s">
        <v>450</v>
      </c>
      <c r="E136" s="406" t="s">
        <v>449</v>
      </c>
      <c r="F136" s="423">
        <v>36617</v>
      </c>
      <c r="G136" s="370">
        <v>240</v>
      </c>
      <c r="H136" s="370">
        <v>240</v>
      </c>
      <c r="I136" s="371">
        <v>29600</v>
      </c>
      <c r="J136" s="409">
        <v>688</v>
      </c>
      <c r="K136" s="425">
        <f t="shared" si="0"/>
        <v>0.3488372093023256</v>
      </c>
      <c r="L136" s="426"/>
    </row>
    <row r="137" spans="1:12" ht="22.5" customHeight="1" thickBot="1">
      <c r="A137" s="412">
        <v>130</v>
      </c>
      <c r="B137" s="365" t="s">
        <v>446</v>
      </c>
      <c r="C137" s="312" t="s">
        <v>447</v>
      </c>
      <c r="D137" s="312" t="s">
        <v>451</v>
      </c>
      <c r="E137" s="406" t="s">
        <v>449</v>
      </c>
      <c r="F137" s="423">
        <v>36617</v>
      </c>
      <c r="G137" s="370">
        <v>150</v>
      </c>
      <c r="H137" s="370">
        <v>150</v>
      </c>
      <c r="I137" s="371">
        <v>10469</v>
      </c>
      <c r="J137" s="409">
        <v>430</v>
      </c>
      <c r="K137" s="425">
        <f t="shared" si="0"/>
        <v>0.3488372093023256</v>
      </c>
      <c r="L137" s="426"/>
    </row>
    <row r="138" spans="1:12" ht="22.5" customHeight="1" thickBot="1">
      <c r="A138" s="412">
        <v>131</v>
      </c>
      <c r="B138" s="365" t="s">
        <v>446</v>
      </c>
      <c r="C138" s="312" t="s">
        <v>447</v>
      </c>
      <c r="D138" s="312" t="s">
        <v>452</v>
      </c>
      <c r="E138" s="406" t="s">
        <v>449</v>
      </c>
      <c r="F138" s="423">
        <v>36617</v>
      </c>
      <c r="G138" s="370">
        <v>100</v>
      </c>
      <c r="H138" s="370">
        <v>100</v>
      </c>
      <c r="I138" s="371">
        <v>227827</v>
      </c>
      <c r="J138" s="409">
        <v>287</v>
      </c>
      <c r="K138" s="425">
        <f t="shared" si="0"/>
        <v>0.34843205574912894</v>
      </c>
      <c r="L138" s="426"/>
    </row>
    <row r="139" spans="1:12" ht="22.5" customHeight="1" thickBot="1">
      <c r="A139" s="412">
        <v>132</v>
      </c>
      <c r="B139" s="365" t="s">
        <v>446</v>
      </c>
      <c r="C139" s="312" t="s">
        <v>453</v>
      </c>
      <c r="D139" s="312" t="s">
        <v>448</v>
      </c>
      <c r="E139" s="406" t="s">
        <v>449</v>
      </c>
      <c r="F139" s="423">
        <v>36617</v>
      </c>
      <c r="G139" s="370">
        <v>100</v>
      </c>
      <c r="H139" s="370">
        <v>100</v>
      </c>
      <c r="I139" s="371">
        <v>1372</v>
      </c>
      <c r="J139" s="409">
        <v>287</v>
      </c>
      <c r="K139" s="425">
        <f t="shared" si="0"/>
        <v>0.34843205574912894</v>
      </c>
      <c r="L139" s="426"/>
    </row>
    <row r="140" spans="1:12" ht="22.5" customHeight="1" thickBot="1">
      <c r="A140" s="412">
        <v>133</v>
      </c>
      <c r="B140" s="365" t="s">
        <v>446</v>
      </c>
      <c r="C140" s="312" t="s">
        <v>453</v>
      </c>
      <c r="D140" s="312" t="s">
        <v>450</v>
      </c>
      <c r="E140" s="406" t="s">
        <v>449</v>
      </c>
      <c r="F140" s="423">
        <v>36617</v>
      </c>
      <c r="G140" s="370">
        <v>70</v>
      </c>
      <c r="H140" s="370">
        <v>70</v>
      </c>
      <c r="I140" s="371">
        <v>292</v>
      </c>
      <c r="J140" s="409">
        <v>201</v>
      </c>
      <c r="K140" s="425">
        <f t="shared" si="0"/>
        <v>0.3482587064676617</v>
      </c>
      <c r="L140" s="426"/>
    </row>
    <row r="141" spans="1:12" ht="22.5" customHeight="1" thickBot="1">
      <c r="A141" s="412">
        <v>134</v>
      </c>
      <c r="B141" s="365" t="s">
        <v>446</v>
      </c>
      <c r="C141" s="312" t="s">
        <v>453</v>
      </c>
      <c r="D141" s="312" t="s">
        <v>451</v>
      </c>
      <c r="E141" s="406" t="s">
        <v>449</v>
      </c>
      <c r="F141" s="423">
        <v>36617</v>
      </c>
      <c r="G141" s="370">
        <v>50</v>
      </c>
      <c r="H141" s="370">
        <v>50</v>
      </c>
      <c r="I141" s="371">
        <v>95</v>
      </c>
      <c r="J141" s="409">
        <v>143</v>
      </c>
      <c r="K141" s="425">
        <f t="shared" si="0"/>
        <v>0.34965034965034963</v>
      </c>
      <c r="L141" s="426"/>
    </row>
    <row r="142" spans="1:12" ht="22.5" customHeight="1" thickBot="1">
      <c r="A142" s="412">
        <v>135</v>
      </c>
      <c r="B142" s="365" t="s">
        <v>446</v>
      </c>
      <c r="C142" s="312" t="s">
        <v>453</v>
      </c>
      <c r="D142" s="312" t="s">
        <v>452</v>
      </c>
      <c r="E142" s="406" t="s">
        <v>449</v>
      </c>
      <c r="F142" s="423">
        <v>36617</v>
      </c>
      <c r="G142" s="370">
        <v>35</v>
      </c>
      <c r="H142" s="370">
        <v>35</v>
      </c>
      <c r="I142" s="371">
        <v>249</v>
      </c>
      <c r="J142" s="409">
        <v>100</v>
      </c>
      <c r="K142" s="425">
        <f t="shared" si="0"/>
        <v>0.35</v>
      </c>
      <c r="L142" s="426"/>
    </row>
    <row r="143" spans="1:12" ht="22.5" customHeight="1" thickBot="1">
      <c r="A143" s="412">
        <v>136</v>
      </c>
      <c r="B143" s="365" t="s">
        <v>446</v>
      </c>
      <c r="C143" s="312" t="s">
        <v>454</v>
      </c>
      <c r="D143" s="312" t="s">
        <v>455</v>
      </c>
      <c r="E143" s="406" t="s">
        <v>449</v>
      </c>
      <c r="F143" s="423">
        <v>36617</v>
      </c>
      <c r="G143" s="370">
        <v>1570</v>
      </c>
      <c r="H143" s="370">
        <v>1570</v>
      </c>
      <c r="I143" s="371">
        <v>207</v>
      </c>
      <c r="J143" s="409">
        <v>4503</v>
      </c>
      <c r="K143" s="425">
        <f t="shared" si="0"/>
        <v>0.34865645125471906</v>
      </c>
      <c r="L143" s="426"/>
    </row>
    <row r="144" spans="1:12" ht="22.5" customHeight="1" thickBot="1">
      <c r="A144" s="412">
        <v>137</v>
      </c>
      <c r="B144" s="365" t="s">
        <v>446</v>
      </c>
      <c r="C144" s="312" t="s">
        <v>454</v>
      </c>
      <c r="D144" s="312" t="s">
        <v>456</v>
      </c>
      <c r="E144" s="406" t="s">
        <v>449</v>
      </c>
      <c r="F144" s="423">
        <v>36617</v>
      </c>
      <c r="G144" s="370">
        <v>2110</v>
      </c>
      <c r="H144" s="370">
        <v>2110</v>
      </c>
      <c r="I144" s="371">
        <v>194</v>
      </c>
      <c r="J144" s="409">
        <v>6051</v>
      </c>
      <c r="K144" s="425">
        <f t="shared" si="0"/>
        <v>0.34870269376962487</v>
      </c>
      <c r="L144" s="426"/>
    </row>
    <row r="145" spans="1:12" ht="22.5" customHeight="1" thickBot="1">
      <c r="A145" s="412">
        <v>138</v>
      </c>
      <c r="B145" s="365" t="s">
        <v>446</v>
      </c>
      <c r="C145" s="312" t="s">
        <v>454</v>
      </c>
      <c r="D145" s="312" t="s">
        <v>457</v>
      </c>
      <c r="E145" s="406" t="s">
        <v>449</v>
      </c>
      <c r="F145" s="423">
        <v>36617</v>
      </c>
      <c r="G145" s="370">
        <v>300</v>
      </c>
      <c r="H145" s="370">
        <v>300</v>
      </c>
      <c r="I145" s="371">
        <v>115</v>
      </c>
      <c r="J145" s="409">
        <v>860</v>
      </c>
      <c r="K145" s="425">
        <f t="shared" si="0"/>
        <v>0.3488372093023256</v>
      </c>
      <c r="L145" s="426"/>
    </row>
    <row r="146" spans="1:12" ht="22.5" customHeight="1" thickBot="1">
      <c r="A146" s="412">
        <v>139</v>
      </c>
      <c r="B146" s="365" t="s">
        <v>446</v>
      </c>
      <c r="C146" s="312" t="s">
        <v>454</v>
      </c>
      <c r="D146" s="312" t="s">
        <v>458</v>
      </c>
      <c r="E146" s="406" t="s">
        <v>449</v>
      </c>
      <c r="F146" s="423">
        <v>36617</v>
      </c>
      <c r="G146" s="370">
        <v>150</v>
      </c>
      <c r="H146" s="370">
        <v>150</v>
      </c>
      <c r="I146" s="371">
        <v>4</v>
      </c>
      <c r="J146" s="409">
        <v>430</v>
      </c>
      <c r="K146" s="425">
        <f t="shared" si="0"/>
        <v>0.3488372093023256</v>
      </c>
      <c r="L146" s="426"/>
    </row>
    <row r="147" spans="1:12" ht="22.5" customHeight="1" thickBot="1">
      <c r="A147" s="412">
        <v>140</v>
      </c>
      <c r="B147" s="365" t="s">
        <v>446</v>
      </c>
      <c r="C147" s="312" t="s">
        <v>454</v>
      </c>
      <c r="D147" s="312" t="s">
        <v>459</v>
      </c>
      <c r="E147" s="406" t="s">
        <v>449</v>
      </c>
      <c r="F147" s="423">
        <v>36617</v>
      </c>
      <c r="G147" s="370">
        <v>100</v>
      </c>
      <c r="H147" s="370">
        <v>100</v>
      </c>
      <c r="I147" s="371">
        <v>0</v>
      </c>
      <c r="J147" s="409">
        <v>287</v>
      </c>
      <c r="K147" s="425">
        <f t="shared" si="0"/>
        <v>0.34843205574912894</v>
      </c>
      <c r="L147" s="426"/>
    </row>
    <row r="148" spans="1:12" ht="22.5" customHeight="1" thickBot="1">
      <c r="A148" s="412">
        <v>141</v>
      </c>
      <c r="B148" s="365" t="s">
        <v>446</v>
      </c>
      <c r="C148" s="312" t="s">
        <v>454</v>
      </c>
      <c r="D148" s="312" t="s">
        <v>460</v>
      </c>
      <c r="E148" s="406" t="s">
        <v>449</v>
      </c>
      <c r="F148" s="423">
        <v>36617</v>
      </c>
      <c r="G148" s="370">
        <v>700</v>
      </c>
      <c r="H148" s="370">
        <v>700</v>
      </c>
      <c r="I148" s="371">
        <v>0</v>
      </c>
      <c r="J148" s="409">
        <v>2008</v>
      </c>
      <c r="K148" s="425">
        <f aca="true" t="shared" si="1" ref="K148:K211">IF(G148=0,"",G148/J148)</f>
        <v>0.34860557768924305</v>
      </c>
      <c r="L148" s="426"/>
    </row>
    <row r="149" spans="1:12" ht="22.5" customHeight="1" thickBot="1">
      <c r="A149" s="412">
        <v>142</v>
      </c>
      <c r="B149" s="365" t="s">
        <v>446</v>
      </c>
      <c r="C149" s="312" t="s">
        <v>454</v>
      </c>
      <c r="D149" s="312" t="s">
        <v>461</v>
      </c>
      <c r="E149" s="406" t="s">
        <v>449</v>
      </c>
      <c r="F149" s="423">
        <v>36617</v>
      </c>
      <c r="G149" s="370">
        <v>230</v>
      </c>
      <c r="H149" s="370">
        <v>230</v>
      </c>
      <c r="I149" s="371">
        <v>120</v>
      </c>
      <c r="J149" s="409">
        <v>660</v>
      </c>
      <c r="K149" s="425">
        <f t="shared" si="1"/>
        <v>0.3484848484848485</v>
      </c>
      <c r="L149" s="426"/>
    </row>
    <row r="150" spans="1:12" ht="22.5" customHeight="1" thickBot="1">
      <c r="A150" s="412">
        <v>143</v>
      </c>
      <c r="B150" s="365" t="s">
        <v>446</v>
      </c>
      <c r="C150" s="312" t="s">
        <v>454</v>
      </c>
      <c r="D150" s="312" t="s">
        <v>462</v>
      </c>
      <c r="E150" s="406" t="s">
        <v>449</v>
      </c>
      <c r="F150" s="423">
        <v>36617</v>
      </c>
      <c r="G150" s="370">
        <v>450</v>
      </c>
      <c r="H150" s="370">
        <v>450</v>
      </c>
      <c r="I150" s="371">
        <v>132</v>
      </c>
      <c r="J150" s="409">
        <v>1291</v>
      </c>
      <c r="K150" s="425">
        <f t="shared" si="1"/>
        <v>0.34856700232378</v>
      </c>
      <c r="L150" s="426"/>
    </row>
    <row r="151" spans="1:12" ht="22.5" customHeight="1" thickBot="1">
      <c r="A151" s="412">
        <v>144</v>
      </c>
      <c r="B151" s="365" t="s">
        <v>446</v>
      </c>
      <c r="C151" s="312" t="s">
        <v>454</v>
      </c>
      <c r="D151" s="312" t="s">
        <v>463</v>
      </c>
      <c r="E151" s="406" t="s">
        <v>449</v>
      </c>
      <c r="F151" s="423">
        <v>36617</v>
      </c>
      <c r="G151" s="370">
        <v>300</v>
      </c>
      <c r="H151" s="370">
        <v>300</v>
      </c>
      <c r="I151" s="371">
        <v>0</v>
      </c>
      <c r="J151" s="409">
        <v>860</v>
      </c>
      <c r="K151" s="425">
        <f t="shared" si="1"/>
        <v>0.3488372093023256</v>
      </c>
      <c r="L151" s="426"/>
    </row>
    <row r="152" spans="1:12" ht="22.5" customHeight="1" thickBot="1">
      <c r="A152" s="412">
        <v>145</v>
      </c>
      <c r="B152" s="365" t="s">
        <v>446</v>
      </c>
      <c r="C152" s="312" t="s">
        <v>454</v>
      </c>
      <c r="D152" s="312" t="s">
        <v>464</v>
      </c>
      <c r="E152" s="406" t="s">
        <v>449</v>
      </c>
      <c r="F152" s="423">
        <v>36617</v>
      </c>
      <c r="G152" s="370">
        <v>500</v>
      </c>
      <c r="H152" s="370">
        <v>500</v>
      </c>
      <c r="I152" s="371">
        <v>11</v>
      </c>
      <c r="J152" s="409">
        <v>1434</v>
      </c>
      <c r="K152" s="425">
        <f t="shared" si="1"/>
        <v>0.3486750348675035</v>
      </c>
      <c r="L152" s="426"/>
    </row>
    <row r="153" spans="1:12" ht="22.5" customHeight="1" thickBot="1">
      <c r="A153" s="412">
        <v>146</v>
      </c>
      <c r="B153" s="365" t="s">
        <v>446</v>
      </c>
      <c r="C153" s="312" t="s">
        <v>454</v>
      </c>
      <c r="D153" s="312" t="s">
        <v>465</v>
      </c>
      <c r="E153" s="406" t="s">
        <v>449</v>
      </c>
      <c r="F153" s="423">
        <v>36617</v>
      </c>
      <c r="G153" s="370">
        <v>500</v>
      </c>
      <c r="H153" s="370">
        <v>500</v>
      </c>
      <c r="I153" s="371">
        <v>1</v>
      </c>
      <c r="J153" s="409">
        <v>1434</v>
      </c>
      <c r="K153" s="425">
        <f t="shared" si="1"/>
        <v>0.3486750348675035</v>
      </c>
      <c r="L153" s="426"/>
    </row>
    <row r="154" spans="1:12" ht="22.5" customHeight="1" thickBot="1">
      <c r="A154" s="412">
        <v>147</v>
      </c>
      <c r="B154" s="365" t="s">
        <v>446</v>
      </c>
      <c r="C154" s="312" t="s">
        <v>454</v>
      </c>
      <c r="D154" s="312" t="s">
        <v>466</v>
      </c>
      <c r="E154" s="406" t="s">
        <v>449</v>
      </c>
      <c r="F154" s="423">
        <v>36617</v>
      </c>
      <c r="G154" s="370">
        <v>500</v>
      </c>
      <c r="H154" s="370">
        <v>500</v>
      </c>
      <c r="I154" s="371">
        <v>0</v>
      </c>
      <c r="J154" s="409">
        <v>1434</v>
      </c>
      <c r="K154" s="425">
        <f t="shared" si="1"/>
        <v>0.3486750348675035</v>
      </c>
      <c r="L154" s="426"/>
    </row>
    <row r="155" spans="1:12" ht="22.5" customHeight="1" thickBot="1">
      <c r="A155" s="412">
        <v>148</v>
      </c>
      <c r="B155" s="365" t="s">
        <v>446</v>
      </c>
      <c r="C155" s="312" t="s">
        <v>454</v>
      </c>
      <c r="D155" s="312" t="s">
        <v>467</v>
      </c>
      <c r="E155" s="406" t="s">
        <v>449</v>
      </c>
      <c r="F155" s="423">
        <v>36617</v>
      </c>
      <c r="G155" s="370">
        <v>250</v>
      </c>
      <c r="H155" s="370">
        <v>250</v>
      </c>
      <c r="I155" s="371">
        <v>0</v>
      </c>
      <c r="J155" s="409">
        <v>717</v>
      </c>
      <c r="K155" s="425">
        <f t="shared" si="1"/>
        <v>0.3486750348675035</v>
      </c>
      <c r="L155" s="426"/>
    </row>
    <row r="156" spans="1:12" ht="22.5" customHeight="1" thickBot="1">
      <c r="A156" s="412">
        <v>149</v>
      </c>
      <c r="B156" s="365" t="s">
        <v>446</v>
      </c>
      <c r="C156" s="312" t="s">
        <v>454</v>
      </c>
      <c r="D156" s="312" t="s">
        <v>468</v>
      </c>
      <c r="E156" s="406" t="s">
        <v>449</v>
      </c>
      <c r="F156" s="423">
        <v>36617</v>
      </c>
      <c r="G156" s="370">
        <v>300</v>
      </c>
      <c r="H156" s="370">
        <v>300</v>
      </c>
      <c r="I156" s="371">
        <v>0</v>
      </c>
      <c r="J156" s="409">
        <v>860</v>
      </c>
      <c r="K156" s="425">
        <f t="shared" si="1"/>
        <v>0.3488372093023256</v>
      </c>
      <c r="L156" s="426"/>
    </row>
    <row r="157" spans="1:12" ht="22.5" customHeight="1" thickBot="1">
      <c r="A157" s="412">
        <v>150</v>
      </c>
      <c r="B157" s="365" t="s">
        <v>446</v>
      </c>
      <c r="C157" s="312" t="s">
        <v>454</v>
      </c>
      <c r="D157" s="427" t="s">
        <v>469</v>
      </c>
      <c r="E157" s="406" t="s">
        <v>449</v>
      </c>
      <c r="F157" s="423">
        <v>36617</v>
      </c>
      <c r="G157" s="370">
        <v>460</v>
      </c>
      <c r="H157" s="370">
        <v>460</v>
      </c>
      <c r="I157" s="371">
        <v>0</v>
      </c>
      <c r="J157" s="409">
        <v>1319</v>
      </c>
      <c r="K157" s="425">
        <f t="shared" si="1"/>
        <v>0.34874905231235787</v>
      </c>
      <c r="L157" s="426"/>
    </row>
    <row r="158" spans="1:12" ht="22.5" customHeight="1" thickBot="1">
      <c r="A158" s="412">
        <v>151</v>
      </c>
      <c r="B158" s="365" t="s">
        <v>446</v>
      </c>
      <c r="C158" s="312" t="s">
        <v>454</v>
      </c>
      <c r="D158" s="312" t="s">
        <v>470</v>
      </c>
      <c r="E158" s="406" t="s">
        <v>449</v>
      </c>
      <c r="F158" s="423">
        <v>36617</v>
      </c>
      <c r="G158" s="370">
        <v>360</v>
      </c>
      <c r="H158" s="370">
        <v>360</v>
      </c>
      <c r="I158" s="371">
        <v>0</v>
      </c>
      <c r="J158" s="409">
        <v>1032</v>
      </c>
      <c r="K158" s="425">
        <f t="shared" si="1"/>
        <v>0.3488372093023256</v>
      </c>
      <c r="L158" s="426"/>
    </row>
    <row r="159" spans="1:12" ht="22.5" customHeight="1" thickBot="1">
      <c r="A159" s="412">
        <v>152</v>
      </c>
      <c r="B159" s="365" t="s">
        <v>446</v>
      </c>
      <c r="C159" s="312" t="s">
        <v>454</v>
      </c>
      <c r="D159" s="312" t="s">
        <v>471</v>
      </c>
      <c r="E159" s="406" t="s">
        <v>449</v>
      </c>
      <c r="F159" s="423">
        <v>36617</v>
      </c>
      <c r="G159" s="370">
        <v>300</v>
      </c>
      <c r="H159" s="370">
        <v>300</v>
      </c>
      <c r="I159" s="371">
        <v>0</v>
      </c>
      <c r="J159" s="409">
        <v>860</v>
      </c>
      <c r="K159" s="425">
        <f t="shared" si="1"/>
        <v>0.3488372093023256</v>
      </c>
      <c r="L159" s="426"/>
    </row>
    <row r="160" spans="1:12" ht="22.5" customHeight="1" thickBot="1">
      <c r="A160" s="412">
        <v>153</v>
      </c>
      <c r="B160" s="365" t="s">
        <v>446</v>
      </c>
      <c r="C160" s="312" t="s">
        <v>454</v>
      </c>
      <c r="D160" s="312" t="s">
        <v>472</v>
      </c>
      <c r="E160" s="406" t="s">
        <v>449</v>
      </c>
      <c r="F160" s="423">
        <v>36617</v>
      </c>
      <c r="G160" s="370">
        <v>100</v>
      </c>
      <c r="H160" s="370">
        <v>100</v>
      </c>
      <c r="I160" s="371">
        <v>0</v>
      </c>
      <c r="J160" s="409">
        <v>287</v>
      </c>
      <c r="K160" s="425">
        <f t="shared" si="1"/>
        <v>0.34843205574912894</v>
      </c>
      <c r="L160" s="426"/>
    </row>
    <row r="161" spans="1:12" ht="22.5" customHeight="1" thickBot="1">
      <c r="A161" s="412">
        <v>154</v>
      </c>
      <c r="B161" s="365" t="s">
        <v>446</v>
      </c>
      <c r="C161" s="312" t="s">
        <v>454</v>
      </c>
      <c r="D161" s="312" t="s">
        <v>473</v>
      </c>
      <c r="E161" s="406" t="s">
        <v>449</v>
      </c>
      <c r="F161" s="423">
        <v>36617</v>
      </c>
      <c r="G161" s="370">
        <v>100</v>
      </c>
      <c r="H161" s="370">
        <v>100</v>
      </c>
      <c r="I161" s="371">
        <v>1</v>
      </c>
      <c r="J161" s="409">
        <v>287</v>
      </c>
      <c r="K161" s="425">
        <f t="shared" si="1"/>
        <v>0.34843205574912894</v>
      </c>
      <c r="L161" s="426"/>
    </row>
    <row r="162" spans="1:12" ht="22.5" customHeight="1" thickBot="1">
      <c r="A162" s="412">
        <v>155</v>
      </c>
      <c r="B162" s="365" t="s">
        <v>446</v>
      </c>
      <c r="C162" s="312" t="s">
        <v>454</v>
      </c>
      <c r="D162" s="312" t="s">
        <v>474</v>
      </c>
      <c r="E162" s="406" t="s">
        <v>449</v>
      </c>
      <c r="F162" s="423">
        <v>36617</v>
      </c>
      <c r="G162" s="370">
        <v>1260</v>
      </c>
      <c r="H162" s="370">
        <v>1260</v>
      </c>
      <c r="I162" s="371">
        <v>0</v>
      </c>
      <c r="J162" s="409">
        <v>3614</v>
      </c>
      <c r="K162" s="425">
        <f t="shared" si="1"/>
        <v>0.3486441615938019</v>
      </c>
      <c r="L162" s="426"/>
    </row>
    <row r="163" spans="1:12" ht="22.5" customHeight="1" thickBot="1">
      <c r="A163" s="412">
        <v>156</v>
      </c>
      <c r="B163" s="365" t="s">
        <v>446</v>
      </c>
      <c r="C163" s="312" t="s">
        <v>454</v>
      </c>
      <c r="D163" s="312" t="s">
        <v>475</v>
      </c>
      <c r="E163" s="406" t="s">
        <v>449</v>
      </c>
      <c r="F163" s="423">
        <v>36617</v>
      </c>
      <c r="G163" s="370">
        <v>520</v>
      </c>
      <c r="H163" s="370">
        <v>520</v>
      </c>
      <c r="I163" s="371">
        <v>0</v>
      </c>
      <c r="J163" s="409">
        <v>1491</v>
      </c>
      <c r="K163" s="425">
        <f t="shared" si="1"/>
        <v>0.3487592219986586</v>
      </c>
      <c r="L163" s="426"/>
    </row>
    <row r="164" spans="1:12" ht="22.5" customHeight="1" thickBot="1">
      <c r="A164" s="412">
        <v>157</v>
      </c>
      <c r="B164" s="365" t="s">
        <v>446</v>
      </c>
      <c r="C164" s="312" t="s">
        <v>454</v>
      </c>
      <c r="D164" s="312" t="s">
        <v>476</v>
      </c>
      <c r="E164" s="406" t="s">
        <v>449</v>
      </c>
      <c r="F164" s="423">
        <v>36617</v>
      </c>
      <c r="G164" s="370">
        <v>4520</v>
      </c>
      <c r="H164" s="370">
        <v>4520</v>
      </c>
      <c r="I164" s="371">
        <v>0</v>
      </c>
      <c r="J164" s="409">
        <v>12963</v>
      </c>
      <c r="K164" s="425">
        <f t="shared" si="1"/>
        <v>0.34868471804366274</v>
      </c>
      <c r="L164" s="426"/>
    </row>
    <row r="165" spans="1:12" ht="22.5" customHeight="1" thickBot="1">
      <c r="A165" s="412">
        <v>158</v>
      </c>
      <c r="B165" s="365" t="s">
        <v>446</v>
      </c>
      <c r="C165" s="312" t="s">
        <v>454</v>
      </c>
      <c r="D165" s="312" t="s">
        <v>456</v>
      </c>
      <c r="E165" s="406" t="s">
        <v>449</v>
      </c>
      <c r="F165" s="423">
        <v>36617</v>
      </c>
      <c r="G165" s="370">
        <v>890</v>
      </c>
      <c r="H165" s="370">
        <v>890</v>
      </c>
      <c r="I165" s="371">
        <v>0</v>
      </c>
      <c r="J165" s="409">
        <v>2553</v>
      </c>
      <c r="K165" s="425">
        <f t="shared" si="1"/>
        <v>0.34860947904426165</v>
      </c>
      <c r="L165" s="426"/>
    </row>
    <row r="166" spans="1:12" ht="22.5" customHeight="1" thickBot="1">
      <c r="A166" s="412">
        <v>159</v>
      </c>
      <c r="B166" s="365" t="s">
        <v>446</v>
      </c>
      <c r="C166" s="312" t="s">
        <v>454</v>
      </c>
      <c r="D166" s="312" t="s">
        <v>477</v>
      </c>
      <c r="E166" s="406" t="s">
        <v>449</v>
      </c>
      <c r="F166" s="423">
        <v>36617</v>
      </c>
      <c r="G166" s="370">
        <v>1000</v>
      </c>
      <c r="H166" s="370">
        <v>1000</v>
      </c>
      <c r="I166" s="371">
        <v>0</v>
      </c>
      <c r="J166" s="409">
        <v>2868</v>
      </c>
      <c r="K166" s="425">
        <f t="shared" si="1"/>
        <v>0.3486750348675035</v>
      </c>
      <c r="L166" s="426"/>
    </row>
    <row r="167" spans="1:12" ht="22.5" customHeight="1" thickBot="1">
      <c r="A167" s="412">
        <v>160</v>
      </c>
      <c r="B167" s="365" t="s">
        <v>446</v>
      </c>
      <c r="C167" s="312" t="s">
        <v>454</v>
      </c>
      <c r="D167" s="312" t="s">
        <v>478</v>
      </c>
      <c r="E167" s="406" t="s">
        <v>449</v>
      </c>
      <c r="F167" s="423">
        <v>36617</v>
      </c>
      <c r="G167" s="370">
        <v>500</v>
      </c>
      <c r="H167" s="370">
        <v>500</v>
      </c>
      <c r="I167" s="371">
        <v>0</v>
      </c>
      <c r="J167" s="409">
        <v>1434</v>
      </c>
      <c r="K167" s="425">
        <f t="shared" si="1"/>
        <v>0.3486750348675035</v>
      </c>
      <c r="L167" s="426"/>
    </row>
    <row r="168" spans="1:12" ht="22.5" customHeight="1" thickBot="1">
      <c r="A168" s="412">
        <v>161</v>
      </c>
      <c r="B168" s="365" t="s">
        <v>446</v>
      </c>
      <c r="C168" s="312" t="s">
        <v>454</v>
      </c>
      <c r="D168" s="312" t="s">
        <v>479</v>
      </c>
      <c r="E168" s="406" t="s">
        <v>449</v>
      </c>
      <c r="F168" s="423">
        <v>36617</v>
      </c>
      <c r="G168" s="370">
        <v>620</v>
      </c>
      <c r="H168" s="370">
        <v>620</v>
      </c>
      <c r="I168" s="371">
        <v>106</v>
      </c>
      <c r="J168" s="409">
        <v>1778</v>
      </c>
      <c r="K168" s="425">
        <f t="shared" si="1"/>
        <v>0.34870641169853767</v>
      </c>
      <c r="L168" s="426"/>
    </row>
    <row r="169" spans="1:12" ht="22.5" customHeight="1" thickBot="1">
      <c r="A169" s="412">
        <v>162</v>
      </c>
      <c r="B169" s="365" t="s">
        <v>446</v>
      </c>
      <c r="C169" s="312" t="s">
        <v>454</v>
      </c>
      <c r="D169" s="312" t="s">
        <v>456</v>
      </c>
      <c r="E169" s="406" t="s">
        <v>449</v>
      </c>
      <c r="F169" s="423">
        <v>36617</v>
      </c>
      <c r="G169" s="370">
        <v>700</v>
      </c>
      <c r="H169" s="370">
        <v>700</v>
      </c>
      <c r="I169" s="371">
        <v>104</v>
      </c>
      <c r="J169" s="409">
        <v>2008</v>
      </c>
      <c r="K169" s="425">
        <f t="shared" si="1"/>
        <v>0.34860557768924305</v>
      </c>
      <c r="L169" s="426"/>
    </row>
    <row r="170" spans="1:12" ht="22.5" customHeight="1" thickBot="1">
      <c r="A170" s="412">
        <v>163</v>
      </c>
      <c r="B170" s="365" t="s">
        <v>446</v>
      </c>
      <c r="C170" s="312" t="s">
        <v>454</v>
      </c>
      <c r="D170" s="312" t="s">
        <v>461</v>
      </c>
      <c r="E170" s="406" t="s">
        <v>449</v>
      </c>
      <c r="F170" s="423">
        <v>36617</v>
      </c>
      <c r="G170" s="370">
        <v>230</v>
      </c>
      <c r="H170" s="370">
        <v>230</v>
      </c>
      <c r="I170" s="371">
        <v>62</v>
      </c>
      <c r="J170" s="409">
        <v>660</v>
      </c>
      <c r="K170" s="425">
        <f t="shared" si="1"/>
        <v>0.3484848484848485</v>
      </c>
      <c r="L170" s="426"/>
    </row>
    <row r="171" spans="1:12" ht="22.5" customHeight="1" thickBot="1">
      <c r="A171" s="412">
        <v>164</v>
      </c>
      <c r="B171" s="365" t="s">
        <v>446</v>
      </c>
      <c r="C171" s="312" t="s">
        <v>454</v>
      </c>
      <c r="D171" s="312" t="s">
        <v>462</v>
      </c>
      <c r="E171" s="406" t="s">
        <v>449</v>
      </c>
      <c r="F171" s="423">
        <v>36617</v>
      </c>
      <c r="G171" s="370">
        <v>450</v>
      </c>
      <c r="H171" s="370">
        <v>450</v>
      </c>
      <c r="I171" s="371">
        <v>63</v>
      </c>
      <c r="J171" s="409">
        <v>1291</v>
      </c>
      <c r="K171" s="425">
        <f t="shared" si="1"/>
        <v>0.34856700232378</v>
      </c>
      <c r="L171" s="426"/>
    </row>
    <row r="172" spans="1:12" ht="22.5" customHeight="1" thickBot="1">
      <c r="A172" s="412">
        <v>165</v>
      </c>
      <c r="B172" s="365" t="s">
        <v>446</v>
      </c>
      <c r="C172" s="312" t="s">
        <v>454</v>
      </c>
      <c r="D172" s="312" t="s">
        <v>480</v>
      </c>
      <c r="E172" s="406" t="s">
        <v>449</v>
      </c>
      <c r="F172" s="423">
        <v>36617</v>
      </c>
      <c r="G172" s="370">
        <v>300</v>
      </c>
      <c r="H172" s="370">
        <v>300</v>
      </c>
      <c r="I172" s="371">
        <v>0</v>
      </c>
      <c r="J172" s="409">
        <v>860</v>
      </c>
      <c r="K172" s="425">
        <f t="shared" si="1"/>
        <v>0.3488372093023256</v>
      </c>
      <c r="L172" s="426"/>
    </row>
    <row r="173" spans="1:12" ht="22.5" customHeight="1" thickBot="1">
      <c r="A173" s="412">
        <v>166</v>
      </c>
      <c r="B173" s="365" t="s">
        <v>446</v>
      </c>
      <c r="C173" s="312" t="s">
        <v>454</v>
      </c>
      <c r="D173" s="312" t="s">
        <v>464</v>
      </c>
      <c r="E173" s="406" t="s">
        <v>449</v>
      </c>
      <c r="F173" s="423">
        <v>36617</v>
      </c>
      <c r="G173" s="370">
        <v>400</v>
      </c>
      <c r="H173" s="370">
        <v>400</v>
      </c>
      <c r="I173" s="371">
        <v>0</v>
      </c>
      <c r="J173" s="409">
        <v>1147</v>
      </c>
      <c r="K173" s="425">
        <f t="shared" si="1"/>
        <v>0.34873583260680036</v>
      </c>
      <c r="L173" s="426"/>
    </row>
    <row r="174" spans="1:12" ht="22.5" customHeight="1" thickBot="1">
      <c r="A174" s="412">
        <v>167</v>
      </c>
      <c r="B174" s="365" t="s">
        <v>446</v>
      </c>
      <c r="C174" s="312" t="s">
        <v>454</v>
      </c>
      <c r="D174" s="312" t="s">
        <v>465</v>
      </c>
      <c r="E174" s="406" t="s">
        <v>449</v>
      </c>
      <c r="F174" s="423">
        <v>36617</v>
      </c>
      <c r="G174" s="370">
        <v>400</v>
      </c>
      <c r="H174" s="370">
        <v>400</v>
      </c>
      <c r="I174" s="371">
        <v>4</v>
      </c>
      <c r="J174" s="409">
        <v>1147</v>
      </c>
      <c r="K174" s="425">
        <f t="shared" si="1"/>
        <v>0.34873583260680036</v>
      </c>
      <c r="L174" s="426"/>
    </row>
    <row r="175" spans="1:12" ht="22.5" customHeight="1" thickBot="1">
      <c r="A175" s="412">
        <v>168</v>
      </c>
      <c r="B175" s="365" t="s">
        <v>446</v>
      </c>
      <c r="C175" s="312" t="s">
        <v>454</v>
      </c>
      <c r="D175" s="312" t="s">
        <v>481</v>
      </c>
      <c r="E175" s="406" t="s">
        <v>449</v>
      </c>
      <c r="F175" s="423">
        <v>36617</v>
      </c>
      <c r="G175" s="370">
        <v>1260</v>
      </c>
      <c r="H175" s="370">
        <v>1260</v>
      </c>
      <c r="I175" s="371">
        <v>0</v>
      </c>
      <c r="J175" s="409">
        <v>3614</v>
      </c>
      <c r="K175" s="425">
        <f t="shared" si="1"/>
        <v>0.3486441615938019</v>
      </c>
      <c r="L175" s="426"/>
    </row>
    <row r="176" spans="1:12" ht="22.5" customHeight="1" thickBot="1">
      <c r="A176" s="412">
        <v>169</v>
      </c>
      <c r="B176" s="365" t="s">
        <v>446</v>
      </c>
      <c r="C176" s="312" t="s">
        <v>454</v>
      </c>
      <c r="D176" s="312" t="s">
        <v>482</v>
      </c>
      <c r="E176" s="406" t="s">
        <v>449</v>
      </c>
      <c r="F176" s="423">
        <v>36617</v>
      </c>
      <c r="G176" s="370">
        <v>520</v>
      </c>
      <c r="H176" s="370">
        <v>520</v>
      </c>
      <c r="I176" s="371">
        <v>0</v>
      </c>
      <c r="J176" s="409">
        <v>1491</v>
      </c>
      <c r="K176" s="425">
        <f t="shared" si="1"/>
        <v>0.3487592219986586</v>
      </c>
      <c r="L176" s="426"/>
    </row>
    <row r="177" spans="1:12" ht="22.5" customHeight="1" thickBot="1">
      <c r="A177" s="412">
        <v>170</v>
      </c>
      <c r="B177" s="365" t="s">
        <v>446</v>
      </c>
      <c r="C177" s="312" t="s">
        <v>454</v>
      </c>
      <c r="D177" s="312" t="s">
        <v>483</v>
      </c>
      <c r="E177" s="406" t="s">
        <v>449</v>
      </c>
      <c r="F177" s="423">
        <v>36617</v>
      </c>
      <c r="G177" s="370">
        <v>430</v>
      </c>
      <c r="H177" s="370">
        <v>430</v>
      </c>
      <c r="I177" s="371">
        <v>0</v>
      </c>
      <c r="J177" s="409">
        <v>1233</v>
      </c>
      <c r="K177" s="425">
        <f t="shared" si="1"/>
        <v>0.34874290348742903</v>
      </c>
      <c r="L177" s="426"/>
    </row>
    <row r="178" spans="1:12" ht="22.5" customHeight="1" thickBot="1">
      <c r="A178" s="412">
        <v>171</v>
      </c>
      <c r="B178" s="365" t="s">
        <v>446</v>
      </c>
      <c r="C178" s="312" t="s">
        <v>454</v>
      </c>
      <c r="D178" s="312" t="s">
        <v>456</v>
      </c>
      <c r="E178" s="406" t="s">
        <v>449</v>
      </c>
      <c r="F178" s="423">
        <v>36617</v>
      </c>
      <c r="G178" s="370">
        <v>460</v>
      </c>
      <c r="H178" s="370">
        <v>460</v>
      </c>
      <c r="I178" s="371">
        <v>0</v>
      </c>
      <c r="J178" s="409">
        <v>1319</v>
      </c>
      <c r="K178" s="425">
        <f t="shared" si="1"/>
        <v>0.34874905231235787</v>
      </c>
      <c r="L178" s="426"/>
    </row>
    <row r="179" spans="1:12" ht="22.5" customHeight="1" thickBot="1">
      <c r="A179" s="412">
        <v>172</v>
      </c>
      <c r="B179" s="365" t="s">
        <v>446</v>
      </c>
      <c r="C179" s="312" t="s">
        <v>454</v>
      </c>
      <c r="D179" s="312" t="s">
        <v>484</v>
      </c>
      <c r="E179" s="406" t="s">
        <v>449</v>
      </c>
      <c r="F179" s="423">
        <v>36617</v>
      </c>
      <c r="G179" s="370">
        <v>190</v>
      </c>
      <c r="H179" s="370">
        <v>190</v>
      </c>
      <c r="I179" s="371">
        <v>4</v>
      </c>
      <c r="J179" s="409">
        <v>545</v>
      </c>
      <c r="K179" s="425">
        <f t="shared" si="1"/>
        <v>0.3486238532110092</v>
      </c>
      <c r="L179" s="426"/>
    </row>
    <row r="180" spans="1:12" ht="22.5" customHeight="1" thickBot="1">
      <c r="A180" s="412">
        <v>173</v>
      </c>
      <c r="B180" s="365" t="s">
        <v>446</v>
      </c>
      <c r="C180" s="312" t="s">
        <v>454</v>
      </c>
      <c r="D180" s="312" t="s">
        <v>456</v>
      </c>
      <c r="E180" s="406" t="s">
        <v>449</v>
      </c>
      <c r="F180" s="423">
        <v>36617</v>
      </c>
      <c r="G180" s="370">
        <v>110</v>
      </c>
      <c r="H180" s="370">
        <v>110</v>
      </c>
      <c r="I180" s="371">
        <v>4</v>
      </c>
      <c r="J180" s="409">
        <v>315</v>
      </c>
      <c r="K180" s="425">
        <f t="shared" si="1"/>
        <v>0.3492063492063492</v>
      </c>
      <c r="L180" s="426"/>
    </row>
    <row r="181" spans="1:12" ht="22.5" customHeight="1" thickBot="1">
      <c r="A181" s="412">
        <v>174</v>
      </c>
      <c r="B181" s="365" t="s">
        <v>446</v>
      </c>
      <c r="C181" s="312" t="s">
        <v>485</v>
      </c>
      <c r="D181" s="312" t="s">
        <v>476</v>
      </c>
      <c r="E181" s="406" t="s">
        <v>449</v>
      </c>
      <c r="F181" s="423">
        <v>36617</v>
      </c>
      <c r="G181" s="370">
        <v>100</v>
      </c>
      <c r="H181" s="370">
        <v>100</v>
      </c>
      <c r="I181" s="428">
        <v>50</v>
      </c>
      <c r="J181" s="428">
        <v>287</v>
      </c>
      <c r="K181" s="425">
        <f t="shared" si="1"/>
        <v>0.34843205574912894</v>
      </c>
      <c r="L181" s="426"/>
    </row>
    <row r="182" spans="1:12" ht="22.5" customHeight="1" thickBot="1">
      <c r="A182" s="412">
        <v>175</v>
      </c>
      <c r="B182" s="429" t="s">
        <v>446</v>
      </c>
      <c r="C182" s="316" t="s">
        <v>485</v>
      </c>
      <c r="D182" s="316" t="s">
        <v>486</v>
      </c>
      <c r="E182" s="406" t="s">
        <v>449</v>
      </c>
      <c r="F182" s="423">
        <v>36617</v>
      </c>
      <c r="G182" s="430">
        <v>100</v>
      </c>
      <c r="H182" s="430">
        <v>100</v>
      </c>
      <c r="I182" s="431">
        <v>11</v>
      </c>
      <c r="J182" s="431">
        <v>287</v>
      </c>
      <c r="K182" s="425">
        <f t="shared" si="1"/>
        <v>0.34843205574912894</v>
      </c>
      <c r="L182" s="432"/>
    </row>
    <row r="183" spans="1:12" ht="22.5" customHeight="1" thickBot="1">
      <c r="A183" s="412">
        <v>176</v>
      </c>
      <c r="B183" s="433" t="s">
        <v>487</v>
      </c>
      <c r="C183" s="187" t="s">
        <v>488</v>
      </c>
      <c r="D183" s="188"/>
      <c r="E183" s="392" t="s">
        <v>283</v>
      </c>
      <c r="F183" s="190">
        <v>38808</v>
      </c>
      <c r="G183" s="191">
        <v>1200</v>
      </c>
      <c r="H183" s="192">
        <v>1200</v>
      </c>
      <c r="I183" s="193">
        <v>277</v>
      </c>
      <c r="J183" s="193">
        <v>1203</v>
      </c>
      <c r="K183" s="425">
        <f t="shared" si="1"/>
        <v>0.9975062344139651</v>
      </c>
      <c r="L183" s="434"/>
    </row>
    <row r="184" spans="1:12" ht="22.5" customHeight="1" thickBot="1">
      <c r="A184" s="412">
        <v>177</v>
      </c>
      <c r="B184" s="187" t="s">
        <v>487</v>
      </c>
      <c r="C184" s="187" t="s">
        <v>489</v>
      </c>
      <c r="D184" s="188"/>
      <c r="E184" s="189" t="s">
        <v>283</v>
      </c>
      <c r="F184" s="190">
        <v>38808</v>
      </c>
      <c r="G184" s="191">
        <v>1200</v>
      </c>
      <c r="H184" s="192">
        <v>1200</v>
      </c>
      <c r="I184" s="193">
        <v>36</v>
      </c>
      <c r="J184" s="193">
        <v>1203</v>
      </c>
      <c r="K184" s="425">
        <f t="shared" si="1"/>
        <v>0.9975062344139651</v>
      </c>
      <c r="L184" s="435"/>
    </row>
    <row r="185" spans="1:12" ht="22.5" customHeight="1" thickBot="1">
      <c r="A185" s="412">
        <v>178</v>
      </c>
      <c r="B185" s="187" t="s">
        <v>487</v>
      </c>
      <c r="C185" s="187" t="s">
        <v>490</v>
      </c>
      <c r="D185" s="188"/>
      <c r="E185" s="189" t="s">
        <v>283</v>
      </c>
      <c r="F185" s="190">
        <v>38808</v>
      </c>
      <c r="G185" s="191">
        <v>1200</v>
      </c>
      <c r="H185" s="192">
        <v>1200</v>
      </c>
      <c r="I185" s="193">
        <v>344</v>
      </c>
      <c r="J185" s="193">
        <v>1240</v>
      </c>
      <c r="K185" s="425">
        <f t="shared" si="1"/>
        <v>0.967741935483871</v>
      </c>
      <c r="L185" s="435"/>
    </row>
    <row r="186" spans="1:12" ht="22.5" customHeight="1" thickBot="1">
      <c r="A186" s="412">
        <v>179</v>
      </c>
      <c r="B186" s="187" t="s">
        <v>487</v>
      </c>
      <c r="C186" s="187" t="s">
        <v>491</v>
      </c>
      <c r="D186" s="188"/>
      <c r="E186" s="189" t="s">
        <v>283</v>
      </c>
      <c r="F186" s="190">
        <v>38808</v>
      </c>
      <c r="G186" s="191">
        <v>2400</v>
      </c>
      <c r="H186" s="192">
        <v>2400</v>
      </c>
      <c r="I186" s="193">
        <v>220</v>
      </c>
      <c r="J186" s="193">
        <v>2470</v>
      </c>
      <c r="K186" s="425">
        <f t="shared" si="1"/>
        <v>0.97165991902834</v>
      </c>
      <c r="L186" s="435"/>
    </row>
    <row r="187" spans="1:12" ht="22.5" customHeight="1" thickBot="1">
      <c r="A187" s="412">
        <v>180</v>
      </c>
      <c r="B187" s="187" t="s">
        <v>487</v>
      </c>
      <c r="C187" s="187" t="s">
        <v>492</v>
      </c>
      <c r="D187" s="188"/>
      <c r="E187" s="189" t="s">
        <v>283</v>
      </c>
      <c r="F187" s="190">
        <v>38808</v>
      </c>
      <c r="G187" s="191">
        <v>8200</v>
      </c>
      <c r="H187" s="192">
        <v>8200</v>
      </c>
      <c r="I187" s="193">
        <v>1949</v>
      </c>
      <c r="J187" s="193">
        <v>8207</v>
      </c>
      <c r="K187" s="425">
        <f t="shared" si="1"/>
        <v>0.9991470695747533</v>
      </c>
      <c r="L187" s="435"/>
    </row>
    <row r="188" spans="1:12" ht="22.5" customHeight="1" thickBot="1">
      <c r="A188" s="412">
        <v>181</v>
      </c>
      <c r="B188" s="187" t="s">
        <v>487</v>
      </c>
      <c r="C188" s="187" t="s">
        <v>493</v>
      </c>
      <c r="D188" s="188"/>
      <c r="E188" s="189" t="s">
        <v>283</v>
      </c>
      <c r="F188" s="190">
        <v>38808</v>
      </c>
      <c r="G188" s="191">
        <v>20000</v>
      </c>
      <c r="H188" s="192">
        <v>20000</v>
      </c>
      <c r="I188" s="193">
        <v>256</v>
      </c>
      <c r="J188" s="193">
        <v>20001</v>
      </c>
      <c r="K188" s="425">
        <f t="shared" si="1"/>
        <v>0.999950002499875</v>
      </c>
      <c r="L188" s="435"/>
    </row>
    <row r="189" spans="1:12" ht="22.5" customHeight="1" thickBot="1">
      <c r="A189" s="412">
        <v>182</v>
      </c>
      <c r="B189" s="187" t="s">
        <v>487</v>
      </c>
      <c r="C189" s="187" t="s">
        <v>494</v>
      </c>
      <c r="D189" s="188"/>
      <c r="E189" s="189" t="s">
        <v>283</v>
      </c>
      <c r="F189" s="190">
        <v>39173</v>
      </c>
      <c r="G189" s="191">
        <v>1200</v>
      </c>
      <c r="H189" s="192">
        <v>1200</v>
      </c>
      <c r="I189" s="193">
        <v>81</v>
      </c>
      <c r="J189" s="193">
        <v>1240</v>
      </c>
      <c r="K189" s="425">
        <f t="shared" si="1"/>
        <v>0.967741935483871</v>
      </c>
      <c r="L189" s="435"/>
    </row>
    <row r="190" spans="1:12" ht="22.5" customHeight="1" thickBot="1">
      <c r="A190" s="412">
        <v>183</v>
      </c>
      <c r="B190" s="187" t="s">
        <v>487</v>
      </c>
      <c r="C190" s="187" t="s">
        <v>495</v>
      </c>
      <c r="D190" s="188"/>
      <c r="E190" s="189" t="s">
        <v>283</v>
      </c>
      <c r="F190" s="190">
        <v>40386</v>
      </c>
      <c r="G190" s="191">
        <v>20000</v>
      </c>
      <c r="H190" s="192">
        <v>20000</v>
      </c>
      <c r="I190" s="193">
        <v>38</v>
      </c>
      <c r="J190" s="193">
        <v>20000</v>
      </c>
      <c r="K190" s="425">
        <f t="shared" si="1"/>
        <v>1</v>
      </c>
      <c r="L190" s="435"/>
    </row>
    <row r="191" spans="1:12" ht="22.5" customHeight="1" thickBot="1">
      <c r="A191" s="412">
        <v>184</v>
      </c>
      <c r="B191" s="187" t="s">
        <v>487</v>
      </c>
      <c r="C191" s="187" t="s">
        <v>496</v>
      </c>
      <c r="D191" s="188"/>
      <c r="E191" s="189" t="s">
        <v>283</v>
      </c>
      <c r="F191" s="190">
        <v>40386</v>
      </c>
      <c r="G191" s="191">
        <v>20000</v>
      </c>
      <c r="H191" s="192">
        <v>20000</v>
      </c>
      <c r="I191" s="193">
        <v>54</v>
      </c>
      <c r="J191" s="193">
        <v>20000</v>
      </c>
      <c r="K191" s="425">
        <f t="shared" si="1"/>
        <v>1</v>
      </c>
      <c r="L191" s="435"/>
    </row>
    <row r="192" spans="1:12" ht="22.5" customHeight="1" thickBot="1">
      <c r="A192" s="412">
        <v>185</v>
      </c>
      <c r="B192" s="187" t="s">
        <v>487</v>
      </c>
      <c r="C192" s="187" t="s">
        <v>497</v>
      </c>
      <c r="D192" s="188" t="s">
        <v>498</v>
      </c>
      <c r="E192" s="189" t="s">
        <v>283</v>
      </c>
      <c r="F192" s="190">
        <v>40386</v>
      </c>
      <c r="G192" s="191">
        <v>12000</v>
      </c>
      <c r="H192" s="192">
        <v>12000</v>
      </c>
      <c r="I192" s="193">
        <v>133</v>
      </c>
      <c r="J192" s="193">
        <v>12000</v>
      </c>
      <c r="K192" s="425">
        <f t="shared" si="1"/>
        <v>1</v>
      </c>
      <c r="L192" s="435"/>
    </row>
    <row r="193" spans="1:12" ht="22.5" customHeight="1" thickBot="1">
      <c r="A193" s="412">
        <v>186</v>
      </c>
      <c r="B193" s="187" t="s">
        <v>487</v>
      </c>
      <c r="C193" s="187" t="s">
        <v>497</v>
      </c>
      <c r="D193" s="188" t="s">
        <v>499</v>
      </c>
      <c r="E193" s="189" t="s">
        <v>283</v>
      </c>
      <c r="F193" s="190">
        <v>40386</v>
      </c>
      <c r="G193" s="191">
        <v>10000</v>
      </c>
      <c r="H193" s="192">
        <v>10000</v>
      </c>
      <c r="I193" s="193">
        <v>194</v>
      </c>
      <c r="J193" s="193">
        <v>10000</v>
      </c>
      <c r="K193" s="425">
        <f t="shared" si="1"/>
        <v>1</v>
      </c>
      <c r="L193" s="435"/>
    </row>
    <row r="194" spans="1:12" ht="22.5" customHeight="1" thickBot="1">
      <c r="A194" s="412">
        <v>187</v>
      </c>
      <c r="B194" s="187" t="s">
        <v>487</v>
      </c>
      <c r="C194" s="187" t="s">
        <v>500</v>
      </c>
      <c r="D194" s="188"/>
      <c r="E194" s="189" t="s">
        <v>283</v>
      </c>
      <c r="F194" s="190">
        <v>40386</v>
      </c>
      <c r="G194" s="191">
        <v>24000</v>
      </c>
      <c r="H194" s="192">
        <v>24000</v>
      </c>
      <c r="I194" s="193">
        <v>73</v>
      </c>
      <c r="J194" s="193">
        <v>24000</v>
      </c>
      <c r="K194" s="425">
        <f t="shared" si="1"/>
        <v>1</v>
      </c>
      <c r="L194" s="435"/>
    </row>
    <row r="195" spans="1:12" ht="22.5" customHeight="1" thickBot="1">
      <c r="A195" s="412">
        <v>188</v>
      </c>
      <c r="B195" s="187" t="s">
        <v>487</v>
      </c>
      <c r="C195" s="187" t="s">
        <v>501</v>
      </c>
      <c r="D195" s="188"/>
      <c r="E195" s="189" t="s">
        <v>283</v>
      </c>
      <c r="F195" s="190">
        <v>39173</v>
      </c>
      <c r="G195" s="191">
        <v>1200</v>
      </c>
      <c r="H195" s="192">
        <v>1200</v>
      </c>
      <c r="I195" s="193">
        <v>11</v>
      </c>
      <c r="J195" s="193">
        <v>1240</v>
      </c>
      <c r="K195" s="425">
        <f t="shared" si="1"/>
        <v>0.967741935483871</v>
      </c>
      <c r="L195" s="435"/>
    </row>
    <row r="196" spans="1:12" ht="22.5" customHeight="1" thickBot="1">
      <c r="A196" s="412">
        <v>189</v>
      </c>
      <c r="B196" s="187" t="s">
        <v>487</v>
      </c>
      <c r="C196" s="187" t="s">
        <v>502</v>
      </c>
      <c r="D196" s="188"/>
      <c r="E196" s="189" t="s">
        <v>283</v>
      </c>
      <c r="F196" s="190">
        <v>39173</v>
      </c>
      <c r="G196" s="191">
        <v>20000</v>
      </c>
      <c r="H196" s="192">
        <v>20000</v>
      </c>
      <c r="I196" s="193">
        <v>154</v>
      </c>
      <c r="J196" s="193">
        <v>18762</v>
      </c>
      <c r="K196" s="425">
        <f t="shared" si="1"/>
        <v>1.0659844366272253</v>
      </c>
      <c r="L196" s="435"/>
    </row>
    <row r="197" spans="1:12" ht="22.5" customHeight="1" thickBot="1">
      <c r="A197" s="412">
        <v>190</v>
      </c>
      <c r="B197" s="187" t="s">
        <v>487</v>
      </c>
      <c r="C197" s="187" t="s">
        <v>503</v>
      </c>
      <c r="D197" s="188"/>
      <c r="E197" s="189" t="s">
        <v>283</v>
      </c>
      <c r="F197" s="190">
        <v>39173</v>
      </c>
      <c r="G197" s="191">
        <v>9000</v>
      </c>
      <c r="H197" s="192">
        <v>9000</v>
      </c>
      <c r="I197" s="193">
        <v>67</v>
      </c>
      <c r="J197" s="193">
        <v>8527</v>
      </c>
      <c r="K197" s="425">
        <f t="shared" si="1"/>
        <v>1.0554708572768852</v>
      </c>
      <c r="L197" s="435"/>
    </row>
    <row r="198" spans="1:12" ht="22.5" customHeight="1" thickBot="1">
      <c r="A198" s="412">
        <v>191</v>
      </c>
      <c r="B198" s="187" t="s">
        <v>487</v>
      </c>
      <c r="C198" s="187" t="s">
        <v>504</v>
      </c>
      <c r="D198" s="188"/>
      <c r="E198" s="189" t="s">
        <v>283</v>
      </c>
      <c r="F198" s="190">
        <v>39173</v>
      </c>
      <c r="G198" s="191">
        <v>20000</v>
      </c>
      <c r="H198" s="192">
        <v>20000</v>
      </c>
      <c r="I198" s="193">
        <v>47</v>
      </c>
      <c r="J198" s="193">
        <v>18762</v>
      </c>
      <c r="K198" s="425">
        <f t="shared" si="1"/>
        <v>1.0659844366272253</v>
      </c>
      <c r="L198" s="435"/>
    </row>
    <row r="199" spans="1:12" ht="22.5" customHeight="1" thickBot="1">
      <c r="A199" s="412">
        <v>192</v>
      </c>
      <c r="B199" s="187" t="s">
        <v>487</v>
      </c>
      <c r="C199" s="187" t="s">
        <v>505</v>
      </c>
      <c r="D199" s="188"/>
      <c r="E199" s="189" t="s">
        <v>283</v>
      </c>
      <c r="F199" s="190">
        <v>39173</v>
      </c>
      <c r="G199" s="191">
        <v>9000</v>
      </c>
      <c r="H199" s="192">
        <v>9000</v>
      </c>
      <c r="I199" s="193">
        <v>27</v>
      </c>
      <c r="J199" s="193">
        <v>8527</v>
      </c>
      <c r="K199" s="425">
        <f t="shared" si="1"/>
        <v>1.0554708572768852</v>
      </c>
      <c r="L199" s="435"/>
    </row>
    <row r="200" spans="1:12" ht="22.5" customHeight="1" thickBot="1">
      <c r="A200" s="412">
        <v>193</v>
      </c>
      <c r="B200" s="187" t="s">
        <v>487</v>
      </c>
      <c r="C200" s="187" t="s">
        <v>506</v>
      </c>
      <c r="D200" s="188"/>
      <c r="E200" s="189" t="s">
        <v>283</v>
      </c>
      <c r="F200" s="190">
        <v>39173</v>
      </c>
      <c r="G200" s="191">
        <v>41000</v>
      </c>
      <c r="H200" s="192">
        <v>41000</v>
      </c>
      <c r="I200" s="193">
        <v>1</v>
      </c>
      <c r="J200" s="193">
        <v>40871</v>
      </c>
      <c r="K200" s="425">
        <f t="shared" si="1"/>
        <v>1.0031562721734237</v>
      </c>
      <c r="L200" s="435"/>
    </row>
    <row r="201" spans="1:12" ht="22.5" customHeight="1" thickBot="1">
      <c r="A201" s="412">
        <v>194</v>
      </c>
      <c r="B201" s="187" t="s">
        <v>487</v>
      </c>
      <c r="C201" s="187" t="s">
        <v>507</v>
      </c>
      <c r="D201" s="188"/>
      <c r="E201" s="189" t="s">
        <v>283</v>
      </c>
      <c r="F201" s="190">
        <v>39173</v>
      </c>
      <c r="G201" s="191">
        <v>17000</v>
      </c>
      <c r="H201" s="192">
        <v>17000</v>
      </c>
      <c r="I201" s="193">
        <v>0</v>
      </c>
      <c r="J201" s="193">
        <v>16876</v>
      </c>
      <c r="K201" s="425">
        <f t="shared" si="1"/>
        <v>1.0073477127281347</v>
      </c>
      <c r="L201" s="435"/>
    </row>
    <row r="202" spans="1:12" ht="22.5" customHeight="1" thickBot="1">
      <c r="A202" s="412">
        <v>195</v>
      </c>
      <c r="B202" s="187" t="s">
        <v>487</v>
      </c>
      <c r="C202" s="187" t="s">
        <v>508</v>
      </c>
      <c r="D202" s="188"/>
      <c r="E202" s="189" t="s">
        <v>283</v>
      </c>
      <c r="F202" s="190">
        <v>39173</v>
      </c>
      <c r="G202" s="191">
        <v>63000</v>
      </c>
      <c r="H202" s="192">
        <v>63000</v>
      </c>
      <c r="I202" s="193">
        <v>0</v>
      </c>
      <c r="J202" s="193">
        <v>59248</v>
      </c>
      <c r="K202" s="425">
        <f t="shared" si="1"/>
        <v>1.063327032136106</v>
      </c>
      <c r="L202" s="435"/>
    </row>
    <row r="203" spans="1:12" ht="22.5" customHeight="1" thickBot="1">
      <c r="A203" s="412">
        <v>196</v>
      </c>
      <c r="B203" s="187" t="s">
        <v>487</v>
      </c>
      <c r="C203" s="187" t="s">
        <v>509</v>
      </c>
      <c r="D203" s="188"/>
      <c r="E203" s="189" t="s">
        <v>283</v>
      </c>
      <c r="F203" s="190">
        <v>39173</v>
      </c>
      <c r="G203" s="191">
        <v>33000</v>
      </c>
      <c r="H203" s="192">
        <v>33000</v>
      </c>
      <c r="I203" s="193">
        <v>1</v>
      </c>
      <c r="J203" s="193">
        <v>31201</v>
      </c>
      <c r="K203" s="425">
        <f t="shared" si="1"/>
        <v>1.0576584083843465</v>
      </c>
      <c r="L203" s="435"/>
    </row>
    <row r="204" spans="1:12" ht="22.5" customHeight="1" thickBot="1">
      <c r="A204" s="412">
        <v>197</v>
      </c>
      <c r="B204" s="187" t="s">
        <v>487</v>
      </c>
      <c r="C204" s="187" t="s">
        <v>510</v>
      </c>
      <c r="D204" s="188"/>
      <c r="E204" s="189" t="s">
        <v>283</v>
      </c>
      <c r="F204" s="190">
        <v>39173</v>
      </c>
      <c r="G204" s="191">
        <v>17000</v>
      </c>
      <c r="H204" s="192">
        <v>17000</v>
      </c>
      <c r="I204" s="193">
        <v>0</v>
      </c>
      <c r="J204" s="193">
        <v>16072</v>
      </c>
      <c r="K204" s="425">
        <f t="shared" si="1"/>
        <v>1.0577401692384272</v>
      </c>
      <c r="L204" s="435"/>
    </row>
    <row r="205" spans="1:12" ht="22.5" customHeight="1" thickBot="1">
      <c r="A205" s="412">
        <v>198</v>
      </c>
      <c r="B205" s="187" t="s">
        <v>487</v>
      </c>
      <c r="C205" s="187" t="s">
        <v>511</v>
      </c>
      <c r="D205" s="188"/>
      <c r="E205" s="189" t="s">
        <v>283</v>
      </c>
      <c r="F205" s="190">
        <v>39173</v>
      </c>
      <c r="G205" s="191">
        <v>30000</v>
      </c>
      <c r="H205" s="192">
        <v>30000</v>
      </c>
      <c r="I205" s="193">
        <v>0</v>
      </c>
      <c r="J205" s="193">
        <v>30027</v>
      </c>
      <c r="K205" s="425">
        <f t="shared" si="1"/>
        <v>0.9991008092716556</v>
      </c>
      <c r="L205" s="435"/>
    </row>
    <row r="206" spans="1:12" ht="22.5" customHeight="1" thickBot="1">
      <c r="A206" s="412">
        <v>199</v>
      </c>
      <c r="B206" s="195" t="s">
        <v>487</v>
      </c>
      <c r="C206" s="195" t="s">
        <v>512</v>
      </c>
      <c r="D206" s="196"/>
      <c r="E206" s="197" t="s">
        <v>283</v>
      </c>
      <c r="F206" s="198">
        <v>39173</v>
      </c>
      <c r="G206" s="199">
        <v>17000</v>
      </c>
      <c r="H206" s="200">
        <v>17000</v>
      </c>
      <c r="I206" s="201">
        <v>0</v>
      </c>
      <c r="J206" s="185">
        <v>16876</v>
      </c>
      <c r="K206" s="425">
        <f t="shared" si="1"/>
        <v>1.0073477127281347</v>
      </c>
      <c r="L206" s="435"/>
    </row>
    <row r="207" spans="1:12" ht="22.5" customHeight="1" thickBot="1">
      <c r="A207" s="412">
        <v>200</v>
      </c>
      <c r="B207" s="195" t="s">
        <v>487</v>
      </c>
      <c r="C207" s="195" t="s">
        <v>513</v>
      </c>
      <c r="D207" s="196"/>
      <c r="E207" s="197" t="s">
        <v>283</v>
      </c>
      <c r="F207" s="198">
        <v>39173</v>
      </c>
      <c r="G207" s="199">
        <v>5000</v>
      </c>
      <c r="H207" s="200">
        <v>5000</v>
      </c>
      <c r="I207" s="201">
        <v>146</v>
      </c>
      <c r="J207" s="185">
        <v>4738</v>
      </c>
      <c r="K207" s="425">
        <f t="shared" si="1"/>
        <v>1.055297593921486</v>
      </c>
      <c r="L207" s="435"/>
    </row>
    <row r="208" spans="1:12" ht="22.5" customHeight="1" thickBot="1">
      <c r="A208" s="412">
        <v>201</v>
      </c>
      <c r="B208" s="195" t="s">
        <v>487</v>
      </c>
      <c r="C208" s="195" t="s">
        <v>514</v>
      </c>
      <c r="D208" s="196"/>
      <c r="E208" s="197" t="s">
        <v>283</v>
      </c>
      <c r="F208" s="198">
        <v>39173</v>
      </c>
      <c r="G208" s="199">
        <v>3000</v>
      </c>
      <c r="H208" s="200">
        <v>3000</v>
      </c>
      <c r="I208" s="201">
        <v>77</v>
      </c>
      <c r="J208" s="185">
        <v>2900</v>
      </c>
      <c r="K208" s="425">
        <f t="shared" si="1"/>
        <v>1.0344827586206897</v>
      </c>
      <c r="L208" s="435"/>
    </row>
    <row r="209" spans="1:12" ht="22.5" customHeight="1" thickBot="1">
      <c r="A209" s="194">
        <v>202</v>
      </c>
      <c r="B209" s="195" t="s">
        <v>487</v>
      </c>
      <c r="C209" s="195" t="s">
        <v>515</v>
      </c>
      <c r="D209" s="196"/>
      <c r="E209" s="436" t="s">
        <v>516</v>
      </c>
      <c r="F209" s="437">
        <v>40022</v>
      </c>
      <c r="G209" s="199">
        <v>28000</v>
      </c>
      <c r="H209" s="200">
        <v>28000</v>
      </c>
      <c r="I209" s="201">
        <v>4</v>
      </c>
      <c r="J209" s="201">
        <v>28021</v>
      </c>
      <c r="K209" s="438">
        <f>IF(G209=0,"",G209/J209)</f>
        <v>0.9992505620784412</v>
      </c>
      <c r="L209" s="435"/>
    </row>
    <row r="210" spans="1:12" ht="22.5" customHeight="1" thickBot="1">
      <c r="A210" s="439">
        <v>203</v>
      </c>
      <c r="B210" s="440" t="s">
        <v>517</v>
      </c>
      <c r="C210" s="441" t="s">
        <v>518</v>
      </c>
      <c r="D210" s="440" t="s">
        <v>519</v>
      </c>
      <c r="E210" s="442" t="s">
        <v>520</v>
      </c>
      <c r="F210" s="443">
        <v>37652</v>
      </c>
      <c r="G210" s="444">
        <v>18900</v>
      </c>
      <c r="H210" s="445">
        <v>19440</v>
      </c>
      <c r="I210" s="446">
        <v>471</v>
      </c>
      <c r="J210" s="447">
        <v>125685</v>
      </c>
      <c r="K210" s="425">
        <f t="shared" si="1"/>
        <v>0.15037593984962405</v>
      </c>
      <c r="L210" s="448" t="s">
        <v>108</v>
      </c>
    </row>
    <row r="211" spans="1:12" ht="22.5" customHeight="1" thickBot="1">
      <c r="A211" s="439">
        <v>204</v>
      </c>
      <c r="B211" s="440" t="s">
        <v>517</v>
      </c>
      <c r="C211" s="440" t="s">
        <v>518</v>
      </c>
      <c r="D211" s="440" t="s">
        <v>521</v>
      </c>
      <c r="E211" s="442" t="s">
        <v>520</v>
      </c>
      <c r="F211" s="443">
        <v>37652</v>
      </c>
      <c r="G211" s="444">
        <v>3150</v>
      </c>
      <c r="H211" s="445">
        <v>3240</v>
      </c>
      <c r="I211" s="446">
        <v>1572</v>
      </c>
      <c r="J211" s="447">
        <v>20947</v>
      </c>
      <c r="K211" s="438">
        <f t="shared" si="1"/>
        <v>0.15037952928820356</v>
      </c>
      <c r="L211" s="449" t="s">
        <v>108</v>
      </c>
    </row>
    <row r="212" spans="1:12" ht="22.5" customHeight="1" thickBot="1">
      <c r="A212" s="439">
        <v>205</v>
      </c>
      <c r="B212" s="440" t="s">
        <v>517</v>
      </c>
      <c r="C212" s="440" t="s">
        <v>518</v>
      </c>
      <c r="D212" s="440" t="s">
        <v>522</v>
      </c>
      <c r="E212" s="442" t="s">
        <v>520</v>
      </c>
      <c r="F212" s="443">
        <v>37652</v>
      </c>
      <c r="G212" s="444">
        <v>4200</v>
      </c>
      <c r="H212" s="445">
        <v>4320</v>
      </c>
      <c r="I212" s="446">
        <v>307</v>
      </c>
      <c r="J212" s="447">
        <v>27930</v>
      </c>
      <c r="K212" s="425">
        <f aca="true" t="shared" si="2" ref="K212:K224">IF(G212=0,"",G212/J212)</f>
        <v>0.15037593984962405</v>
      </c>
      <c r="L212" s="449" t="s">
        <v>108</v>
      </c>
    </row>
    <row r="213" spans="1:12" ht="22.5" customHeight="1" thickBot="1">
      <c r="A213" s="439">
        <v>206</v>
      </c>
      <c r="B213" s="440" t="s">
        <v>517</v>
      </c>
      <c r="C213" s="440" t="s">
        <v>518</v>
      </c>
      <c r="D213" s="440" t="s">
        <v>523</v>
      </c>
      <c r="E213" s="442" t="s">
        <v>520</v>
      </c>
      <c r="F213" s="443">
        <v>37652</v>
      </c>
      <c r="G213" s="444">
        <v>7350</v>
      </c>
      <c r="H213" s="445">
        <v>7560</v>
      </c>
      <c r="I213" s="446">
        <v>346</v>
      </c>
      <c r="J213" s="447">
        <v>48877</v>
      </c>
      <c r="K213" s="438">
        <f t="shared" si="2"/>
        <v>0.1503774781594615</v>
      </c>
      <c r="L213" s="449" t="s">
        <v>108</v>
      </c>
    </row>
    <row r="214" spans="1:12" ht="22.5" customHeight="1" thickBot="1">
      <c r="A214" s="439">
        <v>207</v>
      </c>
      <c r="B214" s="440" t="s">
        <v>517</v>
      </c>
      <c r="C214" s="440" t="s">
        <v>518</v>
      </c>
      <c r="D214" s="440" t="s">
        <v>524</v>
      </c>
      <c r="E214" s="442" t="s">
        <v>520</v>
      </c>
      <c r="F214" s="443">
        <v>37652</v>
      </c>
      <c r="G214" s="444">
        <v>4200</v>
      </c>
      <c r="H214" s="445">
        <v>4320</v>
      </c>
      <c r="I214" s="446">
        <v>103</v>
      </c>
      <c r="J214" s="447">
        <v>27930</v>
      </c>
      <c r="K214" s="425">
        <f t="shared" si="2"/>
        <v>0.15037593984962405</v>
      </c>
      <c r="L214" s="449" t="s">
        <v>108</v>
      </c>
    </row>
    <row r="215" spans="1:12" ht="22.5" customHeight="1" thickBot="1">
      <c r="A215" s="439">
        <v>208</v>
      </c>
      <c r="B215" s="440" t="s">
        <v>517</v>
      </c>
      <c r="C215" s="440" t="s">
        <v>518</v>
      </c>
      <c r="D215" s="440" t="s">
        <v>525</v>
      </c>
      <c r="E215" s="442" t="s">
        <v>520</v>
      </c>
      <c r="F215" s="443">
        <v>37652</v>
      </c>
      <c r="G215" s="444">
        <v>4200</v>
      </c>
      <c r="H215" s="445">
        <v>4320</v>
      </c>
      <c r="I215" s="446">
        <v>822</v>
      </c>
      <c r="J215" s="447">
        <v>27930</v>
      </c>
      <c r="K215" s="438">
        <f t="shared" si="2"/>
        <v>0.15037593984962405</v>
      </c>
      <c r="L215" s="449" t="s">
        <v>108</v>
      </c>
    </row>
    <row r="216" spans="1:12" ht="22.5" customHeight="1" thickBot="1">
      <c r="A216" s="439">
        <v>209</v>
      </c>
      <c r="B216" s="440" t="s">
        <v>517</v>
      </c>
      <c r="C216" s="440" t="s">
        <v>518</v>
      </c>
      <c r="D216" s="440" t="s">
        <v>526</v>
      </c>
      <c r="E216" s="442" t="s">
        <v>520</v>
      </c>
      <c r="F216" s="443">
        <v>37652</v>
      </c>
      <c r="G216" s="444">
        <v>7350</v>
      </c>
      <c r="H216" s="445">
        <v>7560</v>
      </c>
      <c r="I216" s="446">
        <v>454</v>
      </c>
      <c r="J216" s="447">
        <v>48877</v>
      </c>
      <c r="K216" s="425">
        <f t="shared" si="2"/>
        <v>0.1503774781594615</v>
      </c>
      <c r="L216" s="449" t="s">
        <v>108</v>
      </c>
    </row>
    <row r="217" spans="1:12" ht="22.5" customHeight="1" thickBot="1">
      <c r="A217" s="439">
        <v>210</v>
      </c>
      <c r="B217" s="440" t="s">
        <v>517</v>
      </c>
      <c r="C217" s="440" t="s">
        <v>518</v>
      </c>
      <c r="D217" s="440" t="s">
        <v>527</v>
      </c>
      <c r="E217" s="442" t="s">
        <v>520</v>
      </c>
      <c r="F217" s="443">
        <v>37652</v>
      </c>
      <c r="G217" s="444">
        <v>4200</v>
      </c>
      <c r="H217" s="445">
        <v>4320</v>
      </c>
      <c r="I217" s="446">
        <v>355</v>
      </c>
      <c r="J217" s="447">
        <v>27930</v>
      </c>
      <c r="K217" s="438">
        <f t="shared" si="2"/>
        <v>0.15037593984962405</v>
      </c>
      <c r="L217" s="449" t="s">
        <v>108</v>
      </c>
    </row>
    <row r="218" spans="1:12" ht="22.5" customHeight="1" thickBot="1">
      <c r="A218" s="439">
        <v>211</v>
      </c>
      <c r="B218" s="440" t="s">
        <v>517</v>
      </c>
      <c r="C218" s="440" t="s">
        <v>518</v>
      </c>
      <c r="D218" s="440" t="s">
        <v>528</v>
      </c>
      <c r="E218" s="442" t="s">
        <v>520</v>
      </c>
      <c r="F218" s="443">
        <v>37652</v>
      </c>
      <c r="G218" s="444">
        <v>3150</v>
      </c>
      <c r="H218" s="445">
        <v>3240</v>
      </c>
      <c r="I218" s="446">
        <v>854</v>
      </c>
      <c r="J218" s="447">
        <v>20947</v>
      </c>
      <c r="K218" s="425">
        <f t="shared" si="2"/>
        <v>0.15037952928820356</v>
      </c>
      <c r="L218" s="449" t="s">
        <v>108</v>
      </c>
    </row>
    <row r="219" spans="1:12" ht="22.5" customHeight="1" thickBot="1">
      <c r="A219" s="439">
        <v>212</v>
      </c>
      <c r="B219" s="440" t="s">
        <v>517</v>
      </c>
      <c r="C219" s="440" t="s">
        <v>518</v>
      </c>
      <c r="D219" s="440" t="s">
        <v>529</v>
      </c>
      <c r="E219" s="442" t="s">
        <v>520</v>
      </c>
      <c r="F219" s="443">
        <v>37652</v>
      </c>
      <c r="G219" s="444">
        <v>4200</v>
      </c>
      <c r="H219" s="445">
        <v>4320</v>
      </c>
      <c r="I219" s="446">
        <v>178</v>
      </c>
      <c r="J219" s="447">
        <v>27930</v>
      </c>
      <c r="K219" s="438">
        <f t="shared" si="2"/>
        <v>0.15037593984962405</v>
      </c>
      <c r="L219" s="449" t="s">
        <v>108</v>
      </c>
    </row>
    <row r="220" spans="1:12" ht="22.5" customHeight="1" thickBot="1">
      <c r="A220" s="439">
        <v>213</v>
      </c>
      <c r="B220" s="440" t="s">
        <v>517</v>
      </c>
      <c r="C220" s="440" t="s">
        <v>518</v>
      </c>
      <c r="D220" s="440" t="s">
        <v>530</v>
      </c>
      <c r="E220" s="442" t="s">
        <v>520</v>
      </c>
      <c r="F220" s="443">
        <v>37652</v>
      </c>
      <c r="G220" s="444">
        <v>7350</v>
      </c>
      <c r="H220" s="445">
        <v>7560</v>
      </c>
      <c r="I220" s="446">
        <v>293</v>
      </c>
      <c r="J220" s="447">
        <v>48877</v>
      </c>
      <c r="K220" s="425">
        <f t="shared" si="2"/>
        <v>0.1503774781594615</v>
      </c>
      <c r="L220" s="449" t="s">
        <v>108</v>
      </c>
    </row>
    <row r="221" spans="1:12" ht="22.5" customHeight="1" thickBot="1">
      <c r="A221" s="439">
        <v>214</v>
      </c>
      <c r="B221" s="440" t="s">
        <v>517</v>
      </c>
      <c r="C221" s="440" t="s">
        <v>518</v>
      </c>
      <c r="D221" s="440" t="s">
        <v>531</v>
      </c>
      <c r="E221" s="442" t="s">
        <v>520</v>
      </c>
      <c r="F221" s="443">
        <v>37652</v>
      </c>
      <c r="G221" s="444">
        <v>4200</v>
      </c>
      <c r="H221" s="445">
        <v>4320</v>
      </c>
      <c r="I221" s="446">
        <v>0</v>
      </c>
      <c r="J221" s="447">
        <v>27930</v>
      </c>
      <c r="K221" s="438">
        <f t="shared" si="2"/>
        <v>0.15037593984962405</v>
      </c>
      <c r="L221" s="449" t="s">
        <v>108</v>
      </c>
    </row>
    <row r="222" spans="1:12" ht="22.5" customHeight="1" thickBot="1">
      <c r="A222" s="439">
        <v>215</v>
      </c>
      <c r="B222" s="440" t="s">
        <v>517</v>
      </c>
      <c r="C222" s="440" t="s">
        <v>518</v>
      </c>
      <c r="D222" s="440" t="s">
        <v>532</v>
      </c>
      <c r="E222" s="442" t="s">
        <v>520</v>
      </c>
      <c r="F222" s="443">
        <v>37652</v>
      </c>
      <c r="G222" s="444">
        <v>2100</v>
      </c>
      <c r="H222" s="445">
        <v>2160</v>
      </c>
      <c r="I222" s="446">
        <v>37</v>
      </c>
      <c r="J222" s="447">
        <v>13965</v>
      </c>
      <c r="K222" s="425">
        <f t="shared" si="2"/>
        <v>0.15037593984962405</v>
      </c>
      <c r="L222" s="449" t="s">
        <v>108</v>
      </c>
    </row>
    <row r="223" spans="1:12" ht="22.5" customHeight="1" thickBot="1">
      <c r="A223" s="439">
        <v>216</v>
      </c>
      <c r="B223" s="440" t="s">
        <v>517</v>
      </c>
      <c r="C223" s="440" t="s">
        <v>518</v>
      </c>
      <c r="D223" s="440" t="s">
        <v>533</v>
      </c>
      <c r="E223" s="442" t="s">
        <v>520</v>
      </c>
      <c r="F223" s="443">
        <v>37652</v>
      </c>
      <c r="G223" s="444">
        <v>2100</v>
      </c>
      <c r="H223" s="445">
        <v>2160</v>
      </c>
      <c r="I223" s="446">
        <v>31</v>
      </c>
      <c r="J223" s="447">
        <v>13965</v>
      </c>
      <c r="K223" s="438">
        <f t="shared" si="2"/>
        <v>0.15037593984962405</v>
      </c>
      <c r="L223" s="449" t="s">
        <v>108</v>
      </c>
    </row>
    <row r="224" spans="1:12" ht="22.5" customHeight="1" thickBot="1">
      <c r="A224" s="439">
        <v>217</v>
      </c>
      <c r="B224" s="440" t="s">
        <v>517</v>
      </c>
      <c r="C224" s="440" t="s">
        <v>518</v>
      </c>
      <c r="D224" s="440" t="s">
        <v>534</v>
      </c>
      <c r="E224" s="442" t="s">
        <v>520</v>
      </c>
      <c r="F224" s="443">
        <v>37652</v>
      </c>
      <c r="G224" s="444">
        <v>1050</v>
      </c>
      <c r="H224" s="445">
        <v>1080</v>
      </c>
      <c r="I224" s="446">
        <v>27</v>
      </c>
      <c r="J224" s="447">
        <v>6982</v>
      </c>
      <c r="K224" s="425">
        <f t="shared" si="2"/>
        <v>0.15038670867946147</v>
      </c>
      <c r="L224" s="448" t="s">
        <v>108</v>
      </c>
    </row>
    <row r="225" spans="1:12" ht="30" customHeight="1" thickBot="1">
      <c r="A225" s="739" t="s">
        <v>88</v>
      </c>
      <c r="B225" s="740"/>
      <c r="C225" s="740"/>
      <c r="D225" s="740"/>
      <c r="E225" s="740"/>
      <c r="F225" s="740"/>
      <c r="G225" s="740"/>
      <c r="H225" s="740"/>
      <c r="I225" s="740"/>
      <c r="J225" s="740"/>
      <c r="K225" s="741"/>
      <c r="L225" s="253">
        <f>COUNTIF(L8:L224,"○")</f>
        <v>21</v>
      </c>
    </row>
    <row r="229" spans="3:5" ht="13.5">
      <c r="C229" s="72" t="s">
        <v>58</v>
      </c>
      <c r="E229" s="72" t="s">
        <v>96</v>
      </c>
    </row>
  </sheetData>
  <sheetProtection/>
  <mergeCells count="11">
    <mergeCell ref="D5:D7"/>
    <mergeCell ref="E5:E7"/>
    <mergeCell ref="F5:F7"/>
    <mergeCell ref="H5:L5"/>
    <mergeCell ref="A225:K225"/>
    <mergeCell ref="A3:E3"/>
    <mergeCell ref="F3:G3"/>
    <mergeCell ref="H3:L3"/>
    <mergeCell ref="A5:A7"/>
    <mergeCell ref="B5:B7"/>
    <mergeCell ref="C5:C7"/>
  </mergeCells>
  <dataValidations count="3">
    <dataValidation type="list" allowBlank="1" showInputMessage="1" showErrorMessage="1" sqref="L8:L224">
      <formula1>"○"</formula1>
    </dataValidation>
    <dataValidation allowBlank="1" showInputMessage="1" showErrorMessage="1" imeMode="off" sqref="F8:H126 D8:D209 H135:H182 F127:G182"/>
    <dataValidation allowBlank="1" showInputMessage="1" showErrorMessage="1" imeMode="on" sqref="B8:C182 C183:C209"/>
  </dataValidations>
  <hyperlinks>
    <hyperlink ref="C229" location="総括表!A1" display="総括表へはこちらをクリック！"/>
    <hyperlink ref="E229" location="子ども生活福祉部!A1" display="子ども生活福祉部総括表へはこちらをクリック！"/>
  </hyperlinks>
  <printOptions/>
  <pageMargins left="0.984251968503937" right="0.1968503937007874" top="0.7480314960629921" bottom="0.3937007874015748" header="0.5118110236220472" footer="0.1968503937007874"/>
  <pageSetup fitToHeight="2" horizontalDpi="600" verticalDpi="600" orientation="landscape" paperSize="9" scale="62" r:id="rId1"/>
  <headerFooter alignWithMargins="0">
    <oddFooter>&amp;RH25調査 &amp;D-&amp;T</oddFooter>
  </headerFooter>
  <rowBreaks count="1" manualBreakCount="1">
    <brk id="182" max="11" man="1"/>
  </rowBreaks>
</worksheet>
</file>

<file path=xl/worksheets/sheet12.xml><?xml version="1.0" encoding="utf-8"?>
<worksheet xmlns="http://schemas.openxmlformats.org/spreadsheetml/2006/main" xmlns:r="http://schemas.openxmlformats.org/officeDocument/2006/relationships">
  <sheetPr>
    <tabColor indexed="10"/>
  </sheetPr>
  <dimension ref="A1:J37"/>
  <sheetViews>
    <sheetView zoomScalePageLayoutView="0" workbookViewId="0" topLeftCell="A15">
      <selection activeCell="J14" sqref="J14"/>
    </sheetView>
  </sheetViews>
  <sheetFormatPr defaultColWidth="9.00390625" defaultRowHeight="13.5"/>
  <cols>
    <col min="1" max="1" width="5.25390625" style="7" bestFit="1" customWidth="1"/>
    <col min="2" max="2" width="28.00390625" style="7" customWidth="1"/>
    <col min="3" max="3" width="35.625" style="7" customWidth="1"/>
    <col min="4" max="4" width="13.625" style="7" customWidth="1"/>
    <col min="5" max="5" width="13.875" style="7" bestFit="1" customWidth="1"/>
    <col min="6" max="8" width="10.625" style="7" customWidth="1"/>
    <col min="9" max="9" width="10.875" style="7" customWidth="1"/>
    <col min="10" max="16384" width="9.00390625" style="7" customWidth="1"/>
  </cols>
  <sheetData>
    <row r="1" spans="1:8" ht="13.5">
      <c r="A1" s="40" t="s">
        <v>4</v>
      </c>
      <c r="B1" s="40"/>
      <c r="C1" s="40"/>
      <c r="D1" s="40"/>
      <c r="E1" s="40"/>
      <c r="F1" s="40"/>
      <c r="G1" s="40"/>
      <c r="H1" s="40"/>
    </row>
    <row r="2" spans="1:8" ht="21">
      <c r="A2" s="775" t="s">
        <v>75</v>
      </c>
      <c r="B2" s="775"/>
      <c r="C2" s="775"/>
      <c r="D2" s="775"/>
      <c r="E2" s="775"/>
      <c r="F2" s="775"/>
      <c r="G2" s="775"/>
      <c r="H2" s="775"/>
    </row>
    <row r="3" spans="1:8" ht="13.5">
      <c r="A3" s="40"/>
      <c r="B3" s="40"/>
      <c r="C3" s="40"/>
      <c r="D3" s="40"/>
      <c r="E3" s="40"/>
      <c r="F3" s="40"/>
      <c r="G3" s="40"/>
      <c r="H3" s="40"/>
    </row>
    <row r="4" spans="1:8" ht="13.5">
      <c r="A4" s="40"/>
      <c r="B4" s="40"/>
      <c r="C4" s="40"/>
      <c r="D4" s="40"/>
      <c r="E4" s="40"/>
      <c r="F4" s="40"/>
      <c r="G4" s="287" t="s">
        <v>91</v>
      </c>
      <c r="H4" s="450"/>
    </row>
    <row r="5" spans="1:8" ht="13.5">
      <c r="A5" s="40"/>
      <c r="B5" s="40"/>
      <c r="C5" s="40"/>
      <c r="D5" s="40"/>
      <c r="E5" s="40"/>
      <c r="F5" s="40"/>
      <c r="G5" s="40"/>
      <c r="H5" s="384" t="s">
        <v>5</v>
      </c>
    </row>
    <row r="6" spans="1:10" s="8" customFormat="1" ht="30" customHeight="1">
      <c r="A6" s="385" t="s">
        <v>6</v>
      </c>
      <c r="B6" s="385" t="s">
        <v>7</v>
      </c>
      <c r="C6" s="385" t="s">
        <v>8</v>
      </c>
      <c r="D6" s="385" t="s">
        <v>9</v>
      </c>
      <c r="E6" s="385" t="s">
        <v>10</v>
      </c>
      <c r="F6" s="138" t="s">
        <v>11</v>
      </c>
      <c r="G6" s="138" t="s">
        <v>53</v>
      </c>
      <c r="H6" s="138" t="s">
        <v>12</v>
      </c>
      <c r="I6" s="297"/>
      <c r="J6" s="292"/>
    </row>
    <row r="7" spans="1:10" s="10" customFormat="1" ht="30" customHeight="1">
      <c r="A7" s="41">
        <v>1</v>
      </c>
      <c r="B7" s="82" t="s">
        <v>535</v>
      </c>
      <c r="C7" s="81" t="s">
        <v>536</v>
      </c>
      <c r="D7" s="451" t="s">
        <v>537</v>
      </c>
      <c r="E7" s="452" t="s">
        <v>538</v>
      </c>
      <c r="F7" s="48">
        <v>8</v>
      </c>
      <c r="G7" s="48">
        <v>0</v>
      </c>
      <c r="H7" s="48">
        <v>8</v>
      </c>
      <c r="I7" s="302"/>
      <c r="J7" s="295"/>
    </row>
    <row r="8" spans="1:10" s="11" customFormat="1" ht="30" customHeight="1">
      <c r="A8" s="41">
        <v>2</v>
      </c>
      <c r="B8" s="82" t="s">
        <v>535</v>
      </c>
      <c r="C8" s="81" t="s">
        <v>539</v>
      </c>
      <c r="D8" s="451" t="s">
        <v>537</v>
      </c>
      <c r="E8" s="452" t="s">
        <v>538</v>
      </c>
      <c r="F8" s="48">
        <v>12</v>
      </c>
      <c r="G8" s="48">
        <v>0</v>
      </c>
      <c r="H8" s="48">
        <v>12</v>
      </c>
      <c r="I8" s="302"/>
      <c r="J8" s="294"/>
    </row>
    <row r="9" spans="1:10" s="11" customFormat="1" ht="30" customHeight="1">
      <c r="A9" s="41">
        <v>3</v>
      </c>
      <c r="B9" s="82" t="s">
        <v>535</v>
      </c>
      <c r="C9" s="81" t="s">
        <v>540</v>
      </c>
      <c r="D9" s="451" t="s">
        <v>537</v>
      </c>
      <c r="E9" s="452" t="s">
        <v>538</v>
      </c>
      <c r="F9" s="48">
        <v>4</v>
      </c>
      <c r="G9" s="48">
        <v>0</v>
      </c>
      <c r="H9" s="48">
        <v>4</v>
      </c>
      <c r="I9" s="302"/>
      <c r="J9" s="294"/>
    </row>
    <row r="10" spans="1:10" s="11" customFormat="1" ht="30" customHeight="1">
      <c r="A10" s="41">
        <v>4</v>
      </c>
      <c r="B10" s="81" t="s">
        <v>541</v>
      </c>
      <c r="C10" s="81" t="s">
        <v>542</v>
      </c>
      <c r="D10" s="451" t="s">
        <v>537</v>
      </c>
      <c r="E10" s="452" t="s">
        <v>538</v>
      </c>
      <c r="F10" s="48">
        <v>7</v>
      </c>
      <c r="G10" s="48">
        <v>0</v>
      </c>
      <c r="H10" s="48">
        <v>7</v>
      </c>
      <c r="I10" s="302"/>
      <c r="J10" s="294"/>
    </row>
    <row r="11" spans="1:8" ht="30" customHeight="1">
      <c r="A11" s="322">
        <v>5</v>
      </c>
      <c r="B11" s="146" t="s">
        <v>543</v>
      </c>
      <c r="C11" s="146" t="s">
        <v>544</v>
      </c>
      <c r="D11" s="453" t="s">
        <v>537</v>
      </c>
      <c r="E11" s="452" t="s">
        <v>538</v>
      </c>
      <c r="F11" s="342">
        <v>37</v>
      </c>
      <c r="G11" s="342">
        <v>0</v>
      </c>
      <c r="H11" s="342">
        <v>37</v>
      </c>
    </row>
    <row r="12" spans="1:10" s="9" customFormat="1" ht="30" customHeight="1">
      <c r="A12" s="41">
        <v>6</v>
      </c>
      <c r="B12" s="82" t="s">
        <v>543</v>
      </c>
      <c r="C12" s="82" t="s">
        <v>545</v>
      </c>
      <c r="D12" s="454" t="s">
        <v>546</v>
      </c>
      <c r="E12" s="43" t="s">
        <v>547</v>
      </c>
      <c r="F12" s="44">
        <v>5</v>
      </c>
      <c r="G12" s="44">
        <v>0</v>
      </c>
      <c r="H12" s="44">
        <v>5</v>
      </c>
      <c r="I12" s="302"/>
      <c r="J12" s="293"/>
    </row>
    <row r="13" spans="1:10" s="9" customFormat="1" ht="30" customHeight="1">
      <c r="A13" s="41">
        <v>7</v>
      </c>
      <c r="B13" s="82" t="s">
        <v>535</v>
      </c>
      <c r="C13" s="82" t="s">
        <v>548</v>
      </c>
      <c r="D13" s="454" t="s">
        <v>546</v>
      </c>
      <c r="E13" s="43" t="s">
        <v>547</v>
      </c>
      <c r="F13" s="44">
        <v>2</v>
      </c>
      <c r="G13" s="44">
        <v>2</v>
      </c>
      <c r="H13" s="44">
        <v>0</v>
      </c>
      <c r="I13" s="302"/>
      <c r="J13" s="293"/>
    </row>
    <row r="14" spans="1:10" s="9" customFormat="1" ht="30" customHeight="1">
      <c r="A14" s="41">
        <v>8</v>
      </c>
      <c r="B14" s="82" t="s">
        <v>535</v>
      </c>
      <c r="C14" s="82" t="s">
        <v>549</v>
      </c>
      <c r="D14" s="454" t="s">
        <v>546</v>
      </c>
      <c r="E14" s="43" t="s">
        <v>547</v>
      </c>
      <c r="F14" s="44">
        <v>2</v>
      </c>
      <c r="G14" s="44">
        <v>0</v>
      </c>
      <c r="H14" s="44">
        <v>2</v>
      </c>
      <c r="I14" s="302"/>
      <c r="J14" s="293"/>
    </row>
    <row r="15" spans="1:10" s="9" customFormat="1" ht="30" customHeight="1">
      <c r="A15" s="41">
        <v>9</v>
      </c>
      <c r="B15" s="82" t="s">
        <v>535</v>
      </c>
      <c r="C15" s="82" t="s">
        <v>550</v>
      </c>
      <c r="D15" s="454" t="s">
        <v>546</v>
      </c>
      <c r="E15" s="43" t="s">
        <v>547</v>
      </c>
      <c r="F15" s="44">
        <v>3</v>
      </c>
      <c r="G15" s="44">
        <v>0</v>
      </c>
      <c r="H15" s="44">
        <v>3</v>
      </c>
      <c r="I15" s="302"/>
      <c r="J15" s="293"/>
    </row>
    <row r="16" spans="1:10" s="9" customFormat="1" ht="30" customHeight="1">
      <c r="A16" s="41">
        <v>10</v>
      </c>
      <c r="B16" s="82" t="s">
        <v>551</v>
      </c>
      <c r="C16" s="82" t="s">
        <v>552</v>
      </c>
      <c r="D16" s="454" t="s">
        <v>546</v>
      </c>
      <c r="E16" s="43" t="s">
        <v>547</v>
      </c>
      <c r="F16" s="44">
        <v>2</v>
      </c>
      <c r="G16" s="44">
        <v>0</v>
      </c>
      <c r="H16" s="44">
        <v>2</v>
      </c>
      <c r="I16" s="302"/>
      <c r="J16" s="293"/>
    </row>
    <row r="17" spans="1:10" s="9" customFormat="1" ht="30" customHeight="1">
      <c r="A17" s="41">
        <v>11</v>
      </c>
      <c r="B17" s="82" t="s">
        <v>535</v>
      </c>
      <c r="C17" s="82" t="s">
        <v>553</v>
      </c>
      <c r="D17" s="454" t="s">
        <v>554</v>
      </c>
      <c r="E17" s="43" t="s">
        <v>555</v>
      </c>
      <c r="F17" s="44">
        <v>4</v>
      </c>
      <c r="G17" s="44">
        <v>0</v>
      </c>
      <c r="H17" s="44">
        <v>4</v>
      </c>
      <c r="I17" s="302"/>
      <c r="J17" s="293"/>
    </row>
    <row r="18" spans="1:10" s="9" customFormat="1" ht="30" customHeight="1">
      <c r="A18" s="41">
        <v>12</v>
      </c>
      <c r="B18" s="82" t="s">
        <v>535</v>
      </c>
      <c r="C18" s="82" t="s">
        <v>556</v>
      </c>
      <c r="D18" s="454" t="s">
        <v>554</v>
      </c>
      <c r="E18" s="43" t="s">
        <v>555</v>
      </c>
      <c r="F18" s="44">
        <v>5</v>
      </c>
      <c r="G18" s="44">
        <v>0</v>
      </c>
      <c r="H18" s="44">
        <v>5</v>
      </c>
      <c r="I18" s="302"/>
      <c r="J18" s="293"/>
    </row>
    <row r="19" spans="1:10" s="9" customFormat="1" ht="30" customHeight="1">
      <c r="A19" s="41">
        <v>13</v>
      </c>
      <c r="B19" s="82" t="s">
        <v>535</v>
      </c>
      <c r="C19" s="82" t="s">
        <v>557</v>
      </c>
      <c r="D19" s="454" t="s">
        <v>554</v>
      </c>
      <c r="E19" s="43" t="s">
        <v>555</v>
      </c>
      <c r="F19" s="44">
        <v>92</v>
      </c>
      <c r="G19" s="44">
        <v>0</v>
      </c>
      <c r="H19" s="44">
        <v>92</v>
      </c>
      <c r="I19" s="302"/>
      <c r="J19" s="293"/>
    </row>
    <row r="20" spans="1:10" ht="30" customHeight="1">
      <c r="A20" s="393"/>
      <c r="B20" s="247" t="s">
        <v>558</v>
      </c>
      <c r="C20" s="71" t="s">
        <v>57</v>
      </c>
      <c r="D20" s="753" t="s">
        <v>3</v>
      </c>
      <c r="E20" s="754"/>
      <c r="F20" s="393">
        <f>SUM(F7:F19)</f>
        <v>183</v>
      </c>
      <c r="G20" s="393">
        <f>SUM(G7:G19)</f>
        <v>2</v>
      </c>
      <c r="H20" s="393">
        <f>SUM(H7:H19)</f>
        <v>181</v>
      </c>
      <c r="I20" s="394"/>
      <c r="J20" s="291"/>
    </row>
    <row r="21" spans="1:10" ht="13.5">
      <c r="A21" s="40"/>
      <c r="I21" s="291"/>
      <c r="J21" s="291"/>
    </row>
    <row r="22" spans="2:10" ht="13.5">
      <c r="B22" s="40"/>
      <c r="I22" s="291"/>
      <c r="J22" s="291"/>
    </row>
    <row r="23" spans="2:10" ht="13.5">
      <c r="B23" s="40"/>
      <c r="I23" s="291"/>
      <c r="J23" s="291"/>
    </row>
    <row r="24" spans="2:10" ht="13.5">
      <c r="B24" s="40"/>
      <c r="I24" s="291"/>
      <c r="J24" s="291"/>
    </row>
    <row r="25" spans="9:10" ht="13.5">
      <c r="I25" s="291"/>
      <c r="J25" s="291"/>
    </row>
    <row r="26" spans="9:10" ht="13.5">
      <c r="I26" s="291"/>
      <c r="J26" s="291"/>
    </row>
    <row r="27" spans="9:10" ht="13.5">
      <c r="I27" s="291"/>
      <c r="J27" s="291"/>
    </row>
    <row r="28" spans="9:10" ht="13.5">
      <c r="I28" s="291"/>
      <c r="J28" s="291"/>
    </row>
    <row r="29" spans="9:10" ht="13.5">
      <c r="I29" s="291"/>
      <c r="J29" s="291"/>
    </row>
    <row r="30" spans="9:10" ht="13.5">
      <c r="I30" s="291"/>
      <c r="J30" s="291"/>
    </row>
    <row r="31" spans="9:10" ht="13.5">
      <c r="I31" s="291"/>
      <c r="J31" s="291"/>
    </row>
    <row r="32" spans="9:10" ht="13.5">
      <c r="I32" s="291"/>
      <c r="J32" s="291"/>
    </row>
    <row r="33" spans="9:10" ht="13.5">
      <c r="I33" s="291"/>
      <c r="J33" s="291"/>
    </row>
    <row r="34" spans="9:10" ht="13.5">
      <c r="I34" s="291"/>
      <c r="J34" s="291"/>
    </row>
    <row r="35" spans="9:10" ht="13.5">
      <c r="I35" s="291"/>
      <c r="J35" s="291"/>
    </row>
    <row r="36" spans="9:10" ht="13.5">
      <c r="I36" s="291"/>
      <c r="J36" s="291"/>
    </row>
    <row r="37" spans="9:10" ht="13.5">
      <c r="I37" s="291"/>
      <c r="J37" s="291"/>
    </row>
  </sheetData>
  <sheetProtection/>
  <mergeCells count="2">
    <mergeCell ref="A2:H2"/>
    <mergeCell ref="D20:E20"/>
  </mergeCells>
  <hyperlinks>
    <hyperlink ref="C20" location="'保健医療部（詳細） '!Print_Titles" display="詳細はこちらをクリック！"/>
    <hyperlink ref="D20:E20"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sheetPr>
    <tabColor indexed="12"/>
  </sheetPr>
  <dimension ref="A1:M195"/>
  <sheetViews>
    <sheetView view="pageBreakPreview" zoomScaleSheetLayoutView="100" zoomScalePageLayoutView="0" workbookViewId="0" topLeftCell="A1">
      <pane xSplit="3" ySplit="7" topLeftCell="E187" activePane="bottomRight" state="frozen"/>
      <selection pane="topLeft" activeCell="J14" sqref="J14"/>
      <selection pane="topRight" activeCell="J14" sqref="J14"/>
      <selection pane="bottomLeft" activeCell="J14" sqref="J14"/>
      <selection pane="bottomRight" activeCell="J14" sqref="J14"/>
    </sheetView>
  </sheetViews>
  <sheetFormatPr defaultColWidth="9.00390625" defaultRowHeight="13.5"/>
  <cols>
    <col min="1" max="1" width="5.125" style="83" customWidth="1"/>
    <col min="2" max="2" width="29.625" style="83" customWidth="1"/>
    <col min="3" max="3" width="25.625" style="83" customWidth="1"/>
    <col min="4" max="4" width="26.625" style="83" customWidth="1"/>
    <col min="5" max="5" width="20.625" style="83" customWidth="1"/>
    <col min="6" max="6" width="9.625" style="91" customWidth="1"/>
    <col min="7" max="11" width="8.625" style="83" customWidth="1"/>
    <col min="12" max="16384" width="9.00390625" style="83" customWidth="1"/>
  </cols>
  <sheetData>
    <row r="1" spans="1:6" ht="14.25" customHeight="1">
      <c r="A1" s="83" t="s">
        <v>70</v>
      </c>
      <c r="C1" s="84" t="s">
        <v>32</v>
      </c>
      <c r="D1" s="85" t="s">
        <v>92</v>
      </c>
      <c r="E1" s="86"/>
      <c r="F1" s="83"/>
    </row>
    <row r="2" spans="6:12" ht="14.25" customHeight="1" thickBot="1">
      <c r="F2" s="87"/>
      <c r="G2" s="266"/>
      <c r="H2" s="266"/>
      <c r="I2" s="267"/>
      <c r="J2" s="267"/>
      <c r="K2" s="267"/>
      <c r="L2" s="267"/>
    </row>
    <row r="3" spans="1:12" ht="19.5" customHeight="1">
      <c r="A3" s="742" t="s">
        <v>34</v>
      </c>
      <c r="B3" s="743"/>
      <c r="C3" s="743"/>
      <c r="D3" s="743"/>
      <c r="E3" s="743"/>
      <c r="F3" s="744" t="s">
        <v>54</v>
      </c>
      <c r="G3" s="764"/>
      <c r="H3" s="734" t="s">
        <v>35</v>
      </c>
      <c r="I3" s="734"/>
      <c r="J3" s="734"/>
      <c r="K3" s="734"/>
      <c r="L3" s="735"/>
    </row>
    <row r="4" spans="1:12" s="88" customFormat="1" ht="19.5" customHeight="1">
      <c r="A4" s="63" t="s">
        <v>36</v>
      </c>
      <c r="B4" s="64" t="s">
        <v>37</v>
      </c>
      <c r="C4" s="64" t="s">
        <v>38</v>
      </c>
      <c r="D4" s="64" t="s">
        <v>39</v>
      </c>
      <c r="E4" s="65" t="s">
        <v>40</v>
      </c>
      <c r="F4" s="66" t="s">
        <v>55</v>
      </c>
      <c r="G4" s="159" t="s">
        <v>41</v>
      </c>
      <c r="H4" s="166" t="s">
        <v>56</v>
      </c>
      <c r="I4" s="166" t="s">
        <v>81</v>
      </c>
      <c r="J4" s="166" t="s">
        <v>83</v>
      </c>
      <c r="K4" s="166" t="s">
        <v>85</v>
      </c>
      <c r="L4" s="173" t="s">
        <v>80</v>
      </c>
    </row>
    <row r="5" spans="1:12" ht="23.25" customHeight="1">
      <c r="A5" s="785" t="s">
        <v>42</v>
      </c>
      <c r="B5" s="788" t="s">
        <v>43</v>
      </c>
      <c r="C5" s="791" t="s">
        <v>44</v>
      </c>
      <c r="D5" s="791" t="s">
        <v>45</v>
      </c>
      <c r="E5" s="776" t="s">
        <v>46</v>
      </c>
      <c r="F5" s="779" t="s">
        <v>47</v>
      </c>
      <c r="G5" s="149"/>
      <c r="H5" s="783"/>
      <c r="I5" s="783"/>
      <c r="J5" s="783"/>
      <c r="K5" s="783"/>
      <c r="L5" s="784"/>
    </row>
    <row r="6" spans="1:12" ht="54.75" customHeight="1">
      <c r="A6" s="786"/>
      <c r="B6" s="789"/>
      <c r="C6" s="789"/>
      <c r="D6" s="789"/>
      <c r="E6" s="777"/>
      <c r="F6" s="780"/>
      <c r="G6" s="162" t="s">
        <v>48</v>
      </c>
      <c r="H6" s="455" t="s">
        <v>72</v>
      </c>
      <c r="I6" s="154" t="s">
        <v>49</v>
      </c>
      <c r="J6" s="89" t="s">
        <v>50</v>
      </c>
      <c r="K6" s="101" t="s">
        <v>102</v>
      </c>
      <c r="L6" s="285" t="s">
        <v>89</v>
      </c>
    </row>
    <row r="7" spans="1:12" ht="19.5" customHeight="1" thickBot="1">
      <c r="A7" s="787"/>
      <c r="B7" s="790"/>
      <c r="C7" s="790"/>
      <c r="D7" s="790"/>
      <c r="E7" s="778"/>
      <c r="F7" s="781"/>
      <c r="G7" s="163" t="s">
        <v>51</v>
      </c>
      <c r="H7" s="155" t="s">
        <v>51</v>
      </c>
      <c r="I7" s="90" t="s">
        <v>52</v>
      </c>
      <c r="J7" s="90" t="s">
        <v>51</v>
      </c>
      <c r="K7" s="90" t="s">
        <v>1</v>
      </c>
      <c r="L7" s="163" t="s">
        <v>1</v>
      </c>
    </row>
    <row r="8" spans="1:12" ht="14.25" thickBot="1">
      <c r="A8" s="439">
        <v>1</v>
      </c>
      <c r="B8" s="456" t="s">
        <v>559</v>
      </c>
      <c r="C8" s="457" t="s">
        <v>560</v>
      </c>
      <c r="D8" s="456"/>
      <c r="E8" s="458" t="s">
        <v>561</v>
      </c>
      <c r="F8" s="459">
        <v>35886</v>
      </c>
      <c r="G8" s="460">
        <v>5600</v>
      </c>
      <c r="H8" s="461">
        <v>5600</v>
      </c>
      <c r="I8" s="446">
        <v>85</v>
      </c>
      <c r="J8" s="446">
        <v>5911</v>
      </c>
      <c r="K8" s="462">
        <f aca="true" t="shared" si="0" ref="K8:K34">IF(G8=0,"",G8/J8)</f>
        <v>0.9473862290644561</v>
      </c>
      <c r="L8" s="463"/>
    </row>
    <row r="9" spans="1:12" ht="27.75" thickBot="1">
      <c r="A9" s="439">
        <v>2</v>
      </c>
      <c r="B9" s="456" t="s">
        <v>559</v>
      </c>
      <c r="C9" s="457" t="s">
        <v>562</v>
      </c>
      <c r="D9" s="456"/>
      <c r="E9" s="458" t="s">
        <v>561</v>
      </c>
      <c r="F9" s="459">
        <v>34790</v>
      </c>
      <c r="G9" s="460">
        <v>3400</v>
      </c>
      <c r="H9" s="461">
        <v>3400</v>
      </c>
      <c r="I9" s="446">
        <v>56</v>
      </c>
      <c r="J9" s="446">
        <v>3637</v>
      </c>
      <c r="K9" s="462">
        <f t="shared" si="0"/>
        <v>0.9348364036293648</v>
      </c>
      <c r="L9" s="463"/>
    </row>
    <row r="10" spans="1:12" ht="27.75" thickBot="1">
      <c r="A10" s="439">
        <v>3</v>
      </c>
      <c r="B10" s="456" t="s">
        <v>559</v>
      </c>
      <c r="C10" s="457" t="s">
        <v>563</v>
      </c>
      <c r="D10" s="456"/>
      <c r="E10" s="458" t="s">
        <v>561</v>
      </c>
      <c r="F10" s="459">
        <v>34790</v>
      </c>
      <c r="G10" s="460">
        <v>4100</v>
      </c>
      <c r="H10" s="461">
        <v>4100</v>
      </c>
      <c r="I10" s="446">
        <v>20</v>
      </c>
      <c r="J10" s="446">
        <v>4339</v>
      </c>
      <c r="K10" s="462">
        <f t="shared" si="0"/>
        <v>0.944918183913344</v>
      </c>
      <c r="L10" s="463"/>
    </row>
    <row r="11" spans="1:12" ht="14.25" thickBot="1">
      <c r="A11" s="439">
        <v>4</v>
      </c>
      <c r="B11" s="456" t="s">
        <v>559</v>
      </c>
      <c r="C11" s="457" t="s">
        <v>564</v>
      </c>
      <c r="D11" s="456"/>
      <c r="E11" s="458" t="s">
        <v>561</v>
      </c>
      <c r="F11" s="459">
        <v>34790</v>
      </c>
      <c r="G11" s="460">
        <v>4300</v>
      </c>
      <c r="H11" s="461">
        <v>4300</v>
      </c>
      <c r="I11" s="446">
        <v>0</v>
      </c>
      <c r="J11" s="446">
        <v>4448</v>
      </c>
      <c r="K11" s="462">
        <f t="shared" si="0"/>
        <v>0.966726618705036</v>
      </c>
      <c r="L11" s="463"/>
    </row>
    <row r="12" spans="1:12" ht="27.75" thickBot="1">
      <c r="A12" s="439">
        <v>5</v>
      </c>
      <c r="B12" s="456" t="s">
        <v>559</v>
      </c>
      <c r="C12" s="457" t="s">
        <v>565</v>
      </c>
      <c r="D12" s="456"/>
      <c r="E12" s="458" t="s">
        <v>561</v>
      </c>
      <c r="F12" s="459">
        <v>34790</v>
      </c>
      <c r="G12" s="460">
        <v>3400</v>
      </c>
      <c r="H12" s="461">
        <v>3400</v>
      </c>
      <c r="I12" s="446">
        <v>0</v>
      </c>
      <c r="J12" s="446">
        <v>3523</v>
      </c>
      <c r="K12" s="462">
        <f t="shared" si="0"/>
        <v>0.9650865739426625</v>
      </c>
      <c r="L12" s="463"/>
    </row>
    <row r="13" spans="1:12" ht="27.75" thickBot="1">
      <c r="A13" s="439">
        <v>6</v>
      </c>
      <c r="B13" s="456" t="s">
        <v>559</v>
      </c>
      <c r="C13" s="457" t="s">
        <v>566</v>
      </c>
      <c r="D13" s="456"/>
      <c r="E13" s="458" t="s">
        <v>561</v>
      </c>
      <c r="F13" s="459">
        <v>34790</v>
      </c>
      <c r="G13" s="460">
        <v>3400</v>
      </c>
      <c r="H13" s="461">
        <v>3400</v>
      </c>
      <c r="I13" s="446">
        <v>0</v>
      </c>
      <c r="J13" s="446">
        <v>3523</v>
      </c>
      <c r="K13" s="462">
        <f t="shared" si="0"/>
        <v>0.9650865739426625</v>
      </c>
      <c r="L13" s="463"/>
    </row>
    <row r="14" spans="1:12" ht="14.25" thickBot="1">
      <c r="A14" s="439">
        <v>7</v>
      </c>
      <c r="B14" s="456" t="s">
        <v>559</v>
      </c>
      <c r="C14" s="457" t="s">
        <v>567</v>
      </c>
      <c r="D14" s="456"/>
      <c r="E14" s="458" t="s">
        <v>561</v>
      </c>
      <c r="F14" s="459">
        <v>34790</v>
      </c>
      <c r="G14" s="460">
        <v>4100</v>
      </c>
      <c r="H14" s="461">
        <v>4100</v>
      </c>
      <c r="I14" s="446">
        <v>0</v>
      </c>
      <c r="J14" s="446">
        <v>4256</v>
      </c>
      <c r="K14" s="462">
        <f t="shared" si="0"/>
        <v>0.9633458646616542</v>
      </c>
      <c r="L14" s="463"/>
    </row>
    <row r="15" spans="1:12" ht="14.25" thickBot="1">
      <c r="A15" s="439">
        <v>8</v>
      </c>
      <c r="B15" s="456" t="s">
        <v>559</v>
      </c>
      <c r="C15" s="457" t="s">
        <v>568</v>
      </c>
      <c r="D15" s="456"/>
      <c r="E15" s="458" t="s">
        <v>561</v>
      </c>
      <c r="F15" s="459">
        <v>34790</v>
      </c>
      <c r="G15" s="460">
        <v>4100</v>
      </c>
      <c r="H15" s="461">
        <v>4100</v>
      </c>
      <c r="I15" s="446">
        <v>0</v>
      </c>
      <c r="J15" s="446">
        <v>4256</v>
      </c>
      <c r="K15" s="462">
        <f t="shared" si="0"/>
        <v>0.9633458646616542</v>
      </c>
      <c r="L15" s="463"/>
    </row>
    <row r="16" spans="1:12" ht="14.25" thickBot="1">
      <c r="A16" s="439">
        <v>9</v>
      </c>
      <c r="B16" s="456" t="s">
        <v>559</v>
      </c>
      <c r="C16" s="457" t="s">
        <v>569</v>
      </c>
      <c r="D16" s="456"/>
      <c r="E16" s="458" t="s">
        <v>561</v>
      </c>
      <c r="F16" s="459">
        <v>35582</v>
      </c>
      <c r="G16" s="460">
        <v>41000</v>
      </c>
      <c r="H16" s="461">
        <v>41000</v>
      </c>
      <c r="I16" s="446">
        <v>1</v>
      </c>
      <c r="J16" s="446">
        <v>41159.11276537083</v>
      </c>
      <c r="K16" s="462">
        <f t="shared" si="0"/>
        <v>0.9961342032254713</v>
      </c>
      <c r="L16" s="463"/>
    </row>
    <row r="17" spans="1:12" ht="14.25" thickBot="1">
      <c r="A17" s="439">
        <v>10</v>
      </c>
      <c r="B17" s="456" t="s">
        <v>559</v>
      </c>
      <c r="C17" s="457" t="s">
        <v>570</v>
      </c>
      <c r="D17" s="456"/>
      <c r="E17" s="458" t="s">
        <v>561</v>
      </c>
      <c r="F17" s="459">
        <v>34425</v>
      </c>
      <c r="G17" s="460">
        <v>18000</v>
      </c>
      <c r="H17" s="461">
        <v>18000</v>
      </c>
      <c r="I17" s="446">
        <v>26</v>
      </c>
      <c r="J17" s="446">
        <v>18114.944030879517</v>
      </c>
      <c r="K17" s="462">
        <f t="shared" si="0"/>
        <v>0.9936547399382754</v>
      </c>
      <c r="L17" s="463"/>
    </row>
    <row r="18" spans="1:12" ht="14.25" thickBot="1">
      <c r="A18" s="439">
        <v>11</v>
      </c>
      <c r="B18" s="456" t="s">
        <v>559</v>
      </c>
      <c r="C18" s="457" t="s">
        <v>571</v>
      </c>
      <c r="D18" s="456"/>
      <c r="E18" s="458" t="s">
        <v>561</v>
      </c>
      <c r="F18" s="459">
        <v>34425</v>
      </c>
      <c r="G18" s="460">
        <v>11000</v>
      </c>
      <c r="H18" s="461">
        <v>11000</v>
      </c>
      <c r="I18" s="446">
        <v>0</v>
      </c>
      <c r="J18" s="446">
        <v>11287.042183622829</v>
      </c>
      <c r="K18" s="462">
        <f t="shared" si="0"/>
        <v>0.9745688747367917</v>
      </c>
      <c r="L18" s="463"/>
    </row>
    <row r="19" spans="1:12" ht="27.75" thickBot="1">
      <c r="A19" s="439">
        <v>12</v>
      </c>
      <c r="B19" s="456" t="s">
        <v>559</v>
      </c>
      <c r="C19" s="457" t="s">
        <v>572</v>
      </c>
      <c r="D19" s="456" t="s">
        <v>573</v>
      </c>
      <c r="E19" s="458" t="s">
        <v>561</v>
      </c>
      <c r="F19" s="459">
        <v>35582</v>
      </c>
      <c r="G19" s="460">
        <v>43000</v>
      </c>
      <c r="H19" s="461">
        <v>43000</v>
      </c>
      <c r="I19" s="446">
        <v>25</v>
      </c>
      <c r="J19" s="446">
        <v>43719.575958092086</v>
      </c>
      <c r="K19" s="462">
        <f t="shared" si="0"/>
        <v>0.9835411039031613</v>
      </c>
      <c r="L19" s="463"/>
    </row>
    <row r="20" spans="1:12" ht="27.75" thickBot="1">
      <c r="A20" s="439">
        <v>13</v>
      </c>
      <c r="B20" s="456" t="s">
        <v>559</v>
      </c>
      <c r="C20" s="457" t="s">
        <v>572</v>
      </c>
      <c r="D20" s="456" t="s">
        <v>574</v>
      </c>
      <c r="E20" s="458" t="s">
        <v>561</v>
      </c>
      <c r="F20" s="459">
        <v>36982</v>
      </c>
      <c r="G20" s="460">
        <v>22000</v>
      </c>
      <c r="H20" s="461">
        <v>22000</v>
      </c>
      <c r="I20" s="446">
        <v>56</v>
      </c>
      <c r="J20" s="446">
        <v>22463.19327267714</v>
      </c>
      <c r="K20" s="462">
        <f t="shared" si="0"/>
        <v>0.97937990084248</v>
      </c>
      <c r="L20" s="463"/>
    </row>
    <row r="21" spans="1:12" ht="27.75" thickBot="1">
      <c r="A21" s="439">
        <v>14</v>
      </c>
      <c r="B21" s="456" t="s">
        <v>559</v>
      </c>
      <c r="C21" s="457" t="s">
        <v>575</v>
      </c>
      <c r="D21" s="456" t="s">
        <v>573</v>
      </c>
      <c r="E21" s="458" t="s">
        <v>561</v>
      </c>
      <c r="F21" s="459">
        <v>35582</v>
      </c>
      <c r="G21" s="460">
        <v>22000</v>
      </c>
      <c r="H21" s="461">
        <v>22000</v>
      </c>
      <c r="I21" s="446">
        <v>9</v>
      </c>
      <c r="J21" s="446">
        <v>22169.010752688173</v>
      </c>
      <c r="K21" s="462">
        <f t="shared" si="0"/>
        <v>0.9923762609629444</v>
      </c>
      <c r="L21" s="463"/>
    </row>
    <row r="22" spans="1:12" ht="27.75" thickBot="1">
      <c r="A22" s="439">
        <v>15</v>
      </c>
      <c r="B22" s="456" t="s">
        <v>559</v>
      </c>
      <c r="C22" s="457" t="s">
        <v>575</v>
      </c>
      <c r="D22" s="456" t="s">
        <v>574</v>
      </c>
      <c r="E22" s="458" t="s">
        <v>561</v>
      </c>
      <c r="F22" s="459">
        <v>36982</v>
      </c>
      <c r="G22" s="460">
        <v>11000</v>
      </c>
      <c r="H22" s="461">
        <v>11000</v>
      </c>
      <c r="I22" s="446">
        <v>5</v>
      </c>
      <c r="J22" s="446">
        <v>11154.480838158257</v>
      </c>
      <c r="K22" s="462">
        <f t="shared" si="0"/>
        <v>0.9861507818786335</v>
      </c>
      <c r="L22" s="463"/>
    </row>
    <row r="23" spans="1:12" ht="27.75" thickBot="1">
      <c r="A23" s="439">
        <v>16</v>
      </c>
      <c r="B23" s="456" t="s">
        <v>559</v>
      </c>
      <c r="C23" s="457" t="s">
        <v>576</v>
      </c>
      <c r="D23" s="456" t="s">
        <v>573</v>
      </c>
      <c r="E23" s="458" t="s">
        <v>561</v>
      </c>
      <c r="F23" s="459">
        <v>34425</v>
      </c>
      <c r="G23" s="460">
        <v>16000</v>
      </c>
      <c r="H23" s="461">
        <v>16000</v>
      </c>
      <c r="I23" s="446">
        <v>0</v>
      </c>
      <c r="J23" s="446">
        <v>16194.59663633857</v>
      </c>
      <c r="K23" s="462">
        <f t="shared" si="0"/>
        <v>0.9879838540774816</v>
      </c>
      <c r="L23" s="463"/>
    </row>
    <row r="24" spans="1:12" ht="27.75" thickBot="1">
      <c r="A24" s="439">
        <v>17</v>
      </c>
      <c r="B24" s="456" t="s">
        <v>559</v>
      </c>
      <c r="C24" s="457" t="s">
        <v>576</v>
      </c>
      <c r="D24" s="456" t="s">
        <v>574</v>
      </c>
      <c r="E24" s="458" t="s">
        <v>561</v>
      </c>
      <c r="F24" s="459">
        <v>36982</v>
      </c>
      <c r="G24" s="460">
        <v>8000</v>
      </c>
      <c r="H24" s="461">
        <v>8000</v>
      </c>
      <c r="I24" s="446">
        <v>0</v>
      </c>
      <c r="J24" s="446">
        <v>8167.273779983458</v>
      </c>
      <c r="K24" s="462">
        <f t="shared" si="0"/>
        <v>0.9795190188930099</v>
      </c>
      <c r="L24" s="463"/>
    </row>
    <row r="25" spans="1:12" ht="14.25" thickBot="1">
      <c r="A25" s="439">
        <v>18</v>
      </c>
      <c r="B25" s="456" t="s">
        <v>559</v>
      </c>
      <c r="C25" s="457" t="s">
        <v>577</v>
      </c>
      <c r="D25" s="456"/>
      <c r="E25" s="458" t="s">
        <v>561</v>
      </c>
      <c r="F25" s="459">
        <v>34805</v>
      </c>
      <c r="G25" s="460">
        <v>3400</v>
      </c>
      <c r="H25" s="461">
        <v>3400</v>
      </c>
      <c r="I25" s="446">
        <v>0</v>
      </c>
      <c r="J25" s="446">
        <v>3430.4168734491313</v>
      </c>
      <c r="K25" s="462">
        <f t="shared" si="0"/>
        <v>0.9911331845162746</v>
      </c>
      <c r="L25" s="463"/>
    </row>
    <row r="26" spans="1:12" ht="27.75" thickBot="1">
      <c r="A26" s="439">
        <v>19</v>
      </c>
      <c r="B26" s="456" t="s">
        <v>559</v>
      </c>
      <c r="C26" s="457" t="s">
        <v>578</v>
      </c>
      <c r="D26" s="456"/>
      <c r="E26" s="458" t="s">
        <v>561</v>
      </c>
      <c r="F26" s="459">
        <v>35886</v>
      </c>
      <c r="G26" s="460">
        <v>4200</v>
      </c>
      <c r="H26" s="461">
        <v>4200</v>
      </c>
      <c r="I26" s="446">
        <v>0</v>
      </c>
      <c r="J26" s="446">
        <v>4241.230217810863</v>
      </c>
      <c r="K26" s="462">
        <f t="shared" si="0"/>
        <v>0.9902787126155712</v>
      </c>
      <c r="L26" s="463"/>
    </row>
    <row r="27" spans="1:12" ht="27.75" thickBot="1">
      <c r="A27" s="439">
        <v>20</v>
      </c>
      <c r="B27" s="456" t="s">
        <v>559</v>
      </c>
      <c r="C27" s="457" t="s">
        <v>579</v>
      </c>
      <c r="D27" s="456"/>
      <c r="E27" s="458" t="s">
        <v>561</v>
      </c>
      <c r="F27" s="459">
        <v>34790</v>
      </c>
      <c r="G27" s="460">
        <v>3700</v>
      </c>
      <c r="H27" s="461">
        <v>3700</v>
      </c>
      <c r="I27" s="446">
        <v>0</v>
      </c>
      <c r="J27" s="446">
        <v>3729.1375792666117</v>
      </c>
      <c r="K27" s="462">
        <f t="shared" si="0"/>
        <v>0.992186509977907</v>
      </c>
      <c r="L27" s="463"/>
    </row>
    <row r="28" spans="1:12" ht="14.25" thickBot="1">
      <c r="A28" s="439">
        <v>21</v>
      </c>
      <c r="B28" s="456" t="s">
        <v>580</v>
      </c>
      <c r="C28" s="457" t="s">
        <v>581</v>
      </c>
      <c r="D28" s="456"/>
      <c r="E28" s="458" t="s">
        <v>561</v>
      </c>
      <c r="F28" s="459">
        <v>35156</v>
      </c>
      <c r="G28" s="460">
        <v>80000</v>
      </c>
      <c r="H28" s="461">
        <v>80000</v>
      </c>
      <c r="I28" s="446">
        <v>0</v>
      </c>
      <c r="J28" s="446">
        <v>81500.88502894955</v>
      </c>
      <c r="K28" s="462">
        <f t="shared" si="0"/>
        <v>0.9815844327528906</v>
      </c>
      <c r="L28" s="463"/>
    </row>
    <row r="29" spans="1:12" ht="27.75" thickBot="1">
      <c r="A29" s="439">
        <v>22</v>
      </c>
      <c r="B29" s="456" t="s">
        <v>580</v>
      </c>
      <c r="C29" s="457" t="s">
        <v>582</v>
      </c>
      <c r="D29" s="456"/>
      <c r="E29" s="458" t="s">
        <v>561</v>
      </c>
      <c r="F29" s="459">
        <v>35156</v>
      </c>
      <c r="G29" s="460">
        <v>8200</v>
      </c>
      <c r="H29" s="461">
        <v>8200</v>
      </c>
      <c r="I29" s="446">
        <v>2</v>
      </c>
      <c r="J29" s="446">
        <v>8453.017645437</v>
      </c>
      <c r="K29" s="462">
        <f t="shared" si="0"/>
        <v>0.9700677727114908</v>
      </c>
      <c r="L29" s="463"/>
    </row>
    <row r="30" spans="1:12" ht="27.75" thickBot="1">
      <c r="A30" s="439">
        <v>23</v>
      </c>
      <c r="B30" s="456" t="s">
        <v>580</v>
      </c>
      <c r="C30" s="457" t="s">
        <v>583</v>
      </c>
      <c r="D30" s="456"/>
      <c r="E30" s="458" t="s">
        <v>561</v>
      </c>
      <c r="F30" s="459">
        <v>35156</v>
      </c>
      <c r="G30" s="460">
        <v>8200</v>
      </c>
      <c r="H30" s="461">
        <v>8200</v>
      </c>
      <c r="I30" s="446">
        <v>0</v>
      </c>
      <c r="J30" s="446">
        <v>8453.017645437</v>
      </c>
      <c r="K30" s="462">
        <f t="shared" si="0"/>
        <v>0.9700677727114908</v>
      </c>
      <c r="L30" s="463"/>
    </row>
    <row r="31" spans="1:12" ht="27.75" thickBot="1">
      <c r="A31" s="439">
        <v>24</v>
      </c>
      <c r="B31" s="456" t="s">
        <v>580</v>
      </c>
      <c r="C31" s="457" t="s">
        <v>584</v>
      </c>
      <c r="D31" s="456"/>
      <c r="E31" s="458" t="s">
        <v>561</v>
      </c>
      <c r="F31" s="459">
        <v>35156</v>
      </c>
      <c r="G31" s="460">
        <v>61000</v>
      </c>
      <c r="H31" s="461">
        <v>61000</v>
      </c>
      <c r="I31" s="446">
        <v>0</v>
      </c>
      <c r="J31" s="446">
        <v>62302.38654535428</v>
      </c>
      <c r="K31" s="462">
        <f t="shared" si="0"/>
        <v>0.9790957198019022</v>
      </c>
      <c r="L31" s="463"/>
    </row>
    <row r="32" spans="1:12" ht="27.75" thickBot="1">
      <c r="A32" s="439">
        <v>25</v>
      </c>
      <c r="B32" s="457" t="s">
        <v>541</v>
      </c>
      <c r="C32" s="457" t="s">
        <v>585</v>
      </c>
      <c r="D32" s="456" t="s">
        <v>586</v>
      </c>
      <c r="E32" s="458" t="s">
        <v>561</v>
      </c>
      <c r="F32" s="459">
        <v>38808</v>
      </c>
      <c r="G32" s="460">
        <v>535800</v>
      </c>
      <c r="H32" s="461">
        <v>535800</v>
      </c>
      <c r="I32" s="446">
        <v>656</v>
      </c>
      <c r="J32" s="446">
        <v>597471</v>
      </c>
      <c r="K32" s="462">
        <f t="shared" si="0"/>
        <v>0.8967799273939656</v>
      </c>
      <c r="L32" s="463"/>
    </row>
    <row r="33" spans="1:12" ht="27.75" thickBot="1">
      <c r="A33" s="439">
        <v>26</v>
      </c>
      <c r="B33" s="457" t="s">
        <v>541</v>
      </c>
      <c r="C33" s="457" t="s">
        <v>585</v>
      </c>
      <c r="D33" s="456" t="s">
        <v>587</v>
      </c>
      <c r="E33" s="458" t="s">
        <v>561</v>
      </c>
      <c r="F33" s="459">
        <v>39539</v>
      </c>
      <c r="G33" s="460">
        <v>535800</v>
      </c>
      <c r="H33" s="461">
        <v>535800</v>
      </c>
      <c r="I33" s="446">
        <v>40</v>
      </c>
      <c r="J33" s="446">
        <v>597248</v>
      </c>
      <c r="K33" s="462">
        <f t="shared" si="0"/>
        <v>0.8971147663951993</v>
      </c>
      <c r="L33" s="463"/>
    </row>
    <row r="34" spans="1:12" ht="27.75" thickBot="1">
      <c r="A34" s="439">
        <v>27</v>
      </c>
      <c r="B34" s="457" t="s">
        <v>541</v>
      </c>
      <c r="C34" s="457" t="s">
        <v>585</v>
      </c>
      <c r="D34" s="456" t="s">
        <v>588</v>
      </c>
      <c r="E34" s="458" t="s">
        <v>561</v>
      </c>
      <c r="F34" s="459">
        <v>38808</v>
      </c>
      <c r="G34" s="460">
        <v>535800</v>
      </c>
      <c r="H34" s="461">
        <v>535800</v>
      </c>
      <c r="I34" s="446">
        <v>60</v>
      </c>
      <c r="J34" s="446">
        <v>597248</v>
      </c>
      <c r="K34" s="462">
        <f t="shared" si="0"/>
        <v>0.8971147663951993</v>
      </c>
      <c r="L34" s="463"/>
    </row>
    <row r="35" spans="1:12" ht="27.75" thickBot="1">
      <c r="A35" s="439">
        <v>28</v>
      </c>
      <c r="B35" s="457" t="s">
        <v>541</v>
      </c>
      <c r="C35" s="457" t="s">
        <v>589</v>
      </c>
      <c r="D35" s="456" t="s">
        <v>590</v>
      </c>
      <c r="E35" s="458" t="s">
        <v>561</v>
      </c>
      <c r="F35" s="459">
        <v>38808</v>
      </c>
      <c r="G35" s="460">
        <v>29700</v>
      </c>
      <c r="H35" s="461">
        <v>29700</v>
      </c>
      <c r="I35" s="446">
        <v>0</v>
      </c>
      <c r="J35" s="446">
        <v>0</v>
      </c>
      <c r="K35" s="464" t="s">
        <v>591</v>
      </c>
      <c r="L35" s="463"/>
    </row>
    <row r="36" spans="1:12" ht="27.75" thickBot="1">
      <c r="A36" s="439">
        <v>29</v>
      </c>
      <c r="B36" s="457" t="s">
        <v>541</v>
      </c>
      <c r="C36" s="457" t="s">
        <v>589</v>
      </c>
      <c r="D36" s="456" t="s">
        <v>592</v>
      </c>
      <c r="E36" s="458" t="s">
        <v>561</v>
      </c>
      <c r="F36" s="459">
        <v>38808</v>
      </c>
      <c r="G36" s="460">
        <v>14800</v>
      </c>
      <c r="H36" s="461">
        <v>14800</v>
      </c>
      <c r="I36" s="446">
        <v>12</v>
      </c>
      <c r="J36" s="446">
        <v>297480</v>
      </c>
      <c r="K36" s="462">
        <f>IF(G36=0,"",G36/J36)</f>
        <v>0.04975124378109453</v>
      </c>
      <c r="L36" s="463"/>
    </row>
    <row r="37" spans="1:12" ht="27.75" thickBot="1">
      <c r="A37" s="439">
        <v>30</v>
      </c>
      <c r="B37" s="457" t="s">
        <v>541</v>
      </c>
      <c r="C37" s="457" t="s">
        <v>589</v>
      </c>
      <c r="D37" s="456" t="s">
        <v>593</v>
      </c>
      <c r="E37" s="458" t="s">
        <v>561</v>
      </c>
      <c r="F37" s="459">
        <v>38808</v>
      </c>
      <c r="G37" s="460">
        <v>14800</v>
      </c>
      <c r="H37" s="461">
        <v>14800</v>
      </c>
      <c r="I37" s="446">
        <v>0</v>
      </c>
      <c r="J37" s="446">
        <v>0</v>
      </c>
      <c r="K37" s="464" t="s">
        <v>591</v>
      </c>
      <c r="L37" s="463"/>
    </row>
    <row r="38" spans="1:12" ht="27.75" thickBot="1">
      <c r="A38" s="439">
        <v>31</v>
      </c>
      <c r="B38" s="457" t="s">
        <v>541</v>
      </c>
      <c r="C38" s="457" t="s">
        <v>589</v>
      </c>
      <c r="D38" s="456" t="s">
        <v>594</v>
      </c>
      <c r="E38" s="458" t="s">
        <v>561</v>
      </c>
      <c r="F38" s="459">
        <v>36251</v>
      </c>
      <c r="G38" s="460">
        <v>2500</v>
      </c>
      <c r="H38" s="461">
        <v>2500</v>
      </c>
      <c r="I38" s="446">
        <v>30</v>
      </c>
      <c r="J38" s="446">
        <v>79328</v>
      </c>
      <c r="K38" s="462">
        <f aca="true" t="shared" si="1" ref="K38:K89">IF(G38=0,"",G38/J38)</f>
        <v>0.03151472367890278</v>
      </c>
      <c r="L38" s="463"/>
    </row>
    <row r="39" spans="1:12" s="135" customFormat="1" ht="27.75" thickBot="1">
      <c r="A39" s="439">
        <v>32</v>
      </c>
      <c r="B39" s="465" t="s">
        <v>111</v>
      </c>
      <c r="C39" s="466" t="s">
        <v>595</v>
      </c>
      <c r="D39" s="466" t="s">
        <v>596</v>
      </c>
      <c r="E39" s="467" t="s">
        <v>561</v>
      </c>
      <c r="F39" s="468">
        <v>36312</v>
      </c>
      <c r="G39" s="469">
        <v>1300</v>
      </c>
      <c r="H39" s="470">
        <v>1300</v>
      </c>
      <c r="I39" s="471">
        <v>0</v>
      </c>
      <c r="J39" s="471">
        <v>2170</v>
      </c>
      <c r="K39" s="472">
        <f t="shared" si="1"/>
        <v>0.5990783410138248</v>
      </c>
      <c r="L39" s="473"/>
    </row>
    <row r="40" spans="1:13" s="135" customFormat="1" ht="27.75" thickBot="1">
      <c r="A40" s="439">
        <v>33</v>
      </c>
      <c r="B40" s="465" t="s">
        <v>111</v>
      </c>
      <c r="C40" s="466" t="s">
        <v>595</v>
      </c>
      <c r="D40" s="466" t="s">
        <v>597</v>
      </c>
      <c r="E40" s="467" t="s">
        <v>561</v>
      </c>
      <c r="F40" s="474" t="s">
        <v>598</v>
      </c>
      <c r="G40" s="469">
        <v>3800</v>
      </c>
      <c r="H40" s="470">
        <v>3900</v>
      </c>
      <c r="I40" s="471">
        <v>0</v>
      </c>
      <c r="J40" s="471">
        <v>8700</v>
      </c>
      <c r="K40" s="472">
        <f t="shared" si="1"/>
        <v>0.4367816091954023</v>
      </c>
      <c r="L40" s="473" t="s">
        <v>599</v>
      </c>
      <c r="M40" s="475"/>
    </row>
    <row r="41" spans="1:13" s="135" customFormat="1" ht="27.75" thickBot="1">
      <c r="A41" s="439">
        <v>34</v>
      </c>
      <c r="B41" s="465" t="s">
        <v>111</v>
      </c>
      <c r="C41" s="466" t="s">
        <v>595</v>
      </c>
      <c r="D41" s="466" t="s">
        <v>600</v>
      </c>
      <c r="E41" s="467" t="s">
        <v>561</v>
      </c>
      <c r="F41" s="468">
        <v>36312</v>
      </c>
      <c r="G41" s="469">
        <v>1500</v>
      </c>
      <c r="H41" s="470">
        <v>1500</v>
      </c>
      <c r="I41" s="471">
        <v>0</v>
      </c>
      <c r="J41" s="471">
        <v>1542</v>
      </c>
      <c r="K41" s="472">
        <f t="shared" si="1"/>
        <v>0.9727626459143969</v>
      </c>
      <c r="L41" s="473"/>
      <c r="M41" s="475"/>
    </row>
    <row r="42" spans="1:13" s="135" customFormat="1" ht="27.75" thickBot="1">
      <c r="A42" s="439">
        <v>35</v>
      </c>
      <c r="B42" s="465" t="s">
        <v>111</v>
      </c>
      <c r="C42" s="466" t="s">
        <v>595</v>
      </c>
      <c r="D42" s="466" t="s">
        <v>601</v>
      </c>
      <c r="E42" s="467" t="s">
        <v>561</v>
      </c>
      <c r="F42" s="474" t="s">
        <v>598</v>
      </c>
      <c r="G42" s="469">
        <v>3300</v>
      </c>
      <c r="H42" s="470">
        <v>3320</v>
      </c>
      <c r="I42" s="471">
        <v>0</v>
      </c>
      <c r="J42" s="471">
        <v>3310</v>
      </c>
      <c r="K42" s="472">
        <f t="shared" si="1"/>
        <v>0.9969788519637462</v>
      </c>
      <c r="L42" s="473" t="s">
        <v>599</v>
      </c>
      <c r="M42" s="475"/>
    </row>
    <row r="43" spans="1:13" s="135" customFormat="1" ht="27.75" thickBot="1">
      <c r="A43" s="439">
        <v>36</v>
      </c>
      <c r="B43" s="465" t="s">
        <v>111</v>
      </c>
      <c r="C43" s="466" t="s">
        <v>595</v>
      </c>
      <c r="D43" s="466" t="s">
        <v>602</v>
      </c>
      <c r="E43" s="467" t="s">
        <v>561</v>
      </c>
      <c r="F43" s="474" t="s">
        <v>598</v>
      </c>
      <c r="G43" s="469">
        <v>6000</v>
      </c>
      <c r="H43" s="470">
        <v>6090</v>
      </c>
      <c r="I43" s="471">
        <v>0</v>
      </c>
      <c r="J43" s="471">
        <v>8848</v>
      </c>
      <c r="K43" s="472">
        <f t="shared" si="1"/>
        <v>0.6781193490054249</v>
      </c>
      <c r="L43" s="473" t="s">
        <v>599</v>
      </c>
      <c r="M43" s="475"/>
    </row>
    <row r="44" spans="1:13" s="135" customFormat="1" ht="27.75" thickBot="1">
      <c r="A44" s="439">
        <v>37</v>
      </c>
      <c r="B44" s="465" t="s">
        <v>111</v>
      </c>
      <c r="C44" s="466" t="s">
        <v>595</v>
      </c>
      <c r="D44" s="466" t="s">
        <v>603</v>
      </c>
      <c r="E44" s="467" t="s">
        <v>561</v>
      </c>
      <c r="F44" s="474" t="s">
        <v>598</v>
      </c>
      <c r="G44" s="469">
        <v>23600</v>
      </c>
      <c r="H44" s="470">
        <v>24270</v>
      </c>
      <c r="I44" s="471">
        <v>0</v>
      </c>
      <c r="J44" s="471">
        <v>60718</v>
      </c>
      <c r="K44" s="472">
        <f t="shared" si="1"/>
        <v>0.38868210415362825</v>
      </c>
      <c r="L44" s="473" t="s">
        <v>599</v>
      </c>
      <c r="M44" s="475"/>
    </row>
    <row r="45" spans="1:13" s="135" customFormat="1" ht="41.25" thickBot="1">
      <c r="A45" s="439">
        <v>38</v>
      </c>
      <c r="B45" s="465" t="s">
        <v>111</v>
      </c>
      <c r="C45" s="466" t="s">
        <v>604</v>
      </c>
      <c r="D45" s="466" t="s">
        <v>605</v>
      </c>
      <c r="E45" s="467" t="s">
        <v>561</v>
      </c>
      <c r="F45" s="468">
        <v>36312</v>
      </c>
      <c r="G45" s="469">
        <v>1200</v>
      </c>
      <c r="H45" s="470">
        <v>1200</v>
      </c>
      <c r="I45" s="471">
        <v>0</v>
      </c>
      <c r="J45" s="471">
        <v>1392</v>
      </c>
      <c r="K45" s="472">
        <f t="shared" si="1"/>
        <v>0.8620689655172413</v>
      </c>
      <c r="L45" s="473"/>
      <c r="M45" s="475"/>
    </row>
    <row r="46" spans="1:13" s="135" customFormat="1" ht="41.25" thickBot="1">
      <c r="A46" s="439">
        <v>39</v>
      </c>
      <c r="B46" s="465" t="s">
        <v>111</v>
      </c>
      <c r="C46" s="466" t="s">
        <v>604</v>
      </c>
      <c r="D46" s="466" t="s">
        <v>606</v>
      </c>
      <c r="E46" s="467" t="s">
        <v>561</v>
      </c>
      <c r="F46" s="474" t="s">
        <v>598</v>
      </c>
      <c r="G46" s="469">
        <v>3400</v>
      </c>
      <c r="H46" s="470">
        <v>3420</v>
      </c>
      <c r="I46" s="471">
        <v>0</v>
      </c>
      <c r="J46" s="471">
        <v>3560</v>
      </c>
      <c r="K46" s="472">
        <f t="shared" si="1"/>
        <v>0.9550561797752809</v>
      </c>
      <c r="L46" s="473" t="s">
        <v>599</v>
      </c>
      <c r="M46" s="475"/>
    </row>
    <row r="47" spans="1:13" s="135" customFormat="1" ht="41.25" thickBot="1">
      <c r="A47" s="439">
        <v>40</v>
      </c>
      <c r="B47" s="465" t="s">
        <v>111</v>
      </c>
      <c r="C47" s="466" t="s">
        <v>604</v>
      </c>
      <c r="D47" s="466" t="s">
        <v>607</v>
      </c>
      <c r="E47" s="467" t="s">
        <v>561</v>
      </c>
      <c r="F47" s="468">
        <v>36312</v>
      </c>
      <c r="G47" s="469">
        <v>2000</v>
      </c>
      <c r="H47" s="470">
        <v>2000</v>
      </c>
      <c r="I47" s="471">
        <v>0</v>
      </c>
      <c r="J47" s="471">
        <v>2170</v>
      </c>
      <c r="K47" s="472">
        <f t="shared" si="1"/>
        <v>0.9216589861751152</v>
      </c>
      <c r="L47" s="473"/>
      <c r="M47" s="475"/>
    </row>
    <row r="48" spans="1:13" s="135" customFormat="1" ht="41.25" thickBot="1">
      <c r="A48" s="439">
        <v>41</v>
      </c>
      <c r="B48" s="465" t="s">
        <v>111</v>
      </c>
      <c r="C48" s="466" t="s">
        <v>604</v>
      </c>
      <c r="D48" s="466" t="s">
        <v>608</v>
      </c>
      <c r="E48" s="467" t="s">
        <v>561</v>
      </c>
      <c r="F48" s="474" t="s">
        <v>598</v>
      </c>
      <c r="G48" s="469">
        <v>4200</v>
      </c>
      <c r="H48" s="470">
        <v>4210</v>
      </c>
      <c r="I48" s="471">
        <v>0</v>
      </c>
      <c r="J48" s="471">
        <v>4227</v>
      </c>
      <c r="K48" s="472">
        <f t="shared" si="1"/>
        <v>0.99361249112846</v>
      </c>
      <c r="L48" s="473" t="s">
        <v>599</v>
      </c>
      <c r="M48" s="475"/>
    </row>
    <row r="49" spans="1:13" s="135" customFormat="1" ht="41.25" thickBot="1">
      <c r="A49" s="439">
        <v>42</v>
      </c>
      <c r="B49" s="465" t="s">
        <v>111</v>
      </c>
      <c r="C49" s="466" t="s">
        <v>604</v>
      </c>
      <c r="D49" s="466" t="s">
        <v>609</v>
      </c>
      <c r="E49" s="467" t="s">
        <v>561</v>
      </c>
      <c r="F49" s="474" t="s">
        <v>598</v>
      </c>
      <c r="G49" s="469">
        <v>10000</v>
      </c>
      <c r="H49" s="470">
        <v>10120</v>
      </c>
      <c r="I49" s="471">
        <v>0</v>
      </c>
      <c r="J49" s="471">
        <v>10478</v>
      </c>
      <c r="K49" s="472">
        <f t="shared" si="1"/>
        <v>0.9543806069860661</v>
      </c>
      <c r="L49" s="473" t="s">
        <v>599</v>
      </c>
      <c r="M49" s="475"/>
    </row>
    <row r="50" spans="1:13" s="135" customFormat="1" ht="41.25" thickBot="1">
      <c r="A50" s="439">
        <v>43</v>
      </c>
      <c r="B50" s="465" t="s">
        <v>111</v>
      </c>
      <c r="C50" s="466" t="s">
        <v>604</v>
      </c>
      <c r="D50" s="466" t="s">
        <v>610</v>
      </c>
      <c r="E50" s="467" t="s">
        <v>561</v>
      </c>
      <c r="F50" s="474" t="s">
        <v>598</v>
      </c>
      <c r="G50" s="469">
        <v>22000</v>
      </c>
      <c r="H50" s="470">
        <v>22020</v>
      </c>
      <c r="I50" s="471">
        <v>0</v>
      </c>
      <c r="J50" s="471">
        <v>22047</v>
      </c>
      <c r="K50" s="472">
        <f t="shared" si="1"/>
        <v>0.9978681906835397</v>
      </c>
      <c r="L50" s="473" t="s">
        <v>599</v>
      </c>
      <c r="M50" s="475"/>
    </row>
    <row r="51" spans="1:13" s="135" customFormat="1" ht="27.75" thickBot="1">
      <c r="A51" s="439">
        <v>44</v>
      </c>
      <c r="B51" s="465" t="s">
        <v>111</v>
      </c>
      <c r="C51" s="466" t="s">
        <v>611</v>
      </c>
      <c r="D51" s="466" t="s">
        <v>612</v>
      </c>
      <c r="E51" s="467" t="s">
        <v>561</v>
      </c>
      <c r="F51" s="468">
        <v>36312</v>
      </c>
      <c r="G51" s="469">
        <v>2200</v>
      </c>
      <c r="H51" s="470">
        <v>2200</v>
      </c>
      <c r="I51" s="471">
        <v>0</v>
      </c>
      <c r="J51" s="471">
        <v>2365</v>
      </c>
      <c r="K51" s="472">
        <f t="shared" si="1"/>
        <v>0.9302325581395349</v>
      </c>
      <c r="L51" s="473"/>
      <c r="M51" s="475"/>
    </row>
    <row r="52" spans="1:13" s="135" customFormat="1" ht="27.75" thickBot="1">
      <c r="A52" s="439">
        <v>45</v>
      </c>
      <c r="B52" s="465" t="s">
        <v>111</v>
      </c>
      <c r="C52" s="466" t="s">
        <v>611</v>
      </c>
      <c r="D52" s="466" t="s">
        <v>613</v>
      </c>
      <c r="E52" s="467" t="s">
        <v>561</v>
      </c>
      <c r="F52" s="474" t="s">
        <v>598</v>
      </c>
      <c r="G52" s="469">
        <v>9300</v>
      </c>
      <c r="H52" s="470">
        <v>9320</v>
      </c>
      <c r="I52" s="471">
        <v>0</v>
      </c>
      <c r="J52" s="471">
        <v>9449</v>
      </c>
      <c r="K52" s="472">
        <f t="shared" si="1"/>
        <v>0.9842311355699016</v>
      </c>
      <c r="L52" s="473" t="s">
        <v>599</v>
      </c>
      <c r="M52" s="475"/>
    </row>
    <row r="53" spans="1:13" s="135" customFormat="1" ht="41.25" thickBot="1">
      <c r="A53" s="439">
        <v>46</v>
      </c>
      <c r="B53" s="465" t="s">
        <v>111</v>
      </c>
      <c r="C53" s="466" t="s">
        <v>614</v>
      </c>
      <c r="D53" s="466" t="s">
        <v>615</v>
      </c>
      <c r="E53" s="467" t="s">
        <v>561</v>
      </c>
      <c r="F53" s="474" t="s">
        <v>598</v>
      </c>
      <c r="G53" s="469">
        <v>177160</v>
      </c>
      <c r="H53" s="470">
        <v>177360</v>
      </c>
      <c r="I53" s="471">
        <v>0</v>
      </c>
      <c r="J53" s="471">
        <v>266314</v>
      </c>
      <c r="K53" s="472">
        <f t="shared" si="1"/>
        <v>0.665229766366019</v>
      </c>
      <c r="L53" s="473" t="s">
        <v>599</v>
      </c>
      <c r="M53" s="475"/>
    </row>
    <row r="54" spans="1:13" s="135" customFormat="1" ht="41.25" thickBot="1">
      <c r="A54" s="439">
        <v>47</v>
      </c>
      <c r="B54" s="465" t="s">
        <v>111</v>
      </c>
      <c r="C54" s="466" t="s">
        <v>614</v>
      </c>
      <c r="D54" s="466" t="s">
        <v>616</v>
      </c>
      <c r="E54" s="467" t="s">
        <v>561</v>
      </c>
      <c r="F54" s="474" t="s">
        <v>598</v>
      </c>
      <c r="G54" s="469">
        <v>5000</v>
      </c>
      <c r="H54" s="470">
        <v>5020</v>
      </c>
      <c r="I54" s="471">
        <v>0</v>
      </c>
      <c r="J54" s="471">
        <v>23018</v>
      </c>
      <c r="K54" s="472">
        <f t="shared" si="1"/>
        <v>0.21722130506560083</v>
      </c>
      <c r="L54" s="473" t="s">
        <v>599</v>
      </c>
      <c r="M54" s="475"/>
    </row>
    <row r="55" spans="1:13" s="135" customFormat="1" ht="41.25" thickBot="1">
      <c r="A55" s="439">
        <v>48</v>
      </c>
      <c r="B55" s="465" t="s">
        <v>111</v>
      </c>
      <c r="C55" s="466" t="s">
        <v>614</v>
      </c>
      <c r="D55" s="466" t="s">
        <v>617</v>
      </c>
      <c r="E55" s="467" t="s">
        <v>561</v>
      </c>
      <c r="F55" s="474" t="s">
        <v>598</v>
      </c>
      <c r="G55" s="469">
        <v>74520</v>
      </c>
      <c r="H55" s="470">
        <v>74660</v>
      </c>
      <c r="I55" s="471">
        <v>0</v>
      </c>
      <c r="J55" s="471">
        <v>83990</v>
      </c>
      <c r="K55" s="472">
        <f t="shared" si="1"/>
        <v>0.8872484819621383</v>
      </c>
      <c r="L55" s="473" t="s">
        <v>599</v>
      </c>
      <c r="M55" s="475"/>
    </row>
    <row r="56" spans="1:13" s="135" customFormat="1" ht="41.25" thickBot="1">
      <c r="A56" s="439">
        <v>49</v>
      </c>
      <c r="B56" s="465" t="s">
        <v>111</v>
      </c>
      <c r="C56" s="466" t="s">
        <v>614</v>
      </c>
      <c r="D56" s="466" t="s">
        <v>618</v>
      </c>
      <c r="E56" s="467" t="s">
        <v>561</v>
      </c>
      <c r="F56" s="474" t="s">
        <v>598</v>
      </c>
      <c r="G56" s="469">
        <v>21900</v>
      </c>
      <c r="H56" s="470">
        <v>21980</v>
      </c>
      <c r="I56" s="471">
        <v>0</v>
      </c>
      <c r="J56" s="471">
        <v>35525</v>
      </c>
      <c r="K56" s="472">
        <f t="shared" si="1"/>
        <v>0.6164672765657987</v>
      </c>
      <c r="L56" s="473" t="s">
        <v>599</v>
      </c>
      <c r="M56" s="475"/>
    </row>
    <row r="57" spans="1:13" s="135" customFormat="1" ht="27.75" thickBot="1">
      <c r="A57" s="439">
        <v>50</v>
      </c>
      <c r="B57" s="465" t="s">
        <v>111</v>
      </c>
      <c r="C57" s="466" t="s">
        <v>619</v>
      </c>
      <c r="D57" s="466" t="s">
        <v>620</v>
      </c>
      <c r="E57" s="467" t="s">
        <v>561</v>
      </c>
      <c r="F57" s="468">
        <v>36312</v>
      </c>
      <c r="G57" s="469">
        <v>1000</v>
      </c>
      <c r="H57" s="470">
        <v>1000</v>
      </c>
      <c r="I57" s="471">
        <v>0</v>
      </c>
      <c r="J57" s="471">
        <v>2566</v>
      </c>
      <c r="K57" s="472">
        <f t="shared" si="1"/>
        <v>0.3897116134060795</v>
      </c>
      <c r="L57" s="473"/>
      <c r="M57" s="475"/>
    </row>
    <row r="58" spans="1:13" s="135" customFormat="1" ht="27.75" thickBot="1">
      <c r="A58" s="439">
        <v>51</v>
      </c>
      <c r="B58" s="465" t="s">
        <v>111</v>
      </c>
      <c r="C58" s="466" t="s">
        <v>619</v>
      </c>
      <c r="D58" s="466" t="s">
        <v>621</v>
      </c>
      <c r="E58" s="467" t="s">
        <v>561</v>
      </c>
      <c r="F58" s="474" t="s">
        <v>598</v>
      </c>
      <c r="G58" s="469">
        <v>2300</v>
      </c>
      <c r="H58" s="470">
        <v>2320</v>
      </c>
      <c r="I58" s="471">
        <v>0</v>
      </c>
      <c r="J58" s="471">
        <v>4293</v>
      </c>
      <c r="K58" s="472">
        <f t="shared" si="1"/>
        <v>0.5357558816678314</v>
      </c>
      <c r="L58" s="473" t="s">
        <v>599</v>
      </c>
      <c r="M58" s="475"/>
    </row>
    <row r="59" spans="1:13" s="135" customFormat="1" ht="27.75" thickBot="1">
      <c r="A59" s="439">
        <v>52</v>
      </c>
      <c r="B59" s="465" t="s">
        <v>111</v>
      </c>
      <c r="C59" s="466" t="s">
        <v>619</v>
      </c>
      <c r="D59" s="466" t="s">
        <v>622</v>
      </c>
      <c r="E59" s="467" t="s">
        <v>561</v>
      </c>
      <c r="F59" s="474" t="s">
        <v>598</v>
      </c>
      <c r="G59" s="469">
        <v>4700</v>
      </c>
      <c r="H59" s="470">
        <v>4730</v>
      </c>
      <c r="I59" s="471">
        <v>0</v>
      </c>
      <c r="J59" s="471">
        <v>8083</v>
      </c>
      <c r="K59" s="472">
        <f t="shared" si="1"/>
        <v>0.5814672770011134</v>
      </c>
      <c r="L59" s="473" t="s">
        <v>599</v>
      </c>
      <c r="M59" s="475"/>
    </row>
    <row r="60" spans="1:13" s="135" customFormat="1" ht="27.75" thickBot="1">
      <c r="A60" s="439">
        <v>53</v>
      </c>
      <c r="B60" s="465" t="s">
        <v>111</v>
      </c>
      <c r="C60" s="466" t="s">
        <v>619</v>
      </c>
      <c r="D60" s="466" t="s">
        <v>623</v>
      </c>
      <c r="E60" s="467" t="s">
        <v>561</v>
      </c>
      <c r="F60" s="474" t="s">
        <v>598</v>
      </c>
      <c r="G60" s="469">
        <v>18400</v>
      </c>
      <c r="H60" s="470">
        <v>18480</v>
      </c>
      <c r="I60" s="471">
        <v>0</v>
      </c>
      <c r="J60" s="471">
        <v>31274</v>
      </c>
      <c r="K60" s="472">
        <f t="shared" si="1"/>
        <v>0.5883481486218584</v>
      </c>
      <c r="L60" s="473" t="s">
        <v>599</v>
      </c>
      <c r="M60" s="475"/>
    </row>
    <row r="61" spans="1:13" s="135" customFormat="1" ht="27.75" thickBot="1">
      <c r="A61" s="439">
        <v>54</v>
      </c>
      <c r="B61" s="465" t="s">
        <v>111</v>
      </c>
      <c r="C61" s="466" t="s">
        <v>619</v>
      </c>
      <c r="D61" s="466" t="s">
        <v>624</v>
      </c>
      <c r="E61" s="467" t="s">
        <v>561</v>
      </c>
      <c r="F61" s="474" t="s">
        <v>598</v>
      </c>
      <c r="G61" s="469">
        <v>10000</v>
      </c>
      <c r="H61" s="470">
        <v>10060</v>
      </c>
      <c r="I61" s="471">
        <v>0</v>
      </c>
      <c r="J61" s="471">
        <v>25474</v>
      </c>
      <c r="K61" s="472">
        <f t="shared" si="1"/>
        <v>0.3925571170605323</v>
      </c>
      <c r="L61" s="473" t="s">
        <v>599</v>
      </c>
      <c r="M61" s="475"/>
    </row>
    <row r="62" spans="1:13" s="135" customFormat="1" ht="27.75" thickBot="1">
      <c r="A62" s="439">
        <v>55</v>
      </c>
      <c r="B62" s="465" t="s">
        <v>111</v>
      </c>
      <c r="C62" s="466" t="s">
        <v>619</v>
      </c>
      <c r="D62" s="466" t="s">
        <v>625</v>
      </c>
      <c r="E62" s="467" t="s">
        <v>561</v>
      </c>
      <c r="F62" s="474" t="s">
        <v>598</v>
      </c>
      <c r="G62" s="469">
        <v>4000</v>
      </c>
      <c r="H62" s="470">
        <v>4060</v>
      </c>
      <c r="I62" s="471">
        <v>0</v>
      </c>
      <c r="J62" s="471">
        <v>11422</v>
      </c>
      <c r="K62" s="472">
        <f t="shared" si="1"/>
        <v>0.35020136578532657</v>
      </c>
      <c r="L62" s="473" t="s">
        <v>599</v>
      </c>
      <c r="M62" s="475"/>
    </row>
    <row r="63" spans="1:13" s="135" customFormat="1" ht="27.75" thickBot="1">
      <c r="A63" s="439">
        <v>56</v>
      </c>
      <c r="B63" s="465" t="s">
        <v>111</v>
      </c>
      <c r="C63" s="466" t="s">
        <v>619</v>
      </c>
      <c r="D63" s="466" t="s">
        <v>626</v>
      </c>
      <c r="E63" s="467" t="s">
        <v>561</v>
      </c>
      <c r="F63" s="474" t="s">
        <v>598</v>
      </c>
      <c r="G63" s="469">
        <v>5000</v>
      </c>
      <c r="H63" s="470">
        <v>5060</v>
      </c>
      <c r="I63" s="471">
        <v>0</v>
      </c>
      <c r="J63" s="471">
        <v>12054</v>
      </c>
      <c r="K63" s="472">
        <f t="shared" si="1"/>
        <v>0.41480006636801064</v>
      </c>
      <c r="L63" s="473" t="s">
        <v>599</v>
      </c>
      <c r="M63" s="475"/>
    </row>
    <row r="64" spans="1:13" s="135" customFormat="1" ht="27.75" thickBot="1">
      <c r="A64" s="439">
        <v>57</v>
      </c>
      <c r="B64" s="465" t="s">
        <v>111</v>
      </c>
      <c r="C64" s="466" t="s">
        <v>619</v>
      </c>
      <c r="D64" s="466" t="s">
        <v>627</v>
      </c>
      <c r="E64" s="467" t="s">
        <v>561</v>
      </c>
      <c r="F64" s="474" t="s">
        <v>598</v>
      </c>
      <c r="G64" s="469">
        <v>1800</v>
      </c>
      <c r="H64" s="470">
        <v>1830</v>
      </c>
      <c r="I64" s="471">
        <v>0</v>
      </c>
      <c r="J64" s="471">
        <v>3415</v>
      </c>
      <c r="K64" s="472">
        <f t="shared" si="1"/>
        <v>0.527086383601757</v>
      </c>
      <c r="L64" s="473" t="s">
        <v>599</v>
      </c>
      <c r="M64" s="475"/>
    </row>
    <row r="65" spans="1:13" s="135" customFormat="1" ht="27.75" thickBot="1">
      <c r="A65" s="439">
        <v>58</v>
      </c>
      <c r="B65" s="465" t="s">
        <v>111</v>
      </c>
      <c r="C65" s="466" t="s">
        <v>619</v>
      </c>
      <c r="D65" s="466" t="s">
        <v>628</v>
      </c>
      <c r="E65" s="467" t="s">
        <v>561</v>
      </c>
      <c r="F65" s="474" t="s">
        <v>598</v>
      </c>
      <c r="G65" s="469">
        <v>3770</v>
      </c>
      <c r="H65" s="470">
        <v>3780</v>
      </c>
      <c r="I65" s="471">
        <v>0</v>
      </c>
      <c r="J65" s="471">
        <v>7747</v>
      </c>
      <c r="K65" s="472">
        <f t="shared" si="1"/>
        <v>0.486639989673422</v>
      </c>
      <c r="L65" s="473" t="s">
        <v>599</v>
      </c>
      <c r="M65" s="475"/>
    </row>
    <row r="66" spans="1:13" s="135" customFormat="1" ht="27.75" thickBot="1">
      <c r="A66" s="439">
        <v>59</v>
      </c>
      <c r="B66" s="465" t="s">
        <v>111</v>
      </c>
      <c r="C66" s="466" t="s">
        <v>619</v>
      </c>
      <c r="D66" s="466" t="s">
        <v>626</v>
      </c>
      <c r="E66" s="467" t="s">
        <v>561</v>
      </c>
      <c r="F66" s="474" t="s">
        <v>598</v>
      </c>
      <c r="G66" s="469">
        <v>5250</v>
      </c>
      <c r="H66" s="470">
        <v>5400</v>
      </c>
      <c r="I66" s="471">
        <v>0</v>
      </c>
      <c r="J66" s="471">
        <v>20079</v>
      </c>
      <c r="K66" s="472">
        <f t="shared" si="1"/>
        <v>0.26146720454205885</v>
      </c>
      <c r="L66" s="473" t="s">
        <v>599</v>
      </c>
      <c r="M66" s="475"/>
    </row>
    <row r="67" spans="1:13" s="135" customFormat="1" ht="27.75" thickBot="1">
      <c r="A67" s="439">
        <v>60</v>
      </c>
      <c r="B67" s="465" t="s">
        <v>111</v>
      </c>
      <c r="C67" s="466" t="s">
        <v>619</v>
      </c>
      <c r="D67" s="466" t="s">
        <v>629</v>
      </c>
      <c r="E67" s="467" t="s">
        <v>561</v>
      </c>
      <c r="F67" s="474" t="s">
        <v>598</v>
      </c>
      <c r="G67" s="469">
        <v>1200</v>
      </c>
      <c r="H67" s="470">
        <v>1230</v>
      </c>
      <c r="I67" s="471">
        <v>0</v>
      </c>
      <c r="J67" s="471">
        <v>3365</v>
      </c>
      <c r="K67" s="472">
        <f t="shared" si="1"/>
        <v>0.35661218424962854</v>
      </c>
      <c r="L67" s="473" t="s">
        <v>599</v>
      </c>
      <c r="M67" s="475"/>
    </row>
    <row r="68" spans="1:13" s="135" customFormat="1" ht="27.75" thickBot="1">
      <c r="A68" s="439">
        <v>61</v>
      </c>
      <c r="B68" s="465" t="s">
        <v>111</v>
      </c>
      <c r="C68" s="466" t="s">
        <v>619</v>
      </c>
      <c r="D68" s="466" t="s">
        <v>622</v>
      </c>
      <c r="E68" s="467" t="s">
        <v>561</v>
      </c>
      <c r="F68" s="474" t="s">
        <v>598</v>
      </c>
      <c r="G68" s="469">
        <v>6110</v>
      </c>
      <c r="H68" s="470">
        <v>6170</v>
      </c>
      <c r="I68" s="471">
        <v>0</v>
      </c>
      <c r="J68" s="471">
        <v>9967</v>
      </c>
      <c r="K68" s="472">
        <f t="shared" si="1"/>
        <v>0.6130229758202067</v>
      </c>
      <c r="L68" s="473" t="s">
        <v>599</v>
      </c>
      <c r="M68" s="475"/>
    </row>
    <row r="69" spans="1:13" s="135" customFormat="1" ht="27.75" thickBot="1">
      <c r="A69" s="439">
        <v>62</v>
      </c>
      <c r="B69" s="465" t="s">
        <v>111</v>
      </c>
      <c r="C69" s="466" t="s">
        <v>619</v>
      </c>
      <c r="D69" s="466" t="s">
        <v>630</v>
      </c>
      <c r="E69" s="467" t="s">
        <v>561</v>
      </c>
      <c r="F69" s="474" t="s">
        <v>598</v>
      </c>
      <c r="G69" s="469">
        <v>12320</v>
      </c>
      <c r="H69" s="470">
        <v>12430</v>
      </c>
      <c r="I69" s="471">
        <v>0</v>
      </c>
      <c r="J69" s="471">
        <v>13214</v>
      </c>
      <c r="K69" s="472">
        <f t="shared" si="1"/>
        <v>0.9323444831239595</v>
      </c>
      <c r="L69" s="473" t="s">
        <v>599</v>
      </c>
      <c r="M69" s="475"/>
    </row>
    <row r="70" spans="1:13" s="135" customFormat="1" ht="27.75" thickBot="1">
      <c r="A70" s="439">
        <v>63</v>
      </c>
      <c r="B70" s="465" t="s">
        <v>111</v>
      </c>
      <c r="C70" s="466" t="s">
        <v>619</v>
      </c>
      <c r="D70" s="466" t="s">
        <v>631</v>
      </c>
      <c r="E70" s="467" t="s">
        <v>561</v>
      </c>
      <c r="F70" s="468">
        <v>36312</v>
      </c>
      <c r="G70" s="469">
        <v>1050</v>
      </c>
      <c r="H70" s="470">
        <v>1050</v>
      </c>
      <c r="I70" s="471">
        <v>0</v>
      </c>
      <c r="J70" s="471">
        <v>2474</v>
      </c>
      <c r="K70" s="472">
        <f t="shared" si="1"/>
        <v>0.4244139046079224</v>
      </c>
      <c r="L70" s="473"/>
      <c r="M70" s="475"/>
    </row>
    <row r="71" spans="1:13" s="135" customFormat="1" ht="27.75" thickBot="1">
      <c r="A71" s="439">
        <v>64</v>
      </c>
      <c r="B71" s="465" t="s">
        <v>111</v>
      </c>
      <c r="C71" s="466" t="s">
        <v>619</v>
      </c>
      <c r="D71" s="466" t="s">
        <v>632</v>
      </c>
      <c r="E71" s="467" t="s">
        <v>561</v>
      </c>
      <c r="F71" s="468">
        <v>36312</v>
      </c>
      <c r="G71" s="469">
        <v>1520</v>
      </c>
      <c r="H71" s="470">
        <v>1520</v>
      </c>
      <c r="I71" s="471">
        <v>0</v>
      </c>
      <c r="J71" s="471">
        <v>2490</v>
      </c>
      <c r="K71" s="472">
        <f t="shared" si="1"/>
        <v>0.6104417670682731</v>
      </c>
      <c r="L71" s="473"/>
      <c r="M71" s="475"/>
    </row>
    <row r="72" spans="1:13" s="135" customFormat="1" ht="27.75" thickBot="1">
      <c r="A72" s="439">
        <v>65</v>
      </c>
      <c r="B72" s="465" t="s">
        <v>111</v>
      </c>
      <c r="C72" s="466" t="s">
        <v>633</v>
      </c>
      <c r="D72" s="466" t="s">
        <v>622</v>
      </c>
      <c r="E72" s="467" t="s">
        <v>561</v>
      </c>
      <c r="F72" s="474" t="s">
        <v>598</v>
      </c>
      <c r="G72" s="469">
        <v>7130</v>
      </c>
      <c r="H72" s="470">
        <v>7200</v>
      </c>
      <c r="I72" s="471">
        <v>0</v>
      </c>
      <c r="J72" s="471">
        <v>13918</v>
      </c>
      <c r="K72" s="472">
        <f t="shared" si="1"/>
        <v>0.5122862480241414</v>
      </c>
      <c r="L72" s="473" t="s">
        <v>599</v>
      </c>
      <c r="M72" s="475"/>
    </row>
    <row r="73" spans="1:13" s="135" customFormat="1" ht="27.75" thickBot="1">
      <c r="A73" s="439">
        <v>66</v>
      </c>
      <c r="B73" s="465" t="s">
        <v>111</v>
      </c>
      <c r="C73" s="466" t="s">
        <v>633</v>
      </c>
      <c r="D73" s="466" t="s">
        <v>623</v>
      </c>
      <c r="E73" s="467" t="s">
        <v>561</v>
      </c>
      <c r="F73" s="474" t="s">
        <v>598</v>
      </c>
      <c r="G73" s="469">
        <v>22420</v>
      </c>
      <c r="H73" s="470">
        <v>22730</v>
      </c>
      <c r="I73" s="471">
        <v>0</v>
      </c>
      <c r="J73" s="471">
        <v>27396</v>
      </c>
      <c r="K73" s="472">
        <f t="shared" si="1"/>
        <v>0.8183676449116659</v>
      </c>
      <c r="L73" s="473" t="s">
        <v>599</v>
      </c>
      <c r="M73" s="475"/>
    </row>
    <row r="74" spans="1:13" s="135" customFormat="1" ht="27.75" thickBot="1">
      <c r="A74" s="439">
        <v>67</v>
      </c>
      <c r="B74" s="465" t="s">
        <v>111</v>
      </c>
      <c r="C74" s="466" t="s">
        <v>634</v>
      </c>
      <c r="D74" s="466" t="s">
        <v>635</v>
      </c>
      <c r="E74" s="467" t="s">
        <v>561</v>
      </c>
      <c r="F74" s="474" t="s">
        <v>598</v>
      </c>
      <c r="G74" s="469">
        <v>15000</v>
      </c>
      <c r="H74" s="470">
        <v>15060</v>
      </c>
      <c r="I74" s="471">
        <v>0</v>
      </c>
      <c r="J74" s="471">
        <v>16184</v>
      </c>
      <c r="K74" s="472">
        <f t="shared" si="1"/>
        <v>0.9268413247652002</v>
      </c>
      <c r="L74" s="473" t="s">
        <v>599</v>
      </c>
      <c r="M74" s="475"/>
    </row>
    <row r="75" spans="1:13" s="135" customFormat="1" ht="27.75" thickBot="1">
      <c r="A75" s="439">
        <v>68</v>
      </c>
      <c r="B75" s="465" t="s">
        <v>111</v>
      </c>
      <c r="C75" s="466" t="s">
        <v>634</v>
      </c>
      <c r="D75" s="466" t="s">
        <v>635</v>
      </c>
      <c r="E75" s="467" t="s">
        <v>561</v>
      </c>
      <c r="F75" s="474" t="s">
        <v>598</v>
      </c>
      <c r="G75" s="469">
        <v>30000</v>
      </c>
      <c r="H75" s="470">
        <v>30060</v>
      </c>
      <c r="I75" s="471">
        <v>0</v>
      </c>
      <c r="J75" s="471">
        <v>30227</v>
      </c>
      <c r="K75" s="472">
        <f t="shared" si="1"/>
        <v>0.9924901578059351</v>
      </c>
      <c r="L75" s="473" t="s">
        <v>599</v>
      </c>
      <c r="M75" s="475"/>
    </row>
    <row r="76" spans="1:12" ht="27.75" thickBot="1">
      <c r="A76" s="439">
        <v>69</v>
      </c>
      <c r="B76" s="456" t="s">
        <v>535</v>
      </c>
      <c r="C76" s="476" t="s">
        <v>636</v>
      </c>
      <c r="D76" s="476" t="s">
        <v>637</v>
      </c>
      <c r="E76" s="458" t="s">
        <v>546</v>
      </c>
      <c r="F76" s="477">
        <v>35886</v>
      </c>
      <c r="G76" s="478">
        <v>4000</v>
      </c>
      <c r="H76" s="479">
        <v>4000</v>
      </c>
      <c r="I76" s="446">
        <v>1</v>
      </c>
      <c r="J76" s="446">
        <v>4049</v>
      </c>
      <c r="K76" s="480">
        <f t="shared" si="1"/>
        <v>0.9878982464806125</v>
      </c>
      <c r="L76" s="481"/>
    </row>
    <row r="77" spans="1:12" ht="27.75" thickBot="1">
      <c r="A77" s="439">
        <v>70</v>
      </c>
      <c r="B77" s="456" t="s">
        <v>535</v>
      </c>
      <c r="C77" s="476" t="s">
        <v>638</v>
      </c>
      <c r="D77" s="476" t="s">
        <v>639</v>
      </c>
      <c r="E77" s="458" t="s">
        <v>546</v>
      </c>
      <c r="F77" s="477">
        <v>35886</v>
      </c>
      <c r="G77" s="478">
        <v>3100</v>
      </c>
      <c r="H77" s="479">
        <v>3100</v>
      </c>
      <c r="I77" s="446">
        <v>1</v>
      </c>
      <c r="J77" s="446">
        <v>3015</v>
      </c>
      <c r="K77" s="480">
        <f t="shared" si="1"/>
        <v>1.0281923714759535</v>
      </c>
      <c r="L77" s="481"/>
    </row>
    <row r="78" spans="1:12" ht="27.75" thickBot="1">
      <c r="A78" s="439">
        <v>71</v>
      </c>
      <c r="B78" s="482" t="s">
        <v>535</v>
      </c>
      <c r="C78" s="483" t="s">
        <v>640</v>
      </c>
      <c r="D78" s="483" t="s">
        <v>641</v>
      </c>
      <c r="E78" s="484" t="s">
        <v>546</v>
      </c>
      <c r="F78" s="485">
        <v>35886</v>
      </c>
      <c r="G78" s="486">
        <v>2400</v>
      </c>
      <c r="H78" s="487">
        <v>2400</v>
      </c>
      <c r="I78" s="488">
        <v>0</v>
      </c>
      <c r="J78" s="488">
        <v>2326</v>
      </c>
      <c r="K78" s="489">
        <f t="shared" si="1"/>
        <v>1.0318142734307825</v>
      </c>
      <c r="L78" s="490"/>
    </row>
    <row r="79" spans="1:12" ht="27.75" thickBot="1">
      <c r="A79" s="439">
        <v>72</v>
      </c>
      <c r="B79" s="482" t="s">
        <v>535</v>
      </c>
      <c r="C79" s="483" t="s">
        <v>642</v>
      </c>
      <c r="D79" s="483" t="s">
        <v>643</v>
      </c>
      <c r="E79" s="484" t="s">
        <v>546</v>
      </c>
      <c r="F79" s="485">
        <v>35886</v>
      </c>
      <c r="G79" s="486">
        <v>2800</v>
      </c>
      <c r="H79" s="487">
        <v>2800</v>
      </c>
      <c r="I79" s="488">
        <v>0</v>
      </c>
      <c r="J79" s="488">
        <v>2670</v>
      </c>
      <c r="K79" s="489">
        <f t="shared" si="1"/>
        <v>1.048689138576779</v>
      </c>
      <c r="L79" s="490"/>
    </row>
    <row r="80" spans="1:12" ht="27.75" thickBot="1">
      <c r="A80" s="439">
        <v>73</v>
      </c>
      <c r="B80" s="482" t="s">
        <v>535</v>
      </c>
      <c r="C80" s="483" t="s">
        <v>644</v>
      </c>
      <c r="D80" s="483" t="s">
        <v>645</v>
      </c>
      <c r="E80" s="484" t="s">
        <v>546</v>
      </c>
      <c r="F80" s="485">
        <v>35886</v>
      </c>
      <c r="G80" s="486">
        <v>2500</v>
      </c>
      <c r="H80" s="487">
        <v>2500</v>
      </c>
      <c r="I80" s="488">
        <v>0</v>
      </c>
      <c r="J80" s="488">
        <v>2498</v>
      </c>
      <c r="K80" s="489">
        <f t="shared" si="1"/>
        <v>1.00080064051241</v>
      </c>
      <c r="L80" s="490"/>
    </row>
    <row r="81" spans="1:12" ht="27.75" thickBot="1">
      <c r="A81" s="439">
        <v>74</v>
      </c>
      <c r="B81" s="482" t="s">
        <v>543</v>
      </c>
      <c r="C81" s="483" t="s">
        <v>548</v>
      </c>
      <c r="D81" s="483" t="s">
        <v>646</v>
      </c>
      <c r="E81" s="484" t="s">
        <v>546</v>
      </c>
      <c r="F81" s="190" t="s">
        <v>647</v>
      </c>
      <c r="G81" s="486">
        <v>310</v>
      </c>
      <c r="H81" s="487">
        <v>340</v>
      </c>
      <c r="I81" s="488">
        <v>1</v>
      </c>
      <c r="J81" s="488">
        <v>348</v>
      </c>
      <c r="K81" s="489">
        <f t="shared" si="1"/>
        <v>0.8908045977011494</v>
      </c>
      <c r="L81" s="490"/>
    </row>
    <row r="82" spans="1:12" ht="27.75" thickBot="1">
      <c r="A82" s="439">
        <v>75</v>
      </c>
      <c r="B82" s="482" t="s">
        <v>543</v>
      </c>
      <c r="C82" s="483" t="s">
        <v>548</v>
      </c>
      <c r="D82" s="483" t="s">
        <v>648</v>
      </c>
      <c r="E82" s="484" t="s">
        <v>546</v>
      </c>
      <c r="F82" s="190" t="s">
        <v>647</v>
      </c>
      <c r="G82" s="486">
        <v>946</v>
      </c>
      <c r="H82" s="487">
        <v>970</v>
      </c>
      <c r="I82" s="488">
        <v>1</v>
      </c>
      <c r="J82" s="488">
        <v>975</v>
      </c>
      <c r="K82" s="489">
        <f t="shared" si="1"/>
        <v>0.9702564102564103</v>
      </c>
      <c r="L82" s="490"/>
    </row>
    <row r="83" spans="1:12" ht="14.25" thickBot="1">
      <c r="A83" s="439">
        <v>76</v>
      </c>
      <c r="B83" s="482" t="s">
        <v>535</v>
      </c>
      <c r="C83" s="483" t="s">
        <v>649</v>
      </c>
      <c r="D83" s="483" t="s">
        <v>650</v>
      </c>
      <c r="E83" s="484" t="s">
        <v>546</v>
      </c>
      <c r="F83" s="485">
        <v>35886</v>
      </c>
      <c r="G83" s="486">
        <v>520</v>
      </c>
      <c r="H83" s="487">
        <v>520</v>
      </c>
      <c r="I83" s="488">
        <v>7</v>
      </c>
      <c r="J83" s="488">
        <v>513</v>
      </c>
      <c r="K83" s="489">
        <f t="shared" si="1"/>
        <v>1.01364522417154</v>
      </c>
      <c r="L83" s="490"/>
    </row>
    <row r="84" spans="1:12" ht="14.25" thickBot="1">
      <c r="A84" s="439">
        <v>77</v>
      </c>
      <c r="B84" s="482" t="s">
        <v>535</v>
      </c>
      <c r="C84" s="483" t="s">
        <v>649</v>
      </c>
      <c r="D84" s="483" t="s">
        <v>651</v>
      </c>
      <c r="E84" s="484" t="s">
        <v>546</v>
      </c>
      <c r="F84" s="485">
        <v>35886</v>
      </c>
      <c r="G84" s="486">
        <v>290</v>
      </c>
      <c r="H84" s="487">
        <v>290</v>
      </c>
      <c r="I84" s="488">
        <v>2</v>
      </c>
      <c r="J84" s="488">
        <v>276</v>
      </c>
      <c r="K84" s="489">
        <f t="shared" si="1"/>
        <v>1.0507246376811594</v>
      </c>
      <c r="L84" s="490"/>
    </row>
    <row r="85" spans="1:12" ht="14.25" thickBot="1">
      <c r="A85" s="439">
        <v>78</v>
      </c>
      <c r="B85" s="482" t="s">
        <v>543</v>
      </c>
      <c r="C85" s="483" t="s">
        <v>550</v>
      </c>
      <c r="D85" s="483"/>
      <c r="E85" s="484" t="s">
        <v>546</v>
      </c>
      <c r="F85" s="485">
        <v>35886</v>
      </c>
      <c r="G85" s="486">
        <v>5600</v>
      </c>
      <c r="H85" s="487">
        <v>5600</v>
      </c>
      <c r="I85" s="488">
        <v>79</v>
      </c>
      <c r="J85" s="488">
        <v>5563</v>
      </c>
      <c r="K85" s="489">
        <f t="shared" si="1"/>
        <v>1.0066510875426928</v>
      </c>
      <c r="L85" s="490"/>
    </row>
    <row r="86" spans="1:12" ht="14.25" thickBot="1">
      <c r="A86" s="439">
        <v>79</v>
      </c>
      <c r="B86" s="482" t="s">
        <v>543</v>
      </c>
      <c r="C86" s="483" t="s">
        <v>652</v>
      </c>
      <c r="D86" s="483"/>
      <c r="E86" s="484" t="s">
        <v>546</v>
      </c>
      <c r="F86" s="485">
        <v>35886</v>
      </c>
      <c r="G86" s="486">
        <v>3200</v>
      </c>
      <c r="H86" s="487">
        <v>3200</v>
      </c>
      <c r="I86" s="488">
        <v>47</v>
      </c>
      <c r="J86" s="488">
        <v>3226</v>
      </c>
      <c r="K86" s="489">
        <f t="shared" si="1"/>
        <v>0.9919404835709857</v>
      </c>
      <c r="L86" s="490"/>
    </row>
    <row r="87" spans="1:12" ht="14.25" thickBot="1">
      <c r="A87" s="439">
        <v>80</v>
      </c>
      <c r="B87" s="482" t="s">
        <v>543</v>
      </c>
      <c r="C87" s="483" t="s">
        <v>653</v>
      </c>
      <c r="D87" s="483"/>
      <c r="E87" s="484" t="s">
        <v>546</v>
      </c>
      <c r="F87" s="485">
        <v>35886</v>
      </c>
      <c r="G87" s="486">
        <v>3600</v>
      </c>
      <c r="H87" s="487">
        <v>3600</v>
      </c>
      <c r="I87" s="488">
        <v>6</v>
      </c>
      <c r="J87" s="488">
        <v>3586</v>
      </c>
      <c r="K87" s="489">
        <f t="shared" si="1"/>
        <v>1.003904071388734</v>
      </c>
      <c r="L87" s="490"/>
    </row>
    <row r="88" spans="1:12" ht="41.25" thickBot="1">
      <c r="A88" s="439">
        <v>81</v>
      </c>
      <c r="B88" s="483" t="s">
        <v>654</v>
      </c>
      <c r="C88" s="483" t="s">
        <v>655</v>
      </c>
      <c r="D88" s="483" t="s">
        <v>655</v>
      </c>
      <c r="E88" s="484" t="s">
        <v>546</v>
      </c>
      <c r="F88" s="485">
        <v>35582</v>
      </c>
      <c r="G88" s="486">
        <v>690</v>
      </c>
      <c r="H88" s="487">
        <v>690</v>
      </c>
      <c r="I88" s="488">
        <v>6</v>
      </c>
      <c r="J88" s="488">
        <v>688</v>
      </c>
      <c r="K88" s="489">
        <f t="shared" si="1"/>
        <v>1.002906976744186</v>
      </c>
      <c r="L88" s="490"/>
    </row>
    <row r="89" spans="1:12" ht="41.25" thickBot="1">
      <c r="A89" s="439">
        <v>82</v>
      </c>
      <c r="B89" s="483" t="s">
        <v>654</v>
      </c>
      <c r="C89" s="476" t="s">
        <v>656</v>
      </c>
      <c r="D89" s="476" t="s">
        <v>656</v>
      </c>
      <c r="E89" s="458" t="s">
        <v>546</v>
      </c>
      <c r="F89" s="477">
        <v>35582</v>
      </c>
      <c r="G89" s="478">
        <v>450</v>
      </c>
      <c r="H89" s="479">
        <v>450</v>
      </c>
      <c r="I89" s="446">
        <v>4</v>
      </c>
      <c r="J89" s="446">
        <v>415</v>
      </c>
      <c r="K89" s="480">
        <f t="shared" si="1"/>
        <v>1.0843373493975903</v>
      </c>
      <c r="L89" s="481"/>
    </row>
    <row r="90" spans="1:12" ht="27.75" thickBot="1">
      <c r="A90" s="439">
        <v>83</v>
      </c>
      <c r="B90" s="456" t="s">
        <v>657</v>
      </c>
      <c r="C90" s="476" t="s">
        <v>658</v>
      </c>
      <c r="D90" s="476"/>
      <c r="E90" s="458" t="s">
        <v>659</v>
      </c>
      <c r="F90" s="477">
        <v>36617</v>
      </c>
      <c r="G90" s="478">
        <v>7100</v>
      </c>
      <c r="H90" s="479">
        <v>7100</v>
      </c>
      <c r="I90" s="446">
        <v>0</v>
      </c>
      <c r="J90" s="446">
        <v>7304</v>
      </c>
      <c r="K90" s="480">
        <f>IF(G90=0,"",G90/J90)</f>
        <v>0.9720700985761227</v>
      </c>
      <c r="L90" s="481"/>
    </row>
    <row r="91" spans="1:12" ht="14.25" thickBot="1">
      <c r="A91" s="439">
        <v>84</v>
      </c>
      <c r="B91" s="456" t="s">
        <v>657</v>
      </c>
      <c r="C91" s="476" t="s">
        <v>660</v>
      </c>
      <c r="D91" s="476"/>
      <c r="E91" s="458" t="s">
        <v>659</v>
      </c>
      <c r="F91" s="477">
        <v>39539</v>
      </c>
      <c r="G91" s="478">
        <v>13000</v>
      </c>
      <c r="H91" s="479">
        <v>13000</v>
      </c>
      <c r="I91" s="446">
        <v>413</v>
      </c>
      <c r="J91" s="446">
        <v>13305</v>
      </c>
      <c r="K91" s="480">
        <f>IF(G91=0,"",G91/J91)</f>
        <v>0.977076287110109</v>
      </c>
      <c r="L91" s="481"/>
    </row>
    <row r="92" spans="1:12" ht="14.25" thickBot="1">
      <c r="A92" s="439">
        <v>85</v>
      </c>
      <c r="B92" s="456" t="s">
        <v>657</v>
      </c>
      <c r="C92" s="476" t="s">
        <v>661</v>
      </c>
      <c r="D92" s="476"/>
      <c r="E92" s="458" t="s">
        <v>659</v>
      </c>
      <c r="F92" s="477">
        <v>39539</v>
      </c>
      <c r="G92" s="478">
        <v>7100</v>
      </c>
      <c r="H92" s="479">
        <v>7100</v>
      </c>
      <c r="I92" s="446">
        <v>168</v>
      </c>
      <c r="J92" s="446">
        <v>7190</v>
      </c>
      <c r="K92" s="480">
        <f>IF(G92=0,"",G92/J92)</f>
        <v>0.9874826147426982</v>
      </c>
      <c r="L92" s="481"/>
    </row>
    <row r="93" spans="1:12" ht="60.75" thickBot="1">
      <c r="A93" s="439">
        <v>86</v>
      </c>
      <c r="B93" s="456" t="s">
        <v>657</v>
      </c>
      <c r="C93" s="491" t="s">
        <v>662</v>
      </c>
      <c r="D93" s="476"/>
      <c r="E93" s="458" t="s">
        <v>659</v>
      </c>
      <c r="F93" s="477">
        <v>38443</v>
      </c>
      <c r="G93" s="478">
        <v>2900</v>
      </c>
      <c r="H93" s="479">
        <v>2900</v>
      </c>
      <c r="I93" s="446">
        <v>1</v>
      </c>
      <c r="J93" s="446">
        <v>2992</v>
      </c>
      <c r="K93" s="480">
        <f>IF(G93=0,"",G93/J93)</f>
        <v>0.9692513368983957</v>
      </c>
      <c r="L93" s="481"/>
    </row>
    <row r="94" spans="1:12" ht="27.75" thickBot="1">
      <c r="A94" s="439">
        <v>87</v>
      </c>
      <c r="B94" s="457" t="s">
        <v>535</v>
      </c>
      <c r="C94" s="457" t="s">
        <v>663</v>
      </c>
      <c r="D94" s="456"/>
      <c r="E94" s="458" t="s">
        <v>664</v>
      </c>
      <c r="F94" s="477">
        <v>36617</v>
      </c>
      <c r="G94" s="478">
        <v>2400</v>
      </c>
      <c r="H94" s="479">
        <v>2400</v>
      </c>
      <c r="I94" s="446">
        <v>0</v>
      </c>
      <c r="J94" s="446">
        <v>2455</v>
      </c>
      <c r="K94" s="480">
        <f aca="true" t="shared" si="2" ref="K94:K157">IF(G94=0,"",G94/J94)</f>
        <v>0.9775967413441955</v>
      </c>
      <c r="L94" s="481"/>
    </row>
    <row r="95" spans="1:12" ht="27.75" thickBot="1">
      <c r="A95" s="439">
        <v>88</v>
      </c>
      <c r="B95" s="457" t="s">
        <v>535</v>
      </c>
      <c r="C95" s="457" t="s">
        <v>665</v>
      </c>
      <c r="D95" s="456"/>
      <c r="E95" s="458" t="s">
        <v>664</v>
      </c>
      <c r="F95" s="477">
        <v>36617</v>
      </c>
      <c r="G95" s="478">
        <v>4000</v>
      </c>
      <c r="H95" s="479">
        <v>4000</v>
      </c>
      <c r="I95" s="446">
        <v>1</v>
      </c>
      <c r="J95" s="446">
        <v>4092</v>
      </c>
      <c r="K95" s="480">
        <f t="shared" si="2"/>
        <v>0.9775171065493646</v>
      </c>
      <c r="L95" s="481"/>
    </row>
    <row r="96" spans="1:12" ht="41.25" thickBot="1">
      <c r="A96" s="439">
        <v>89</v>
      </c>
      <c r="B96" s="457" t="s">
        <v>535</v>
      </c>
      <c r="C96" s="457" t="s">
        <v>666</v>
      </c>
      <c r="D96" s="456"/>
      <c r="E96" s="458" t="s">
        <v>664</v>
      </c>
      <c r="F96" s="477">
        <v>36617</v>
      </c>
      <c r="G96" s="478">
        <v>5200</v>
      </c>
      <c r="H96" s="479">
        <v>5200</v>
      </c>
      <c r="I96" s="446">
        <v>0</v>
      </c>
      <c r="J96" s="446">
        <v>5300</v>
      </c>
      <c r="K96" s="480">
        <f t="shared" si="2"/>
        <v>0.9811320754716981</v>
      </c>
      <c r="L96" s="481"/>
    </row>
    <row r="97" spans="1:12" ht="41.25" thickBot="1">
      <c r="A97" s="439">
        <v>90</v>
      </c>
      <c r="B97" s="457" t="s">
        <v>535</v>
      </c>
      <c r="C97" s="457" t="s">
        <v>667</v>
      </c>
      <c r="D97" s="456"/>
      <c r="E97" s="458" t="s">
        <v>664</v>
      </c>
      <c r="F97" s="477">
        <v>36617</v>
      </c>
      <c r="G97" s="478">
        <v>2400</v>
      </c>
      <c r="H97" s="479">
        <v>2400</v>
      </c>
      <c r="I97" s="446">
        <v>0</v>
      </c>
      <c r="J97" s="446">
        <v>2426</v>
      </c>
      <c r="K97" s="480">
        <f t="shared" si="2"/>
        <v>0.989282769991756</v>
      </c>
      <c r="L97" s="481"/>
    </row>
    <row r="98" spans="1:12" ht="41.25" thickBot="1">
      <c r="A98" s="439">
        <v>91</v>
      </c>
      <c r="B98" s="457" t="s">
        <v>535</v>
      </c>
      <c r="C98" s="457" t="s">
        <v>668</v>
      </c>
      <c r="D98" s="456"/>
      <c r="E98" s="458" t="s">
        <v>664</v>
      </c>
      <c r="F98" s="477">
        <v>36617</v>
      </c>
      <c r="G98" s="478">
        <v>4000</v>
      </c>
      <c r="H98" s="479">
        <v>4000</v>
      </c>
      <c r="I98" s="446">
        <v>0</v>
      </c>
      <c r="J98" s="446">
        <v>4098</v>
      </c>
      <c r="K98" s="480">
        <f t="shared" si="2"/>
        <v>0.9760858955588092</v>
      </c>
      <c r="L98" s="481"/>
    </row>
    <row r="99" spans="1:12" ht="48.75" thickBot="1">
      <c r="A99" s="439">
        <v>92</v>
      </c>
      <c r="B99" s="456" t="s">
        <v>657</v>
      </c>
      <c r="C99" s="476" t="s">
        <v>669</v>
      </c>
      <c r="D99" s="491" t="s">
        <v>670</v>
      </c>
      <c r="E99" s="458" t="s">
        <v>659</v>
      </c>
      <c r="F99" s="477">
        <v>38443</v>
      </c>
      <c r="G99" s="478">
        <v>5700</v>
      </c>
      <c r="H99" s="479">
        <v>5700</v>
      </c>
      <c r="I99" s="446">
        <v>7</v>
      </c>
      <c r="J99" s="446">
        <v>5761</v>
      </c>
      <c r="K99" s="480">
        <f t="shared" si="2"/>
        <v>0.98941156049297</v>
      </c>
      <c r="L99" s="481"/>
    </row>
    <row r="100" spans="1:12" ht="60.75" thickBot="1">
      <c r="A100" s="439">
        <v>93</v>
      </c>
      <c r="B100" s="456" t="s">
        <v>657</v>
      </c>
      <c r="C100" s="476"/>
      <c r="D100" s="491" t="s">
        <v>671</v>
      </c>
      <c r="E100" s="458" t="s">
        <v>659</v>
      </c>
      <c r="F100" s="477">
        <v>38443</v>
      </c>
      <c r="G100" s="478">
        <v>74700</v>
      </c>
      <c r="H100" s="479">
        <v>74700</v>
      </c>
      <c r="I100" s="446">
        <v>0</v>
      </c>
      <c r="J100" s="446">
        <v>75774</v>
      </c>
      <c r="K100" s="480">
        <f t="shared" si="2"/>
        <v>0.9858262728640431</v>
      </c>
      <c r="L100" s="481"/>
    </row>
    <row r="101" spans="1:12" ht="27.75" thickBot="1">
      <c r="A101" s="439">
        <v>94</v>
      </c>
      <c r="B101" s="456" t="s">
        <v>657</v>
      </c>
      <c r="C101" s="476"/>
      <c r="D101" s="476" t="s">
        <v>672</v>
      </c>
      <c r="E101" s="458" t="s">
        <v>659</v>
      </c>
      <c r="F101" s="477">
        <v>38443</v>
      </c>
      <c r="G101" s="478">
        <v>155300</v>
      </c>
      <c r="H101" s="479">
        <v>155300</v>
      </c>
      <c r="I101" s="446">
        <v>0</v>
      </c>
      <c r="J101" s="446">
        <v>158832</v>
      </c>
      <c r="K101" s="480">
        <f t="shared" si="2"/>
        <v>0.9777626674725496</v>
      </c>
      <c r="L101" s="481"/>
    </row>
    <row r="102" spans="1:12" ht="27.75" thickBot="1">
      <c r="A102" s="439">
        <v>95</v>
      </c>
      <c r="B102" s="456" t="s">
        <v>657</v>
      </c>
      <c r="C102" s="476"/>
      <c r="D102" s="476" t="s">
        <v>673</v>
      </c>
      <c r="E102" s="458" t="s">
        <v>659</v>
      </c>
      <c r="F102" s="477">
        <v>38443</v>
      </c>
      <c r="G102" s="478">
        <v>130900</v>
      </c>
      <c r="H102" s="479">
        <v>130900</v>
      </c>
      <c r="I102" s="446">
        <v>0</v>
      </c>
      <c r="J102" s="446">
        <v>131810</v>
      </c>
      <c r="K102" s="480">
        <f t="shared" si="2"/>
        <v>0.9930961232076474</v>
      </c>
      <c r="L102" s="481"/>
    </row>
    <row r="103" spans="1:12" ht="27.75" thickBot="1">
      <c r="A103" s="439">
        <v>96</v>
      </c>
      <c r="B103" s="456" t="s">
        <v>657</v>
      </c>
      <c r="C103" s="476"/>
      <c r="D103" s="476" t="s">
        <v>674</v>
      </c>
      <c r="E103" s="458" t="s">
        <v>659</v>
      </c>
      <c r="F103" s="477">
        <v>38443</v>
      </c>
      <c r="G103" s="478">
        <v>98200</v>
      </c>
      <c r="H103" s="479">
        <v>98200</v>
      </c>
      <c r="I103" s="446">
        <v>0</v>
      </c>
      <c r="J103" s="446">
        <v>98901</v>
      </c>
      <c r="K103" s="480">
        <f t="shared" si="2"/>
        <v>0.9929121040232152</v>
      </c>
      <c r="L103" s="481"/>
    </row>
    <row r="104" spans="1:12" ht="41.25" thickBot="1">
      <c r="A104" s="439">
        <v>97</v>
      </c>
      <c r="B104" s="456" t="s">
        <v>657</v>
      </c>
      <c r="C104" s="476" t="s">
        <v>675</v>
      </c>
      <c r="D104" s="476" t="s">
        <v>676</v>
      </c>
      <c r="E104" s="458" t="s">
        <v>659</v>
      </c>
      <c r="F104" s="477">
        <v>38443</v>
      </c>
      <c r="G104" s="478">
        <v>125900</v>
      </c>
      <c r="H104" s="479">
        <v>125900</v>
      </c>
      <c r="I104" s="446">
        <v>0</v>
      </c>
      <c r="J104" s="446">
        <v>126142</v>
      </c>
      <c r="K104" s="480">
        <f t="shared" si="2"/>
        <v>0.9980815271677951</v>
      </c>
      <c r="L104" s="481"/>
    </row>
    <row r="105" spans="1:12" ht="41.25" thickBot="1">
      <c r="A105" s="439">
        <v>98</v>
      </c>
      <c r="B105" s="456" t="s">
        <v>657</v>
      </c>
      <c r="C105" s="476"/>
      <c r="D105" s="476" t="s">
        <v>677</v>
      </c>
      <c r="E105" s="458" t="s">
        <v>659</v>
      </c>
      <c r="F105" s="477">
        <v>38443</v>
      </c>
      <c r="G105" s="478">
        <v>104200</v>
      </c>
      <c r="H105" s="479">
        <v>104200</v>
      </c>
      <c r="I105" s="446">
        <v>1</v>
      </c>
      <c r="J105" s="446">
        <v>106684</v>
      </c>
      <c r="K105" s="480">
        <f t="shared" si="2"/>
        <v>0.9767162836039144</v>
      </c>
      <c r="L105" s="481"/>
    </row>
    <row r="106" spans="1:12" ht="41.25" thickBot="1">
      <c r="A106" s="439">
        <v>99</v>
      </c>
      <c r="B106" s="456" t="s">
        <v>657</v>
      </c>
      <c r="C106" s="476"/>
      <c r="D106" s="476" t="s">
        <v>678</v>
      </c>
      <c r="E106" s="458" t="s">
        <v>659</v>
      </c>
      <c r="F106" s="477">
        <v>38443</v>
      </c>
      <c r="G106" s="478">
        <v>79100</v>
      </c>
      <c r="H106" s="479">
        <v>79100</v>
      </c>
      <c r="I106" s="446">
        <v>0</v>
      </c>
      <c r="J106" s="446">
        <v>79276</v>
      </c>
      <c r="K106" s="480">
        <f t="shared" si="2"/>
        <v>0.9977799081689288</v>
      </c>
      <c r="L106" s="481"/>
    </row>
    <row r="107" spans="1:12" ht="60.75" thickBot="1">
      <c r="A107" s="439">
        <v>100</v>
      </c>
      <c r="B107" s="456" t="s">
        <v>657</v>
      </c>
      <c r="C107" s="476"/>
      <c r="D107" s="491" t="s">
        <v>671</v>
      </c>
      <c r="E107" s="458" t="s">
        <v>659</v>
      </c>
      <c r="F107" s="477">
        <v>38443</v>
      </c>
      <c r="G107" s="478">
        <v>57700</v>
      </c>
      <c r="H107" s="479">
        <v>57700</v>
      </c>
      <c r="I107" s="446">
        <v>0</v>
      </c>
      <c r="J107" s="446">
        <v>57966</v>
      </c>
      <c r="K107" s="480">
        <f t="shared" si="2"/>
        <v>0.9954111030604147</v>
      </c>
      <c r="L107" s="481"/>
    </row>
    <row r="108" spans="1:12" ht="27.75" thickBot="1">
      <c r="A108" s="439">
        <v>101</v>
      </c>
      <c r="B108" s="456" t="s">
        <v>657</v>
      </c>
      <c r="C108" s="476"/>
      <c r="D108" s="476" t="s">
        <v>679</v>
      </c>
      <c r="E108" s="458" t="s">
        <v>659</v>
      </c>
      <c r="F108" s="477">
        <v>38443</v>
      </c>
      <c r="G108" s="478">
        <v>57700</v>
      </c>
      <c r="H108" s="479">
        <v>57700</v>
      </c>
      <c r="I108" s="446">
        <v>3</v>
      </c>
      <c r="J108" s="446">
        <v>57849</v>
      </c>
      <c r="K108" s="480">
        <f t="shared" si="2"/>
        <v>0.99742432885616</v>
      </c>
      <c r="L108" s="481"/>
    </row>
    <row r="109" spans="1:12" ht="27.75" thickBot="1">
      <c r="A109" s="439">
        <v>102</v>
      </c>
      <c r="B109" s="456" t="s">
        <v>657</v>
      </c>
      <c r="C109" s="476"/>
      <c r="D109" s="476" t="s">
        <v>672</v>
      </c>
      <c r="E109" s="458" t="s">
        <v>659</v>
      </c>
      <c r="F109" s="477">
        <v>38443</v>
      </c>
      <c r="G109" s="478">
        <v>125900</v>
      </c>
      <c r="H109" s="479">
        <v>125900</v>
      </c>
      <c r="I109" s="446">
        <v>1</v>
      </c>
      <c r="J109" s="446">
        <v>125991</v>
      </c>
      <c r="K109" s="480">
        <f t="shared" si="2"/>
        <v>0.9992777261867911</v>
      </c>
      <c r="L109" s="481"/>
    </row>
    <row r="110" spans="1:12" ht="27.75" thickBot="1">
      <c r="A110" s="439">
        <v>103</v>
      </c>
      <c r="B110" s="456" t="s">
        <v>657</v>
      </c>
      <c r="C110" s="476"/>
      <c r="D110" s="476" t="s">
        <v>673</v>
      </c>
      <c r="E110" s="458" t="s">
        <v>659</v>
      </c>
      <c r="F110" s="477">
        <v>38443</v>
      </c>
      <c r="G110" s="478">
        <v>104200</v>
      </c>
      <c r="H110" s="479">
        <v>104200</v>
      </c>
      <c r="I110" s="446">
        <v>0</v>
      </c>
      <c r="J110" s="446">
        <v>105983</v>
      </c>
      <c r="K110" s="480">
        <f t="shared" si="2"/>
        <v>0.9831765471820952</v>
      </c>
      <c r="L110" s="481"/>
    </row>
    <row r="111" spans="1:12" ht="27.75" thickBot="1">
      <c r="A111" s="439">
        <v>104</v>
      </c>
      <c r="B111" s="456" t="s">
        <v>657</v>
      </c>
      <c r="C111" s="476"/>
      <c r="D111" s="476" t="s">
        <v>674</v>
      </c>
      <c r="E111" s="458" t="s">
        <v>659</v>
      </c>
      <c r="F111" s="477">
        <v>38443</v>
      </c>
      <c r="G111" s="478">
        <v>79100</v>
      </c>
      <c r="H111" s="479">
        <v>79100</v>
      </c>
      <c r="I111" s="446">
        <v>0</v>
      </c>
      <c r="J111" s="446">
        <v>80966</v>
      </c>
      <c r="K111" s="480">
        <f t="shared" si="2"/>
        <v>0.9769532890349035</v>
      </c>
      <c r="L111" s="481"/>
    </row>
    <row r="112" spans="1:12" ht="60.75" thickBot="1">
      <c r="A112" s="439">
        <v>105</v>
      </c>
      <c r="B112" s="456" t="s">
        <v>657</v>
      </c>
      <c r="C112" s="476" t="s">
        <v>680</v>
      </c>
      <c r="D112" s="491" t="s">
        <v>681</v>
      </c>
      <c r="E112" s="458" t="s">
        <v>659</v>
      </c>
      <c r="F112" s="477">
        <v>38443</v>
      </c>
      <c r="G112" s="478">
        <v>87300</v>
      </c>
      <c r="H112" s="479">
        <v>87300</v>
      </c>
      <c r="I112" s="446">
        <v>0</v>
      </c>
      <c r="J112" s="446">
        <v>87863</v>
      </c>
      <c r="K112" s="480">
        <f t="shared" si="2"/>
        <v>0.9935922970988926</v>
      </c>
      <c r="L112" s="481"/>
    </row>
    <row r="113" spans="1:12" ht="48.75" thickBot="1">
      <c r="A113" s="439">
        <v>106</v>
      </c>
      <c r="B113" s="456" t="s">
        <v>657</v>
      </c>
      <c r="C113" s="476"/>
      <c r="D113" s="491" t="s">
        <v>682</v>
      </c>
      <c r="E113" s="458" t="s">
        <v>659</v>
      </c>
      <c r="F113" s="477">
        <v>38443</v>
      </c>
      <c r="G113" s="478">
        <v>43100</v>
      </c>
      <c r="H113" s="479">
        <v>43100</v>
      </c>
      <c r="I113" s="446">
        <v>0</v>
      </c>
      <c r="J113" s="446">
        <v>43346</v>
      </c>
      <c r="K113" s="480">
        <f t="shared" si="2"/>
        <v>0.9943247358464449</v>
      </c>
      <c r="L113" s="481"/>
    </row>
    <row r="114" spans="1:12" ht="48.75" thickBot="1">
      <c r="A114" s="439">
        <v>107</v>
      </c>
      <c r="B114" s="456" t="s">
        <v>657</v>
      </c>
      <c r="C114" s="476"/>
      <c r="D114" s="491" t="s">
        <v>683</v>
      </c>
      <c r="E114" s="458" t="s">
        <v>659</v>
      </c>
      <c r="F114" s="477">
        <v>38443</v>
      </c>
      <c r="G114" s="478">
        <v>43100</v>
      </c>
      <c r="H114" s="479">
        <v>43100</v>
      </c>
      <c r="I114" s="446">
        <v>2</v>
      </c>
      <c r="J114" s="446">
        <v>43735</v>
      </c>
      <c r="K114" s="480">
        <f t="shared" si="2"/>
        <v>0.9854807362524294</v>
      </c>
      <c r="L114" s="481"/>
    </row>
    <row r="115" spans="1:12" ht="60.75" thickBot="1">
      <c r="A115" s="439">
        <v>108</v>
      </c>
      <c r="B115" s="456" t="s">
        <v>657</v>
      </c>
      <c r="C115" s="476"/>
      <c r="D115" s="491" t="s">
        <v>684</v>
      </c>
      <c r="E115" s="458" t="s">
        <v>659</v>
      </c>
      <c r="F115" s="477">
        <v>38443</v>
      </c>
      <c r="G115" s="478">
        <v>31900</v>
      </c>
      <c r="H115" s="479">
        <v>31900</v>
      </c>
      <c r="I115" s="446">
        <v>4</v>
      </c>
      <c r="J115" s="446">
        <v>32134</v>
      </c>
      <c r="K115" s="480">
        <f t="shared" si="2"/>
        <v>0.9927179934026265</v>
      </c>
      <c r="L115" s="481"/>
    </row>
    <row r="116" spans="1:12" ht="60.75" thickBot="1">
      <c r="A116" s="439">
        <v>109</v>
      </c>
      <c r="B116" s="456" t="s">
        <v>657</v>
      </c>
      <c r="C116" s="476"/>
      <c r="D116" s="491" t="s">
        <v>685</v>
      </c>
      <c r="E116" s="458" t="s">
        <v>659</v>
      </c>
      <c r="F116" s="477">
        <v>38443</v>
      </c>
      <c r="G116" s="478">
        <v>31900</v>
      </c>
      <c r="H116" s="479">
        <v>31900</v>
      </c>
      <c r="I116" s="446">
        <v>0</v>
      </c>
      <c r="J116" s="446">
        <v>32134</v>
      </c>
      <c r="K116" s="480">
        <f t="shared" si="2"/>
        <v>0.9927179934026265</v>
      </c>
      <c r="L116" s="481"/>
    </row>
    <row r="117" spans="1:12" ht="27.75" thickBot="1">
      <c r="A117" s="439">
        <v>110</v>
      </c>
      <c r="B117" s="456" t="s">
        <v>657</v>
      </c>
      <c r="C117" s="476"/>
      <c r="D117" s="476" t="s">
        <v>686</v>
      </c>
      <c r="E117" s="458" t="s">
        <v>659</v>
      </c>
      <c r="F117" s="477">
        <v>38443</v>
      </c>
      <c r="G117" s="478">
        <v>21400</v>
      </c>
      <c r="H117" s="479">
        <v>21400</v>
      </c>
      <c r="I117" s="446">
        <v>1</v>
      </c>
      <c r="J117" s="446">
        <v>21705</v>
      </c>
      <c r="K117" s="480">
        <f t="shared" si="2"/>
        <v>0.985947938263073</v>
      </c>
      <c r="L117" s="481"/>
    </row>
    <row r="118" spans="1:12" ht="27.75" thickBot="1">
      <c r="A118" s="439">
        <v>111</v>
      </c>
      <c r="B118" s="456" t="s">
        <v>657</v>
      </c>
      <c r="C118" s="476"/>
      <c r="D118" s="476" t="s">
        <v>687</v>
      </c>
      <c r="E118" s="458" t="s">
        <v>659</v>
      </c>
      <c r="F118" s="477">
        <v>38443</v>
      </c>
      <c r="G118" s="478">
        <v>28200</v>
      </c>
      <c r="H118" s="479">
        <v>28200</v>
      </c>
      <c r="I118" s="446">
        <v>1</v>
      </c>
      <c r="J118" s="446">
        <v>28312</v>
      </c>
      <c r="K118" s="480">
        <f t="shared" si="2"/>
        <v>0.9960440802486578</v>
      </c>
      <c r="L118" s="481"/>
    </row>
    <row r="119" spans="1:12" ht="24.75" thickBot="1">
      <c r="A119" s="439">
        <v>112</v>
      </c>
      <c r="B119" s="456" t="s">
        <v>657</v>
      </c>
      <c r="C119" s="476"/>
      <c r="D119" s="491" t="s">
        <v>688</v>
      </c>
      <c r="E119" s="458" t="s">
        <v>659</v>
      </c>
      <c r="F119" s="477">
        <v>38443</v>
      </c>
      <c r="G119" s="478">
        <v>21400</v>
      </c>
      <c r="H119" s="479">
        <v>21400</v>
      </c>
      <c r="I119" s="446">
        <v>0</v>
      </c>
      <c r="J119" s="446">
        <v>21705</v>
      </c>
      <c r="K119" s="480">
        <f t="shared" si="2"/>
        <v>0.985947938263073</v>
      </c>
      <c r="L119" s="481"/>
    </row>
    <row r="120" spans="1:12" ht="27.75" thickBot="1">
      <c r="A120" s="439">
        <v>113</v>
      </c>
      <c r="B120" s="456" t="s">
        <v>657</v>
      </c>
      <c r="C120" s="476"/>
      <c r="D120" s="476" t="s">
        <v>689</v>
      </c>
      <c r="E120" s="458" t="s">
        <v>659</v>
      </c>
      <c r="F120" s="477">
        <v>38443</v>
      </c>
      <c r="G120" s="478">
        <v>28200</v>
      </c>
      <c r="H120" s="479">
        <v>28200</v>
      </c>
      <c r="I120" s="446">
        <v>0</v>
      </c>
      <c r="J120" s="446">
        <v>28312</v>
      </c>
      <c r="K120" s="480">
        <f t="shared" si="2"/>
        <v>0.9960440802486578</v>
      </c>
      <c r="L120" s="481"/>
    </row>
    <row r="121" spans="1:12" ht="41.25" thickBot="1">
      <c r="A121" s="439">
        <v>114</v>
      </c>
      <c r="B121" s="456" t="s">
        <v>657</v>
      </c>
      <c r="C121" s="476"/>
      <c r="D121" s="476" t="s">
        <v>690</v>
      </c>
      <c r="E121" s="458" t="s">
        <v>659</v>
      </c>
      <c r="F121" s="477">
        <v>38443</v>
      </c>
      <c r="G121" s="478">
        <v>25400</v>
      </c>
      <c r="H121" s="479">
        <v>25400</v>
      </c>
      <c r="I121" s="446">
        <v>0</v>
      </c>
      <c r="J121" s="446">
        <v>25596</v>
      </c>
      <c r="K121" s="480">
        <f t="shared" si="2"/>
        <v>0.9923425535239881</v>
      </c>
      <c r="L121" s="481"/>
    </row>
    <row r="122" spans="1:12" ht="27.75" thickBot="1">
      <c r="A122" s="439">
        <v>115</v>
      </c>
      <c r="B122" s="456" t="s">
        <v>657</v>
      </c>
      <c r="C122" s="476"/>
      <c r="D122" s="476" t="s">
        <v>691</v>
      </c>
      <c r="E122" s="458" t="s">
        <v>659</v>
      </c>
      <c r="F122" s="477">
        <v>38443</v>
      </c>
      <c r="G122" s="478">
        <v>72100</v>
      </c>
      <c r="H122" s="479">
        <v>72100</v>
      </c>
      <c r="I122" s="446">
        <v>0</v>
      </c>
      <c r="J122" s="446">
        <v>72296</v>
      </c>
      <c r="K122" s="480">
        <f t="shared" si="2"/>
        <v>0.9972889233152595</v>
      </c>
      <c r="L122" s="481"/>
    </row>
    <row r="123" spans="1:12" ht="41.25" thickBot="1">
      <c r="A123" s="439">
        <v>116</v>
      </c>
      <c r="B123" s="456" t="s">
        <v>657</v>
      </c>
      <c r="C123" s="476"/>
      <c r="D123" s="476" t="s">
        <v>692</v>
      </c>
      <c r="E123" s="458" t="s">
        <v>659</v>
      </c>
      <c r="F123" s="477">
        <v>38443</v>
      </c>
      <c r="G123" s="478">
        <v>25400</v>
      </c>
      <c r="H123" s="479">
        <v>25400</v>
      </c>
      <c r="I123" s="446">
        <v>0</v>
      </c>
      <c r="J123" s="446">
        <v>25596</v>
      </c>
      <c r="K123" s="480">
        <f t="shared" si="2"/>
        <v>0.9923425535239881</v>
      </c>
      <c r="L123" s="481"/>
    </row>
    <row r="124" spans="1:12" ht="24.75" thickBot="1">
      <c r="A124" s="439">
        <v>117</v>
      </c>
      <c r="B124" s="456" t="s">
        <v>657</v>
      </c>
      <c r="C124" s="476"/>
      <c r="D124" s="491" t="s">
        <v>693</v>
      </c>
      <c r="E124" s="458" t="s">
        <v>659</v>
      </c>
      <c r="F124" s="477">
        <v>38443</v>
      </c>
      <c r="G124" s="478">
        <v>25400</v>
      </c>
      <c r="H124" s="479">
        <v>25400</v>
      </c>
      <c r="I124" s="446">
        <v>0</v>
      </c>
      <c r="J124" s="446">
        <v>25596</v>
      </c>
      <c r="K124" s="480">
        <f t="shared" si="2"/>
        <v>0.9923425535239881</v>
      </c>
      <c r="L124" s="481"/>
    </row>
    <row r="125" spans="1:12" ht="27.75" thickBot="1">
      <c r="A125" s="439">
        <v>118</v>
      </c>
      <c r="B125" s="456" t="s">
        <v>657</v>
      </c>
      <c r="C125" s="476"/>
      <c r="D125" s="476" t="s">
        <v>694</v>
      </c>
      <c r="E125" s="458" t="s">
        <v>659</v>
      </c>
      <c r="F125" s="477">
        <v>38443</v>
      </c>
      <c r="G125" s="478">
        <v>51200</v>
      </c>
      <c r="H125" s="479">
        <v>51200</v>
      </c>
      <c r="I125" s="446">
        <v>0</v>
      </c>
      <c r="J125" s="446">
        <v>51671</v>
      </c>
      <c r="K125" s="480">
        <f t="shared" si="2"/>
        <v>0.9908846354821854</v>
      </c>
      <c r="L125" s="481"/>
    </row>
    <row r="126" spans="1:12" ht="41.25" thickBot="1">
      <c r="A126" s="439">
        <v>119</v>
      </c>
      <c r="B126" s="456" t="s">
        <v>657</v>
      </c>
      <c r="C126" s="476"/>
      <c r="D126" s="476" t="s">
        <v>695</v>
      </c>
      <c r="E126" s="458" t="s">
        <v>659</v>
      </c>
      <c r="F126" s="477">
        <v>38443</v>
      </c>
      <c r="G126" s="478">
        <v>25400</v>
      </c>
      <c r="H126" s="479">
        <v>25400</v>
      </c>
      <c r="I126" s="446">
        <v>0</v>
      </c>
      <c r="J126" s="446">
        <v>25596</v>
      </c>
      <c r="K126" s="480">
        <f t="shared" si="2"/>
        <v>0.9923425535239881</v>
      </c>
      <c r="L126" s="481"/>
    </row>
    <row r="127" spans="1:12" ht="36.75" thickBot="1">
      <c r="A127" s="439">
        <v>120</v>
      </c>
      <c r="B127" s="456" t="s">
        <v>657</v>
      </c>
      <c r="C127" s="476"/>
      <c r="D127" s="491" t="s">
        <v>696</v>
      </c>
      <c r="E127" s="458" t="s">
        <v>659</v>
      </c>
      <c r="F127" s="477">
        <v>38443</v>
      </c>
      <c r="G127" s="478">
        <v>38700</v>
      </c>
      <c r="H127" s="479">
        <v>38700</v>
      </c>
      <c r="I127" s="446">
        <v>0</v>
      </c>
      <c r="J127" s="446">
        <v>38828</v>
      </c>
      <c r="K127" s="480">
        <f t="shared" si="2"/>
        <v>0.996703409910374</v>
      </c>
      <c r="L127" s="481"/>
    </row>
    <row r="128" spans="1:12" ht="14.25" thickBot="1">
      <c r="A128" s="439">
        <v>121</v>
      </c>
      <c r="B128" s="456" t="s">
        <v>657</v>
      </c>
      <c r="C128" s="476"/>
      <c r="D128" s="476" t="s">
        <v>697</v>
      </c>
      <c r="E128" s="458" t="s">
        <v>659</v>
      </c>
      <c r="F128" s="477">
        <v>38443</v>
      </c>
      <c r="G128" s="478">
        <v>37100</v>
      </c>
      <c r="H128" s="479">
        <v>37100</v>
      </c>
      <c r="I128" s="446">
        <v>0</v>
      </c>
      <c r="J128" s="446">
        <v>37271</v>
      </c>
      <c r="K128" s="480">
        <f t="shared" si="2"/>
        <v>0.9954119825065064</v>
      </c>
      <c r="L128" s="481"/>
    </row>
    <row r="129" spans="1:12" ht="41.25" thickBot="1">
      <c r="A129" s="439">
        <v>122</v>
      </c>
      <c r="B129" s="456" t="s">
        <v>657</v>
      </c>
      <c r="C129" s="476" t="s">
        <v>698</v>
      </c>
      <c r="D129" s="476" t="s">
        <v>699</v>
      </c>
      <c r="E129" s="458" t="s">
        <v>659</v>
      </c>
      <c r="F129" s="477">
        <v>38443</v>
      </c>
      <c r="G129" s="478">
        <v>47200</v>
      </c>
      <c r="H129" s="479">
        <v>47200</v>
      </c>
      <c r="I129" s="446">
        <v>0</v>
      </c>
      <c r="J129" s="446">
        <v>47344</v>
      </c>
      <c r="K129" s="480">
        <f t="shared" si="2"/>
        <v>0.9969584319026699</v>
      </c>
      <c r="L129" s="481"/>
    </row>
    <row r="130" spans="1:12" ht="27.75" thickBot="1">
      <c r="A130" s="439">
        <v>123</v>
      </c>
      <c r="B130" s="456" t="s">
        <v>657</v>
      </c>
      <c r="C130" s="476"/>
      <c r="D130" s="476" t="s">
        <v>700</v>
      </c>
      <c r="E130" s="458" t="s">
        <v>659</v>
      </c>
      <c r="F130" s="477">
        <v>38443</v>
      </c>
      <c r="G130" s="478">
        <v>32500</v>
      </c>
      <c r="H130" s="479">
        <v>32500</v>
      </c>
      <c r="I130" s="446">
        <v>0</v>
      </c>
      <c r="J130" s="446">
        <v>32555</v>
      </c>
      <c r="K130" s="480">
        <f t="shared" si="2"/>
        <v>0.9983105513745968</v>
      </c>
      <c r="L130" s="481"/>
    </row>
    <row r="131" spans="1:12" ht="41.25" thickBot="1">
      <c r="A131" s="439">
        <v>124</v>
      </c>
      <c r="B131" s="456" t="s">
        <v>657</v>
      </c>
      <c r="C131" s="476"/>
      <c r="D131" s="476" t="s">
        <v>690</v>
      </c>
      <c r="E131" s="458" t="s">
        <v>659</v>
      </c>
      <c r="F131" s="477">
        <v>38443</v>
      </c>
      <c r="G131" s="478">
        <v>15200</v>
      </c>
      <c r="H131" s="479">
        <v>15200</v>
      </c>
      <c r="I131" s="446">
        <v>0</v>
      </c>
      <c r="J131" s="446">
        <v>15237</v>
      </c>
      <c r="K131" s="480">
        <f t="shared" si="2"/>
        <v>0.997571700465971</v>
      </c>
      <c r="L131" s="481"/>
    </row>
    <row r="132" spans="1:12" ht="41.25" thickBot="1">
      <c r="A132" s="439">
        <v>125</v>
      </c>
      <c r="B132" s="456" t="s">
        <v>657</v>
      </c>
      <c r="C132" s="476"/>
      <c r="D132" s="476" t="s">
        <v>692</v>
      </c>
      <c r="E132" s="458" t="s">
        <v>659</v>
      </c>
      <c r="F132" s="477">
        <v>38443</v>
      </c>
      <c r="G132" s="478">
        <v>15200</v>
      </c>
      <c r="H132" s="479">
        <v>15200</v>
      </c>
      <c r="I132" s="446">
        <v>0</v>
      </c>
      <c r="J132" s="446">
        <v>15237</v>
      </c>
      <c r="K132" s="480">
        <f t="shared" si="2"/>
        <v>0.997571700465971</v>
      </c>
      <c r="L132" s="481"/>
    </row>
    <row r="133" spans="1:12" ht="41.25" thickBot="1">
      <c r="A133" s="439">
        <v>126</v>
      </c>
      <c r="B133" s="456" t="s">
        <v>657</v>
      </c>
      <c r="C133" s="476"/>
      <c r="D133" s="476" t="s">
        <v>701</v>
      </c>
      <c r="E133" s="458" t="s">
        <v>659</v>
      </c>
      <c r="F133" s="477">
        <v>38443</v>
      </c>
      <c r="G133" s="478">
        <v>15200</v>
      </c>
      <c r="H133" s="479">
        <v>15200</v>
      </c>
      <c r="I133" s="446">
        <v>0</v>
      </c>
      <c r="J133" s="446">
        <v>15237</v>
      </c>
      <c r="K133" s="480">
        <f t="shared" si="2"/>
        <v>0.997571700465971</v>
      </c>
      <c r="L133" s="481"/>
    </row>
    <row r="134" spans="1:12" ht="14.25" thickBot="1">
      <c r="A134" s="439">
        <v>127</v>
      </c>
      <c r="B134" s="456" t="s">
        <v>657</v>
      </c>
      <c r="C134" s="476"/>
      <c r="D134" s="476" t="s">
        <v>702</v>
      </c>
      <c r="E134" s="458" t="s">
        <v>659</v>
      </c>
      <c r="F134" s="477">
        <v>38443</v>
      </c>
      <c r="G134" s="478">
        <v>2000</v>
      </c>
      <c r="H134" s="479">
        <v>2000</v>
      </c>
      <c r="I134" s="446">
        <v>0</v>
      </c>
      <c r="J134" s="446">
        <v>2354</v>
      </c>
      <c r="K134" s="480">
        <f t="shared" si="2"/>
        <v>0.8496176720475785</v>
      </c>
      <c r="L134" s="481"/>
    </row>
    <row r="135" spans="1:12" ht="27.75" thickBot="1">
      <c r="A135" s="439">
        <v>128</v>
      </c>
      <c r="B135" s="456" t="s">
        <v>657</v>
      </c>
      <c r="C135" s="476"/>
      <c r="D135" s="476" t="s">
        <v>700</v>
      </c>
      <c r="E135" s="458" t="s">
        <v>659</v>
      </c>
      <c r="F135" s="477">
        <v>38443</v>
      </c>
      <c r="G135" s="478">
        <v>70600</v>
      </c>
      <c r="H135" s="479">
        <v>70600</v>
      </c>
      <c r="I135" s="446">
        <v>0</v>
      </c>
      <c r="J135" s="446">
        <v>70694</v>
      </c>
      <c r="K135" s="480">
        <f t="shared" si="2"/>
        <v>0.9986703256287662</v>
      </c>
      <c r="L135" s="481"/>
    </row>
    <row r="136" spans="1:12" ht="14.25" thickBot="1">
      <c r="A136" s="439">
        <v>129</v>
      </c>
      <c r="B136" s="456" t="s">
        <v>657</v>
      </c>
      <c r="C136" s="476"/>
      <c r="D136" s="476" t="s">
        <v>702</v>
      </c>
      <c r="E136" s="458" t="s">
        <v>659</v>
      </c>
      <c r="F136" s="477">
        <v>38443</v>
      </c>
      <c r="G136" s="478">
        <v>1000</v>
      </c>
      <c r="H136" s="479">
        <v>1000</v>
      </c>
      <c r="I136" s="446">
        <v>0</v>
      </c>
      <c r="J136" s="446">
        <v>1187</v>
      </c>
      <c r="K136" s="480">
        <f t="shared" si="2"/>
        <v>0.8424599831508003</v>
      </c>
      <c r="L136" s="481"/>
    </row>
    <row r="137" spans="1:12" ht="24.75" thickBot="1">
      <c r="A137" s="439">
        <v>130</v>
      </c>
      <c r="B137" s="456" t="s">
        <v>657</v>
      </c>
      <c r="C137" s="476"/>
      <c r="D137" s="491" t="s">
        <v>686</v>
      </c>
      <c r="E137" s="458" t="s">
        <v>659</v>
      </c>
      <c r="F137" s="477">
        <v>38443</v>
      </c>
      <c r="G137" s="478">
        <v>30600</v>
      </c>
      <c r="H137" s="479">
        <v>30600</v>
      </c>
      <c r="I137" s="446">
        <v>0</v>
      </c>
      <c r="J137" s="446">
        <v>30999</v>
      </c>
      <c r="K137" s="480">
        <f t="shared" si="2"/>
        <v>0.9871286170521629</v>
      </c>
      <c r="L137" s="481"/>
    </row>
    <row r="138" spans="1:12" ht="14.25" thickBot="1">
      <c r="A138" s="439">
        <v>131</v>
      </c>
      <c r="B138" s="456" t="s">
        <v>657</v>
      </c>
      <c r="C138" s="476"/>
      <c r="D138" s="476" t="s">
        <v>702</v>
      </c>
      <c r="E138" s="458" t="s">
        <v>659</v>
      </c>
      <c r="F138" s="477">
        <v>38443</v>
      </c>
      <c r="G138" s="478">
        <v>500</v>
      </c>
      <c r="H138" s="479">
        <v>500</v>
      </c>
      <c r="I138" s="446">
        <v>0</v>
      </c>
      <c r="J138" s="446">
        <v>603</v>
      </c>
      <c r="K138" s="480">
        <f t="shared" si="2"/>
        <v>0.8291873963515755</v>
      </c>
      <c r="L138" s="481"/>
    </row>
    <row r="139" spans="1:12" ht="27.75" thickBot="1">
      <c r="A139" s="439">
        <v>132</v>
      </c>
      <c r="B139" s="456" t="s">
        <v>657</v>
      </c>
      <c r="C139" s="476"/>
      <c r="D139" s="476" t="s">
        <v>703</v>
      </c>
      <c r="E139" s="458" t="s">
        <v>659</v>
      </c>
      <c r="F139" s="477">
        <v>38443</v>
      </c>
      <c r="G139" s="478">
        <v>70600</v>
      </c>
      <c r="H139" s="479">
        <v>70600</v>
      </c>
      <c r="I139" s="446">
        <v>0</v>
      </c>
      <c r="J139" s="446">
        <v>70694</v>
      </c>
      <c r="K139" s="480">
        <f t="shared" si="2"/>
        <v>0.9986703256287662</v>
      </c>
      <c r="L139" s="481"/>
    </row>
    <row r="140" spans="1:12" ht="14.25" thickBot="1">
      <c r="A140" s="439">
        <v>133</v>
      </c>
      <c r="B140" s="456" t="s">
        <v>657</v>
      </c>
      <c r="C140" s="476"/>
      <c r="D140" s="476" t="s">
        <v>702</v>
      </c>
      <c r="E140" s="458" t="s">
        <v>659</v>
      </c>
      <c r="F140" s="477">
        <v>38443</v>
      </c>
      <c r="G140" s="478">
        <v>1000</v>
      </c>
      <c r="H140" s="479">
        <v>1000</v>
      </c>
      <c r="I140" s="446">
        <v>0</v>
      </c>
      <c r="J140" s="446">
        <v>1187</v>
      </c>
      <c r="K140" s="480">
        <f t="shared" si="2"/>
        <v>0.8424599831508003</v>
      </c>
      <c r="L140" s="481"/>
    </row>
    <row r="141" spans="1:12" ht="41.25" thickBot="1">
      <c r="A141" s="439">
        <v>134</v>
      </c>
      <c r="B141" s="456" t="s">
        <v>657</v>
      </c>
      <c r="C141" s="476"/>
      <c r="D141" s="476" t="s">
        <v>690</v>
      </c>
      <c r="E141" s="458" t="s">
        <v>659</v>
      </c>
      <c r="F141" s="477">
        <v>38443</v>
      </c>
      <c r="G141" s="478">
        <v>30600</v>
      </c>
      <c r="H141" s="479">
        <v>30600</v>
      </c>
      <c r="I141" s="446">
        <v>0</v>
      </c>
      <c r="J141" s="446">
        <v>30999</v>
      </c>
      <c r="K141" s="480">
        <f t="shared" si="2"/>
        <v>0.9871286170521629</v>
      </c>
      <c r="L141" s="481"/>
    </row>
    <row r="142" spans="1:12" ht="14.25" thickBot="1">
      <c r="A142" s="439">
        <v>135</v>
      </c>
      <c r="B142" s="456" t="s">
        <v>657</v>
      </c>
      <c r="C142" s="476"/>
      <c r="D142" s="476" t="s">
        <v>702</v>
      </c>
      <c r="E142" s="458" t="s">
        <v>659</v>
      </c>
      <c r="F142" s="477">
        <v>38443</v>
      </c>
      <c r="G142" s="478">
        <v>500</v>
      </c>
      <c r="H142" s="479">
        <v>500</v>
      </c>
      <c r="I142" s="446">
        <v>0</v>
      </c>
      <c r="J142" s="446">
        <v>603</v>
      </c>
      <c r="K142" s="480">
        <f t="shared" si="2"/>
        <v>0.8291873963515755</v>
      </c>
      <c r="L142" s="481"/>
    </row>
    <row r="143" spans="1:12" ht="27.75" thickBot="1">
      <c r="A143" s="439">
        <v>136</v>
      </c>
      <c r="B143" s="456" t="s">
        <v>657</v>
      </c>
      <c r="C143" s="476"/>
      <c r="D143" s="476" t="s">
        <v>691</v>
      </c>
      <c r="E143" s="458" t="s">
        <v>659</v>
      </c>
      <c r="F143" s="477">
        <v>38443</v>
      </c>
      <c r="G143" s="478">
        <v>100500</v>
      </c>
      <c r="H143" s="479">
        <v>100500</v>
      </c>
      <c r="I143" s="446">
        <v>0</v>
      </c>
      <c r="J143" s="446">
        <v>100660</v>
      </c>
      <c r="K143" s="480">
        <f t="shared" si="2"/>
        <v>0.9984104907609775</v>
      </c>
      <c r="L143" s="481"/>
    </row>
    <row r="144" spans="1:12" ht="14.25" thickBot="1">
      <c r="A144" s="439">
        <v>137</v>
      </c>
      <c r="B144" s="456" t="s">
        <v>657</v>
      </c>
      <c r="C144" s="476"/>
      <c r="D144" s="476" t="s">
        <v>702</v>
      </c>
      <c r="E144" s="458" t="s">
        <v>659</v>
      </c>
      <c r="F144" s="477">
        <v>38443</v>
      </c>
      <c r="G144" s="478">
        <v>2000</v>
      </c>
      <c r="H144" s="479">
        <v>2000</v>
      </c>
      <c r="I144" s="446">
        <v>0</v>
      </c>
      <c r="J144" s="446">
        <v>2354</v>
      </c>
      <c r="K144" s="480">
        <f t="shared" si="2"/>
        <v>0.8496176720475785</v>
      </c>
      <c r="L144" s="481"/>
    </row>
    <row r="145" spans="1:12" ht="27.75" thickBot="1">
      <c r="A145" s="439">
        <v>138</v>
      </c>
      <c r="B145" s="456" t="s">
        <v>657</v>
      </c>
      <c r="C145" s="476"/>
      <c r="D145" s="476" t="s">
        <v>704</v>
      </c>
      <c r="E145" s="458" t="s">
        <v>659</v>
      </c>
      <c r="F145" s="477">
        <v>38443</v>
      </c>
      <c r="G145" s="478">
        <v>70600</v>
      </c>
      <c r="H145" s="479">
        <v>70600</v>
      </c>
      <c r="I145" s="446">
        <v>0</v>
      </c>
      <c r="J145" s="446">
        <v>71816</v>
      </c>
      <c r="K145" s="480">
        <f t="shared" si="2"/>
        <v>0.9830678400356466</v>
      </c>
      <c r="L145" s="481"/>
    </row>
    <row r="146" spans="1:12" ht="41.25" thickBot="1">
      <c r="A146" s="439">
        <v>139</v>
      </c>
      <c r="B146" s="456" t="s">
        <v>657</v>
      </c>
      <c r="C146" s="476"/>
      <c r="D146" s="476" t="s">
        <v>692</v>
      </c>
      <c r="E146" s="458" t="s">
        <v>659</v>
      </c>
      <c r="F146" s="477">
        <v>38443</v>
      </c>
      <c r="G146" s="478">
        <v>30600</v>
      </c>
      <c r="H146" s="479">
        <v>30600</v>
      </c>
      <c r="I146" s="446">
        <v>0</v>
      </c>
      <c r="J146" s="446">
        <v>32141</v>
      </c>
      <c r="K146" s="480">
        <f t="shared" si="2"/>
        <v>0.9520550076226626</v>
      </c>
      <c r="L146" s="481"/>
    </row>
    <row r="147" spans="1:12" ht="14.25" thickBot="1">
      <c r="A147" s="439">
        <v>140</v>
      </c>
      <c r="B147" s="456" t="s">
        <v>657</v>
      </c>
      <c r="C147" s="476"/>
      <c r="D147" s="476" t="s">
        <v>702</v>
      </c>
      <c r="E147" s="458" t="s">
        <v>659</v>
      </c>
      <c r="F147" s="477">
        <v>38443</v>
      </c>
      <c r="G147" s="478">
        <v>500</v>
      </c>
      <c r="H147" s="479">
        <v>500</v>
      </c>
      <c r="I147" s="446">
        <v>0</v>
      </c>
      <c r="J147" s="446">
        <v>735</v>
      </c>
      <c r="K147" s="480">
        <f t="shared" si="2"/>
        <v>0.6802721088435374</v>
      </c>
      <c r="L147" s="481"/>
    </row>
    <row r="148" spans="1:12" ht="27.75" thickBot="1">
      <c r="A148" s="439">
        <v>141</v>
      </c>
      <c r="B148" s="456" t="s">
        <v>657</v>
      </c>
      <c r="C148" s="476"/>
      <c r="D148" s="476" t="s">
        <v>705</v>
      </c>
      <c r="E148" s="458" t="s">
        <v>659</v>
      </c>
      <c r="F148" s="477">
        <v>38443</v>
      </c>
      <c r="G148" s="478">
        <v>100500</v>
      </c>
      <c r="H148" s="479">
        <v>100500</v>
      </c>
      <c r="I148" s="446">
        <v>0</v>
      </c>
      <c r="J148" s="446">
        <v>100660</v>
      </c>
      <c r="K148" s="480">
        <f t="shared" si="2"/>
        <v>0.9984104907609775</v>
      </c>
      <c r="L148" s="481"/>
    </row>
    <row r="149" spans="1:12" ht="27.75" thickBot="1">
      <c r="A149" s="439">
        <v>142</v>
      </c>
      <c r="B149" s="456" t="s">
        <v>657</v>
      </c>
      <c r="C149" s="792"/>
      <c r="D149" s="476" t="s">
        <v>706</v>
      </c>
      <c r="E149" s="458" t="s">
        <v>659</v>
      </c>
      <c r="F149" s="477">
        <v>38443</v>
      </c>
      <c r="G149" s="478">
        <v>70600</v>
      </c>
      <c r="H149" s="479">
        <v>70600</v>
      </c>
      <c r="I149" s="446">
        <v>0</v>
      </c>
      <c r="J149" s="446">
        <v>70694</v>
      </c>
      <c r="K149" s="480">
        <f t="shared" si="2"/>
        <v>0.9986703256287662</v>
      </c>
      <c r="L149" s="481"/>
    </row>
    <row r="150" spans="1:12" ht="14.25" thickBot="1">
      <c r="A150" s="439">
        <v>143</v>
      </c>
      <c r="B150" s="456" t="s">
        <v>657</v>
      </c>
      <c r="C150" s="792"/>
      <c r="D150" s="476" t="s">
        <v>702</v>
      </c>
      <c r="E150" s="458" t="s">
        <v>659</v>
      </c>
      <c r="F150" s="477">
        <v>38443</v>
      </c>
      <c r="G150" s="478">
        <v>1000</v>
      </c>
      <c r="H150" s="479">
        <v>1000</v>
      </c>
      <c r="I150" s="446">
        <v>0</v>
      </c>
      <c r="J150" s="446">
        <v>1187</v>
      </c>
      <c r="K150" s="480">
        <f t="shared" si="2"/>
        <v>0.8424599831508003</v>
      </c>
      <c r="L150" s="481"/>
    </row>
    <row r="151" spans="1:12" ht="41.25" thickBot="1">
      <c r="A151" s="439">
        <v>144</v>
      </c>
      <c r="B151" s="456" t="s">
        <v>657</v>
      </c>
      <c r="C151" s="792"/>
      <c r="D151" s="476" t="s">
        <v>701</v>
      </c>
      <c r="E151" s="458" t="s">
        <v>659</v>
      </c>
      <c r="F151" s="477">
        <v>38443</v>
      </c>
      <c r="G151" s="478">
        <v>30600</v>
      </c>
      <c r="H151" s="479">
        <v>30600</v>
      </c>
      <c r="I151" s="446">
        <v>0</v>
      </c>
      <c r="J151" s="446">
        <v>30999</v>
      </c>
      <c r="K151" s="480">
        <f t="shared" si="2"/>
        <v>0.9871286170521629</v>
      </c>
      <c r="L151" s="481"/>
    </row>
    <row r="152" spans="1:12" ht="14.25" thickBot="1">
      <c r="A152" s="439">
        <v>145</v>
      </c>
      <c r="B152" s="456" t="s">
        <v>657</v>
      </c>
      <c r="C152" s="792"/>
      <c r="D152" s="476" t="s">
        <v>702</v>
      </c>
      <c r="E152" s="458" t="s">
        <v>659</v>
      </c>
      <c r="F152" s="477">
        <v>38443</v>
      </c>
      <c r="G152" s="478">
        <v>500</v>
      </c>
      <c r="H152" s="479">
        <v>500</v>
      </c>
      <c r="I152" s="446">
        <v>0</v>
      </c>
      <c r="J152" s="446">
        <v>603</v>
      </c>
      <c r="K152" s="480">
        <f t="shared" si="2"/>
        <v>0.8291873963515755</v>
      </c>
      <c r="L152" s="481"/>
    </row>
    <row r="153" spans="1:12" ht="36.75" thickBot="1">
      <c r="A153" s="439">
        <v>146</v>
      </c>
      <c r="B153" s="456" t="s">
        <v>657</v>
      </c>
      <c r="C153" s="476"/>
      <c r="D153" s="491" t="s">
        <v>696</v>
      </c>
      <c r="E153" s="458" t="s">
        <v>659</v>
      </c>
      <c r="F153" s="477">
        <v>38443</v>
      </c>
      <c r="G153" s="478">
        <v>24100</v>
      </c>
      <c r="H153" s="479">
        <v>24100</v>
      </c>
      <c r="I153" s="446">
        <v>0</v>
      </c>
      <c r="J153" s="446">
        <v>24429</v>
      </c>
      <c r="K153" s="480">
        <f t="shared" si="2"/>
        <v>0.986532400016374</v>
      </c>
      <c r="L153" s="481"/>
    </row>
    <row r="154" spans="1:12" ht="27.75" thickBot="1">
      <c r="A154" s="439">
        <v>147</v>
      </c>
      <c r="B154" s="456" t="s">
        <v>657</v>
      </c>
      <c r="C154" s="476"/>
      <c r="D154" s="476" t="s">
        <v>707</v>
      </c>
      <c r="E154" s="458" t="s">
        <v>659</v>
      </c>
      <c r="F154" s="477">
        <v>38443</v>
      </c>
      <c r="G154" s="478">
        <v>90</v>
      </c>
      <c r="H154" s="479">
        <v>90</v>
      </c>
      <c r="I154" s="446">
        <v>0</v>
      </c>
      <c r="J154" s="446">
        <v>91</v>
      </c>
      <c r="K154" s="480">
        <f t="shared" si="2"/>
        <v>0.989010989010989</v>
      </c>
      <c r="L154" s="481"/>
    </row>
    <row r="155" spans="1:12" ht="27.75" thickBot="1">
      <c r="A155" s="439">
        <v>148</v>
      </c>
      <c r="B155" s="456" t="s">
        <v>657</v>
      </c>
      <c r="C155" s="476"/>
      <c r="D155" s="476" t="s">
        <v>708</v>
      </c>
      <c r="E155" s="458" t="s">
        <v>659</v>
      </c>
      <c r="F155" s="477">
        <v>38443</v>
      </c>
      <c r="G155" s="478">
        <v>33800</v>
      </c>
      <c r="H155" s="479">
        <v>33800</v>
      </c>
      <c r="I155" s="446">
        <v>0</v>
      </c>
      <c r="J155" s="446">
        <v>34158</v>
      </c>
      <c r="K155" s="480">
        <f t="shared" si="2"/>
        <v>0.9895192926986357</v>
      </c>
      <c r="L155" s="481"/>
    </row>
    <row r="156" spans="1:12" ht="14.25" thickBot="1">
      <c r="A156" s="439">
        <v>149</v>
      </c>
      <c r="B156" s="456" t="s">
        <v>657</v>
      </c>
      <c r="C156" s="476"/>
      <c r="D156" s="476" t="s">
        <v>697</v>
      </c>
      <c r="E156" s="458" t="s">
        <v>659</v>
      </c>
      <c r="F156" s="477">
        <v>38443</v>
      </c>
      <c r="G156" s="478">
        <v>22500</v>
      </c>
      <c r="H156" s="479">
        <v>22500</v>
      </c>
      <c r="I156" s="446">
        <v>0</v>
      </c>
      <c r="J156" s="446">
        <v>22833</v>
      </c>
      <c r="K156" s="480">
        <f t="shared" si="2"/>
        <v>0.9854158454867954</v>
      </c>
      <c r="L156" s="481"/>
    </row>
    <row r="157" spans="1:12" ht="41.25" thickBot="1">
      <c r="A157" s="439">
        <v>150</v>
      </c>
      <c r="B157" s="456" t="s">
        <v>657</v>
      </c>
      <c r="C157" s="476" t="s">
        <v>709</v>
      </c>
      <c r="D157" s="476" t="s">
        <v>699</v>
      </c>
      <c r="E157" s="458" t="s">
        <v>659</v>
      </c>
      <c r="F157" s="477">
        <v>38443</v>
      </c>
      <c r="G157" s="478">
        <v>47200</v>
      </c>
      <c r="H157" s="479">
        <v>47200</v>
      </c>
      <c r="I157" s="446">
        <v>0</v>
      </c>
      <c r="J157" s="446">
        <v>47344</v>
      </c>
      <c r="K157" s="480">
        <f t="shared" si="2"/>
        <v>0.9969584319026699</v>
      </c>
      <c r="L157" s="481"/>
    </row>
    <row r="158" spans="1:12" ht="27.75" thickBot="1">
      <c r="A158" s="439">
        <v>151</v>
      </c>
      <c r="B158" s="456" t="s">
        <v>657</v>
      </c>
      <c r="C158" s="476"/>
      <c r="D158" s="476" t="s">
        <v>700</v>
      </c>
      <c r="E158" s="458" t="s">
        <v>659</v>
      </c>
      <c r="F158" s="477">
        <v>38443</v>
      </c>
      <c r="G158" s="478">
        <v>32500</v>
      </c>
      <c r="H158" s="479">
        <v>32500</v>
      </c>
      <c r="I158" s="446">
        <v>0</v>
      </c>
      <c r="J158" s="446">
        <v>32555</v>
      </c>
      <c r="K158" s="480">
        <f aca="true" t="shared" si="3" ref="K158:K190">IF(G158=0,"",G158/J158)</f>
        <v>0.9983105513745968</v>
      </c>
      <c r="L158" s="481"/>
    </row>
    <row r="159" spans="1:12" ht="24.75" thickBot="1">
      <c r="A159" s="439">
        <v>152</v>
      </c>
      <c r="B159" s="456" t="s">
        <v>657</v>
      </c>
      <c r="C159" s="476"/>
      <c r="D159" s="491" t="s">
        <v>686</v>
      </c>
      <c r="E159" s="458" t="s">
        <v>659</v>
      </c>
      <c r="F159" s="477">
        <v>38443</v>
      </c>
      <c r="G159" s="478">
        <v>15200</v>
      </c>
      <c r="H159" s="479">
        <v>15200</v>
      </c>
      <c r="I159" s="446">
        <v>0</v>
      </c>
      <c r="J159" s="446">
        <v>15237</v>
      </c>
      <c r="K159" s="480">
        <f t="shared" si="3"/>
        <v>0.997571700465971</v>
      </c>
      <c r="L159" s="481"/>
    </row>
    <row r="160" spans="1:12" ht="27.75" thickBot="1">
      <c r="A160" s="439">
        <v>153</v>
      </c>
      <c r="B160" s="456" t="s">
        <v>657</v>
      </c>
      <c r="C160" s="476"/>
      <c r="D160" s="476" t="s">
        <v>703</v>
      </c>
      <c r="E160" s="458" t="s">
        <v>659</v>
      </c>
      <c r="F160" s="477">
        <v>38443</v>
      </c>
      <c r="G160" s="478">
        <v>32500</v>
      </c>
      <c r="H160" s="479">
        <v>32500</v>
      </c>
      <c r="I160" s="446">
        <v>0</v>
      </c>
      <c r="J160" s="446">
        <v>32555</v>
      </c>
      <c r="K160" s="480">
        <f t="shared" si="3"/>
        <v>0.9983105513745968</v>
      </c>
      <c r="L160" s="481"/>
    </row>
    <row r="161" spans="1:12" ht="41.25" thickBot="1">
      <c r="A161" s="439">
        <v>154</v>
      </c>
      <c r="B161" s="456" t="s">
        <v>657</v>
      </c>
      <c r="C161" s="476"/>
      <c r="D161" s="476" t="s">
        <v>690</v>
      </c>
      <c r="E161" s="458" t="s">
        <v>659</v>
      </c>
      <c r="F161" s="477">
        <v>38443</v>
      </c>
      <c r="G161" s="478">
        <v>15200</v>
      </c>
      <c r="H161" s="479">
        <v>15200</v>
      </c>
      <c r="I161" s="446">
        <v>0</v>
      </c>
      <c r="J161" s="446">
        <v>15237</v>
      </c>
      <c r="K161" s="480">
        <f t="shared" si="3"/>
        <v>0.997571700465971</v>
      </c>
      <c r="L161" s="481"/>
    </row>
    <row r="162" spans="1:12" ht="27.75" thickBot="1">
      <c r="A162" s="439">
        <v>155</v>
      </c>
      <c r="B162" s="456" t="s">
        <v>657</v>
      </c>
      <c r="C162" s="476"/>
      <c r="D162" s="476" t="s">
        <v>691</v>
      </c>
      <c r="E162" s="458" t="s">
        <v>659</v>
      </c>
      <c r="F162" s="477">
        <v>38443</v>
      </c>
      <c r="G162" s="478">
        <v>47200</v>
      </c>
      <c r="H162" s="479">
        <v>47200</v>
      </c>
      <c r="I162" s="446">
        <v>0</v>
      </c>
      <c r="J162" s="446">
        <v>47344</v>
      </c>
      <c r="K162" s="480">
        <f t="shared" si="3"/>
        <v>0.9969584319026699</v>
      </c>
      <c r="L162" s="481"/>
    </row>
    <row r="163" spans="1:12" ht="27.75" thickBot="1">
      <c r="A163" s="439">
        <v>156</v>
      </c>
      <c r="B163" s="456" t="s">
        <v>657</v>
      </c>
      <c r="C163" s="476"/>
      <c r="D163" s="476" t="s">
        <v>704</v>
      </c>
      <c r="E163" s="458" t="s">
        <v>659</v>
      </c>
      <c r="F163" s="477">
        <v>38443</v>
      </c>
      <c r="G163" s="478">
        <v>32500</v>
      </c>
      <c r="H163" s="479">
        <v>32500</v>
      </c>
      <c r="I163" s="446">
        <v>0</v>
      </c>
      <c r="J163" s="446">
        <v>32555</v>
      </c>
      <c r="K163" s="480">
        <f t="shared" si="3"/>
        <v>0.9983105513745968</v>
      </c>
      <c r="L163" s="481"/>
    </row>
    <row r="164" spans="1:12" ht="41.25" thickBot="1">
      <c r="A164" s="439">
        <v>157</v>
      </c>
      <c r="B164" s="456" t="s">
        <v>657</v>
      </c>
      <c r="C164" s="476"/>
      <c r="D164" s="476" t="s">
        <v>692</v>
      </c>
      <c r="E164" s="458" t="s">
        <v>659</v>
      </c>
      <c r="F164" s="477">
        <v>38443</v>
      </c>
      <c r="G164" s="478">
        <v>15200</v>
      </c>
      <c r="H164" s="479">
        <v>15200</v>
      </c>
      <c r="I164" s="446">
        <v>0</v>
      </c>
      <c r="J164" s="446">
        <v>15237</v>
      </c>
      <c r="K164" s="480">
        <f t="shared" si="3"/>
        <v>0.997571700465971</v>
      </c>
      <c r="L164" s="481"/>
    </row>
    <row r="165" spans="1:12" ht="27.75" thickBot="1">
      <c r="A165" s="439">
        <v>158</v>
      </c>
      <c r="B165" s="456" t="s">
        <v>657</v>
      </c>
      <c r="C165" s="476"/>
      <c r="D165" s="476" t="s">
        <v>705</v>
      </c>
      <c r="E165" s="458" t="s">
        <v>659</v>
      </c>
      <c r="F165" s="477">
        <v>38443</v>
      </c>
      <c r="G165" s="478">
        <v>47200</v>
      </c>
      <c r="H165" s="479">
        <v>47200</v>
      </c>
      <c r="I165" s="446">
        <v>0</v>
      </c>
      <c r="J165" s="446">
        <v>47344</v>
      </c>
      <c r="K165" s="480">
        <f t="shared" si="3"/>
        <v>0.9969584319026699</v>
      </c>
      <c r="L165" s="481"/>
    </row>
    <row r="166" spans="1:12" ht="27.75" thickBot="1">
      <c r="A166" s="439">
        <v>159</v>
      </c>
      <c r="B166" s="456" t="s">
        <v>657</v>
      </c>
      <c r="C166" s="476"/>
      <c r="D166" s="476" t="s">
        <v>706</v>
      </c>
      <c r="E166" s="458" t="s">
        <v>659</v>
      </c>
      <c r="F166" s="477">
        <v>38443</v>
      </c>
      <c r="G166" s="478">
        <v>32500</v>
      </c>
      <c r="H166" s="479">
        <v>32500</v>
      </c>
      <c r="I166" s="446">
        <v>0</v>
      </c>
      <c r="J166" s="446">
        <v>32555</v>
      </c>
      <c r="K166" s="480">
        <f t="shared" si="3"/>
        <v>0.9983105513745968</v>
      </c>
      <c r="L166" s="481"/>
    </row>
    <row r="167" spans="1:12" ht="41.25" thickBot="1">
      <c r="A167" s="439">
        <v>160</v>
      </c>
      <c r="B167" s="456" t="s">
        <v>657</v>
      </c>
      <c r="C167" s="476"/>
      <c r="D167" s="476" t="s">
        <v>701</v>
      </c>
      <c r="E167" s="458" t="s">
        <v>659</v>
      </c>
      <c r="F167" s="477">
        <v>38443</v>
      </c>
      <c r="G167" s="478">
        <v>15200</v>
      </c>
      <c r="H167" s="479">
        <v>15200</v>
      </c>
      <c r="I167" s="446">
        <v>0</v>
      </c>
      <c r="J167" s="446">
        <v>15237</v>
      </c>
      <c r="K167" s="480">
        <f t="shared" si="3"/>
        <v>0.997571700465971</v>
      </c>
      <c r="L167" s="481"/>
    </row>
    <row r="168" spans="1:12" ht="27.75" thickBot="1">
      <c r="A168" s="439">
        <v>161</v>
      </c>
      <c r="B168" s="456" t="s">
        <v>657</v>
      </c>
      <c r="C168" s="792" t="s">
        <v>710</v>
      </c>
      <c r="D168" s="476" t="s">
        <v>699</v>
      </c>
      <c r="E168" s="458" t="s">
        <v>659</v>
      </c>
      <c r="F168" s="477">
        <v>38443</v>
      </c>
      <c r="G168" s="478">
        <v>100500</v>
      </c>
      <c r="H168" s="479">
        <v>100500</v>
      </c>
      <c r="I168" s="446">
        <v>0</v>
      </c>
      <c r="J168" s="446">
        <v>100660</v>
      </c>
      <c r="K168" s="480">
        <f t="shared" si="3"/>
        <v>0.9984104907609775</v>
      </c>
      <c r="L168" s="481"/>
    </row>
    <row r="169" spans="1:12" ht="14.25" thickBot="1">
      <c r="A169" s="439">
        <v>162</v>
      </c>
      <c r="B169" s="456" t="s">
        <v>657</v>
      </c>
      <c r="C169" s="792"/>
      <c r="D169" s="476" t="s">
        <v>702</v>
      </c>
      <c r="E169" s="458" t="s">
        <v>659</v>
      </c>
      <c r="F169" s="477">
        <v>38443</v>
      </c>
      <c r="G169" s="478">
        <v>2000</v>
      </c>
      <c r="H169" s="479">
        <v>2000</v>
      </c>
      <c r="I169" s="446">
        <v>0</v>
      </c>
      <c r="J169" s="446">
        <v>2354</v>
      </c>
      <c r="K169" s="480">
        <f t="shared" si="3"/>
        <v>0.8496176720475785</v>
      </c>
      <c r="L169" s="481"/>
    </row>
    <row r="170" spans="1:12" ht="27.75" thickBot="1">
      <c r="A170" s="439">
        <v>163</v>
      </c>
      <c r="B170" s="456" t="s">
        <v>657</v>
      </c>
      <c r="C170" s="476"/>
      <c r="D170" s="476" t="s">
        <v>700</v>
      </c>
      <c r="E170" s="458" t="s">
        <v>659</v>
      </c>
      <c r="F170" s="477">
        <v>38443</v>
      </c>
      <c r="G170" s="478">
        <v>70600</v>
      </c>
      <c r="H170" s="479">
        <v>70600</v>
      </c>
      <c r="I170" s="446">
        <v>0</v>
      </c>
      <c r="J170" s="446">
        <v>70694</v>
      </c>
      <c r="K170" s="480">
        <f t="shared" si="3"/>
        <v>0.9986703256287662</v>
      </c>
      <c r="L170" s="481"/>
    </row>
    <row r="171" spans="1:12" ht="14.25" thickBot="1">
      <c r="A171" s="439">
        <v>164</v>
      </c>
      <c r="B171" s="456" t="s">
        <v>657</v>
      </c>
      <c r="C171" s="476"/>
      <c r="D171" s="476" t="s">
        <v>702</v>
      </c>
      <c r="E171" s="458" t="s">
        <v>659</v>
      </c>
      <c r="F171" s="477">
        <v>38443</v>
      </c>
      <c r="G171" s="478">
        <v>1000</v>
      </c>
      <c r="H171" s="479">
        <v>1000</v>
      </c>
      <c r="I171" s="446">
        <v>0</v>
      </c>
      <c r="J171" s="446">
        <v>1187</v>
      </c>
      <c r="K171" s="480">
        <f t="shared" si="3"/>
        <v>0.8424599831508003</v>
      </c>
      <c r="L171" s="481"/>
    </row>
    <row r="172" spans="1:12" ht="24.75" thickBot="1">
      <c r="A172" s="439">
        <v>165</v>
      </c>
      <c r="B172" s="456" t="s">
        <v>657</v>
      </c>
      <c r="C172" s="476"/>
      <c r="D172" s="491" t="s">
        <v>686</v>
      </c>
      <c r="E172" s="458" t="s">
        <v>659</v>
      </c>
      <c r="F172" s="477">
        <v>38443</v>
      </c>
      <c r="G172" s="478">
        <v>30600</v>
      </c>
      <c r="H172" s="479">
        <v>30600</v>
      </c>
      <c r="I172" s="446">
        <v>0</v>
      </c>
      <c r="J172" s="446">
        <v>30999</v>
      </c>
      <c r="K172" s="480">
        <f t="shared" si="3"/>
        <v>0.9871286170521629</v>
      </c>
      <c r="L172" s="481"/>
    </row>
    <row r="173" spans="1:12" ht="14.25" thickBot="1">
      <c r="A173" s="439">
        <v>166</v>
      </c>
      <c r="B173" s="456" t="s">
        <v>657</v>
      </c>
      <c r="C173" s="476"/>
      <c r="D173" s="476" t="s">
        <v>702</v>
      </c>
      <c r="E173" s="458" t="s">
        <v>659</v>
      </c>
      <c r="F173" s="477">
        <v>38443</v>
      </c>
      <c r="G173" s="478">
        <v>500</v>
      </c>
      <c r="H173" s="479">
        <v>500</v>
      </c>
      <c r="I173" s="446">
        <v>0</v>
      </c>
      <c r="J173" s="446">
        <v>603</v>
      </c>
      <c r="K173" s="480">
        <f t="shared" si="3"/>
        <v>0.8291873963515755</v>
      </c>
      <c r="L173" s="481"/>
    </row>
    <row r="174" spans="1:12" ht="27.75" thickBot="1">
      <c r="A174" s="439">
        <v>167</v>
      </c>
      <c r="B174" s="456" t="s">
        <v>657</v>
      </c>
      <c r="C174" s="476"/>
      <c r="D174" s="476" t="s">
        <v>703</v>
      </c>
      <c r="E174" s="458" t="s">
        <v>659</v>
      </c>
      <c r="F174" s="477">
        <v>38443</v>
      </c>
      <c r="G174" s="478">
        <v>70600</v>
      </c>
      <c r="H174" s="479">
        <v>70600</v>
      </c>
      <c r="I174" s="446">
        <v>0</v>
      </c>
      <c r="J174" s="446">
        <v>70694</v>
      </c>
      <c r="K174" s="480">
        <f t="shared" si="3"/>
        <v>0.9986703256287662</v>
      </c>
      <c r="L174" s="481"/>
    </row>
    <row r="175" spans="1:12" ht="14.25" thickBot="1">
      <c r="A175" s="439">
        <v>168</v>
      </c>
      <c r="B175" s="456" t="s">
        <v>657</v>
      </c>
      <c r="C175" s="476"/>
      <c r="D175" s="476" t="s">
        <v>702</v>
      </c>
      <c r="E175" s="458" t="s">
        <v>659</v>
      </c>
      <c r="F175" s="477">
        <v>38443</v>
      </c>
      <c r="G175" s="478">
        <v>1000</v>
      </c>
      <c r="H175" s="479">
        <v>1000</v>
      </c>
      <c r="I175" s="446">
        <v>0</v>
      </c>
      <c r="J175" s="446">
        <v>1187</v>
      </c>
      <c r="K175" s="480">
        <f t="shared" si="3"/>
        <v>0.8424599831508003</v>
      </c>
      <c r="L175" s="481"/>
    </row>
    <row r="176" spans="1:12" ht="41.25" thickBot="1">
      <c r="A176" s="439">
        <v>169</v>
      </c>
      <c r="B176" s="456" t="s">
        <v>657</v>
      </c>
      <c r="C176" s="476"/>
      <c r="D176" s="476" t="s">
        <v>690</v>
      </c>
      <c r="E176" s="458" t="s">
        <v>659</v>
      </c>
      <c r="F176" s="477">
        <v>38443</v>
      </c>
      <c r="G176" s="478">
        <v>30600</v>
      </c>
      <c r="H176" s="479">
        <v>30600</v>
      </c>
      <c r="I176" s="446">
        <v>0</v>
      </c>
      <c r="J176" s="446">
        <v>30999</v>
      </c>
      <c r="K176" s="480">
        <f t="shared" si="3"/>
        <v>0.9871286170521629</v>
      </c>
      <c r="L176" s="481"/>
    </row>
    <row r="177" spans="1:12" ht="14.25" thickBot="1">
      <c r="A177" s="439">
        <v>170</v>
      </c>
      <c r="B177" s="456" t="s">
        <v>657</v>
      </c>
      <c r="C177" s="476"/>
      <c r="D177" s="476" t="s">
        <v>702</v>
      </c>
      <c r="E177" s="458" t="s">
        <v>659</v>
      </c>
      <c r="F177" s="477">
        <v>38443</v>
      </c>
      <c r="G177" s="478">
        <v>500</v>
      </c>
      <c r="H177" s="479">
        <v>500</v>
      </c>
      <c r="I177" s="446">
        <v>0</v>
      </c>
      <c r="J177" s="446">
        <v>603</v>
      </c>
      <c r="K177" s="480">
        <f t="shared" si="3"/>
        <v>0.8291873963515755</v>
      </c>
      <c r="L177" s="481"/>
    </row>
    <row r="178" spans="1:12" ht="27.75" thickBot="1">
      <c r="A178" s="439">
        <v>171</v>
      </c>
      <c r="B178" s="456" t="s">
        <v>657</v>
      </c>
      <c r="C178" s="476"/>
      <c r="D178" s="476" t="s">
        <v>691</v>
      </c>
      <c r="E178" s="458" t="s">
        <v>659</v>
      </c>
      <c r="F178" s="477">
        <v>38443</v>
      </c>
      <c r="G178" s="478">
        <v>100500</v>
      </c>
      <c r="H178" s="479">
        <v>100500</v>
      </c>
      <c r="I178" s="446">
        <v>0</v>
      </c>
      <c r="J178" s="446">
        <v>100660</v>
      </c>
      <c r="K178" s="480">
        <f t="shared" si="3"/>
        <v>0.9984104907609775</v>
      </c>
      <c r="L178" s="481"/>
    </row>
    <row r="179" spans="1:12" ht="14.25" thickBot="1">
      <c r="A179" s="439">
        <v>172</v>
      </c>
      <c r="B179" s="456" t="s">
        <v>657</v>
      </c>
      <c r="C179" s="476"/>
      <c r="D179" s="476" t="s">
        <v>702</v>
      </c>
      <c r="E179" s="458" t="s">
        <v>659</v>
      </c>
      <c r="F179" s="477">
        <v>38443</v>
      </c>
      <c r="G179" s="478">
        <v>2000</v>
      </c>
      <c r="H179" s="479">
        <v>2000</v>
      </c>
      <c r="I179" s="446">
        <v>0</v>
      </c>
      <c r="J179" s="446">
        <v>2354</v>
      </c>
      <c r="K179" s="480">
        <f t="shared" si="3"/>
        <v>0.8496176720475785</v>
      </c>
      <c r="L179" s="481"/>
    </row>
    <row r="180" spans="1:12" ht="27.75" thickBot="1">
      <c r="A180" s="439">
        <v>173</v>
      </c>
      <c r="B180" s="456" t="s">
        <v>657</v>
      </c>
      <c r="C180" s="476"/>
      <c r="D180" s="476" t="s">
        <v>704</v>
      </c>
      <c r="E180" s="458" t="s">
        <v>659</v>
      </c>
      <c r="F180" s="477">
        <v>38443</v>
      </c>
      <c r="G180" s="478">
        <v>70600</v>
      </c>
      <c r="H180" s="479">
        <v>70600</v>
      </c>
      <c r="I180" s="446">
        <v>0</v>
      </c>
      <c r="J180" s="446">
        <v>70694</v>
      </c>
      <c r="K180" s="480">
        <f t="shared" si="3"/>
        <v>0.9986703256287662</v>
      </c>
      <c r="L180" s="481"/>
    </row>
    <row r="181" spans="1:12" ht="14.25" thickBot="1">
      <c r="A181" s="439">
        <v>174</v>
      </c>
      <c r="B181" s="456" t="s">
        <v>657</v>
      </c>
      <c r="C181" s="476"/>
      <c r="D181" s="476" t="s">
        <v>702</v>
      </c>
      <c r="E181" s="458" t="s">
        <v>659</v>
      </c>
      <c r="F181" s="477">
        <v>38443</v>
      </c>
      <c r="G181" s="478">
        <v>1000</v>
      </c>
      <c r="H181" s="479">
        <v>1000</v>
      </c>
      <c r="I181" s="446">
        <v>0</v>
      </c>
      <c r="J181" s="446">
        <v>1187</v>
      </c>
      <c r="K181" s="480">
        <f t="shared" si="3"/>
        <v>0.8424599831508003</v>
      </c>
      <c r="L181" s="481"/>
    </row>
    <row r="182" spans="1:12" ht="41.25" thickBot="1">
      <c r="A182" s="439">
        <v>175</v>
      </c>
      <c r="B182" s="456" t="s">
        <v>657</v>
      </c>
      <c r="C182" s="476"/>
      <c r="D182" s="476" t="s">
        <v>692</v>
      </c>
      <c r="E182" s="458" t="s">
        <v>659</v>
      </c>
      <c r="F182" s="477">
        <v>38443</v>
      </c>
      <c r="G182" s="478">
        <v>30600</v>
      </c>
      <c r="H182" s="479">
        <v>30600</v>
      </c>
      <c r="I182" s="446">
        <v>0</v>
      </c>
      <c r="J182" s="446">
        <v>30999</v>
      </c>
      <c r="K182" s="480">
        <f t="shared" si="3"/>
        <v>0.9871286170521629</v>
      </c>
      <c r="L182" s="481"/>
    </row>
    <row r="183" spans="1:12" ht="14.25" thickBot="1">
      <c r="A183" s="439">
        <v>176</v>
      </c>
      <c r="B183" s="456" t="s">
        <v>657</v>
      </c>
      <c r="C183" s="476"/>
      <c r="D183" s="476" t="s">
        <v>702</v>
      </c>
      <c r="E183" s="458" t="s">
        <v>659</v>
      </c>
      <c r="F183" s="477">
        <v>38443</v>
      </c>
      <c r="G183" s="478">
        <v>500</v>
      </c>
      <c r="H183" s="479">
        <v>500</v>
      </c>
      <c r="I183" s="446">
        <v>0</v>
      </c>
      <c r="J183" s="446">
        <v>603</v>
      </c>
      <c r="K183" s="480">
        <f t="shared" si="3"/>
        <v>0.8291873963515755</v>
      </c>
      <c r="L183" s="481"/>
    </row>
    <row r="184" spans="1:12" ht="27.75" thickBot="1">
      <c r="A184" s="439">
        <v>177</v>
      </c>
      <c r="B184" s="456" t="s">
        <v>657</v>
      </c>
      <c r="C184" s="476"/>
      <c r="D184" s="476" t="s">
        <v>705</v>
      </c>
      <c r="E184" s="458" t="s">
        <v>659</v>
      </c>
      <c r="F184" s="477">
        <v>38443</v>
      </c>
      <c r="G184" s="478">
        <v>100500</v>
      </c>
      <c r="H184" s="479">
        <v>100500</v>
      </c>
      <c r="I184" s="446">
        <v>0</v>
      </c>
      <c r="J184" s="446">
        <v>100660</v>
      </c>
      <c r="K184" s="480">
        <f t="shared" si="3"/>
        <v>0.9984104907609775</v>
      </c>
      <c r="L184" s="481"/>
    </row>
    <row r="185" spans="1:12" ht="14.25" thickBot="1">
      <c r="A185" s="439">
        <v>178</v>
      </c>
      <c r="B185" s="456" t="s">
        <v>657</v>
      </c>
      <c r="C185" s="476"/>
      <c r="D185" s="476" t="s">
        <v>702</v>
      </c>
      <c r="E185" s="458" t="s">
        <v>659</v>
      </c>
      <c r="F185" s="477">
        <v>38443</v>
      </c>
      <c r="G185" s="478">
        <v>2000</v>
      </c>
      <c r="H185" s="479">
        <v>2000</v>
      </c>
      <c r="I185" s="446">
        <v>0</v>
      </c>
      <c r="J185" s="446">
        <v>2354</v>
      </c>
      <c r="K185" s="480">
        <f t="shared" si="3"/>
        <v>0.8496176720475785</v>
      </c>
      <c r="L185" s="481"/>
    </row>
    <row r="186" spans="1:12" ht="27.75" thickBot="1">
      <c r="A186" s="439">
        <v>179</v>
      </c>
      <c r="B186" s="456" t="s">
        <v>657</v>
      </c>
      <c r="C186" s="476"/>
      <c r="D186" s="476" t="s">
        <v>706</v>
      </c>
      <c r="E186" s="458" t="s">
        <v>659</v>
      </c>
      <c r="F186" s="477">
        <v>38443</v>
      </c>
      <c r="G186" s="478">
        <v>70600</v>
      </c>
      <c r="H186" s="479">
        <v>70600</v>
      </c>
      <c r="I186" s="446">
        <v>0</v>
      </c>
      <c r="J186" s="446">
        <v>70694</v>
      </c>
      <c r="K186" s="480">
        <f t="shared" si="3"/>
        <v>0.9986703256287662</v>
      </c>
      <c r="L186" s="481"/>
    </row>
    <row r="187" spans="1:12" ht="14.25" thickBot="1">
      <c r="A187" s="439">
        <v>180</v>
      </c>
      <c r="B187" s="456" t="s">
        <v>657</v>
      </c>
      <c r="C187" s="476"/>
      <c r="D187" s="476" t="s">
        <v>702</v>
      </c>
      <c r="E187" s="458" t="s">
        <v>659</v>
      </c>
      <c r="F187" s="477">
        <v>38443</v>
      </c>
      <c r="G187" s="478">
        <v>1000</v>
      </c>
      <c r="H187" s="479">
        <v>1000</v>
      </c>
      <c r="I187" s="446">
        <v>0</v>
      </c>
      <c r="J187" s="446">
        <v>1187</v>
      </c>
      <c r="K187" s="480">
        <f t="shared" si="3"/>
        <v>0.8424599831508003</v>
      </c>
      <c r="L187" s="481"/>
    </row>
    <row r="188" spans="1:12" ht="41.25" thickBot="1">
      <c r="A188" s="439">
        <v>181</v>
      </c>
      <c r="B188" s="456" t="s">
        <v>657</v>
      </c>
      <c r="C188" s="476"/>
      <c r="D188" s="476" t="s">
        <v>701</v>
      </c>
      <c r="E188" s="458" t="s">
        <v>659</v>
      </c>
      <c r="F188" s="477">
        <v>38443</v>
      </c>
      <c r="G188" s="478">
        <v>30600</v>
      </c>
      <c r="H188" s="479">
        <v>30600</v>
      </c>
      <c r="I188" s="446">
        <v>0</v>
      </c>
      <c r="J188" s="446">
        <v>30999</v>
      </c>
      <c r="K188" s="480">
        <f t="shared" si="3"/>
        <v>0.9871286170521629</v>
      </c>
      <c r="L188" s="481"/>
    </row>
    <row r="189" spans="1:12" ht="14.25" thickBot="1">
      <c r="A189" s="439">
        <v>182</v>
      </c>
      <c r="B189" s="456" t="s">
        <v>657</v>
      </c>
      <c r="C189" s="476"/>
      <c r="D189" s="476" t="s">
        <v>702</v>
      </c>
      <c r="E189" s="458" t="s">
        <v>659</v>
      </c>
      <c r="F189" s="477">
        <v>38443</v>
      </c>
      <c r="G189" s="478">
        <v>500</v>
      </c>
      <c r="H189" s="479">
        <v>500</v>
      </c>
      <c r="I189" s="446">
        <v>0</v>
      </c>
      <c r="J189" s="446">
        <v>603</v>
      </c>
      <c r="K189" s="480">
        <f t="shared" si="3"/>
        <v>0.8291873963515755</v>
      </c>
      <c r="L189" s="481"/>
    </row>
    <row r="190" spans="1:12" ht="54.75" thickBot="1">
      <c r="A190" s="439">
        <v>183</v>
      </c>
      <c r="B190" s="456" t="s">
        <v>657</v>
      </c>
      <c r="C190" s="476" t="s">
        <v>711</v>
      </c>
      <c r="D190" s="476"/>
      <c r="E190" s="458" t="s">
        <v>659</v>
      </c>
      <c r="F190" s="477">
        <v>38443</v>
      </c>
      <c r="G190" s="478">
        <v>2900</v>
      </c>
      <c r="H190" s="479">
        <v>2900</v>
      </c>
      <c r="I190" s="446">
        <v>0</v>
      </c>
      <c r="J190" s="446">
        <v>2992</v>
      </c>
      <c r="K190" s="480">
        <f t="shared" si="3"/>
        <v>0.9692513368983957</v>
      </c>
      <c r="L190" s="481"/>
    </row>
    <row r="191" spans="1:12" ht="30" customHeight="1" thickBot="1">
      <c r="A191" s="739" t="s">
        <v>88</v>
      </c>
      <c r="B191" s="740"/>
      <c r="C191" s="740"/>
      <c r="D191" s="740"/>
      <c r="E191" s="740"/>
      <c r="F191" s="740"/>
      <c r="G191" s="740"/>
      <c r="H191" s="740"/>
      <c r="I191" s="740"/>
      <c r="J191" s="740"/>
      <c r="K191" s="741"/>
      <c r="L191" s="253">
        <f>COUNTIF(L8:L190,"○")</f>
        <v>29</v>
      </c>
    </row>
    <row r="195" spans="3:5" ht="13.5">
      <c r="C195" s="72" t="s">
        <v>58</v>
      </c>
      <c r="E195" s="72" t="s">
        <v>97</v>
      </c>
    </row>
  </sheetData>
  <sheetProtection/>
  <mergeCells count="14">
    <mergeCell ref="A3:E3"/>
    <mergeCell ref="F3:G3"/>
    <mergeCell ref="H3:L3"/>
    <mergeCell ref="A5:A7"/>
    <mergeCell ref="B5:B7"/>
    <mergeCell ref="C5:C7"/>
    <mergeCell ref="D5:D7"/>
    <mergeCell ref="E5:E7"/>
    <mergeCell ref="F5:F7"/>
    <mergeCell ref="H5:L5"/>
    <mergeCell ref="C149:C150"/>
    <mergeCell ref="C151:C152"/>
    <mergeCell ref="C168:C169"/>
    <mergeCell ref="A191:K191"/>
  </mergeCells>
  <dataValidations count="3">
    <dataValidation allowBlank="1" showInputMessage="1" showErrorMessage="1" imeMode="on" sqref="C76:C93 C99:C190"/>
    <dataValidation allowBlank="1" showInputMessage="1" showErrorMessage="1" imeMode="off" sqref="D76:D93 D99:D190"/>
    <dataValidation type="list" allowBlank="1" showInputMessage="1" showErrorMessage="1" sqref="L76:L190">
      <formula1>"○"</formula1>
    </dataValidation>
  </dataValidations>
  <hyperlinks>
    <hyperlink ref="C195" location="総括表!A1" display="総括表へはこちらをクリック！"/>
    <hyperlink ref="E195" location="保健医療部!A1" display="保健医療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headerFooter alignWithMargins="0">
    <oddFooter>&amp;RH25調査 &amp;D-&amp;T</oddFooter>
  </headerFooter>
</worksheet>
</file>

<file path=xl/worksheets/sheet14.xml><?xml version="1.0" encoding="utf-8"?>
<worksheet xmlns="http://schemas.openxmlformats.org/spreadsheetml/2006/main" xmlns:r="http://schemas.openxmlformats.org/officeDocument/2006/relationships">
  <sheetPr>
    <tabColor indexed="10"/>
  </sheetPr>
  <dimension ref="A1:I25"/>
  <sheetViews>
    <sheetView view="pageBreakPreview" zoomScale="80" zoomScaleSheetLayoutView="80" zoomScalePageLayoutView="0" workbookViewId="0" topLeftCell="A10">
      <selection activeCell="J23" sqref="J23"/>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2"/>
      <c r="B3" s="32"/>
      <c r="C3" s="32"/>
      <c r="D3" s="32"/>
      <c r="E3" s="32"/>
      <c r="F3" s="32"/>
      <c r="G3" s="328" t="s">
        <v>712</v>
      </c>
      <c r="H3" s="328"/>
    </row>
    <row r="4" spans="1:8" ht="13.5">
      <c r="A4" s="32"/>
      <c r="B4" s="32"/>
      <c r="C4" s="32"/>
      <c r="D4" s="32"/>
      <c r="E4" s="32"/>
      <c r="F4" s="32"/>
      <c r="G4" s="32"/>
      <c r="H4" s="329" t="s">
        <v>5</v>
      </c>
    </row>
    <row r="5" spans="1:9" s="1" customFormat="1" ht="30" customHeight="1">
      <c r="A5" s="330" t="s">
        <v>6</v>
      </c>
      <c r="B5" s="330" t="s">
        <v>7</v>
      </c>
      <c r="C5" s="330" t="s">
        <v>8</v>
      </c>
      <c r="D5" s="330" t="s">
        <v>9</v>
      </c>
      <c r="E5" s="330" t="s">
        <v>10</v>
      </c>
      <c r="F5" s="141" t="s">
        <v>11</v>
      </c>
      <c r="G5" s="141" t="s">
        <v>53</v>
      </c>
      <c r="H5" s="141" t="s">
        <v>12</v>
      </c>
      <c r="I5" s="297"/>
    </row>
    <row r="6" spans="1:9" ht="30" customHeight="1">
      <c r="A6" s="322">
        <v>1</v>
      </c>
      <c r="B6" s="82" t="s">
        <v>713</v>
      </c>
      <c r="C6" s="146" t="s">
        <v>714</v>
      </c>
      <c r="D6" s="146" t="s">
        <v>715</v>
      </c>
      <c r="E6" s="145" t="s">
        <v>716</v>
      </c>
      <c r="F6" s="322">
        <v>2</v>
      </c>
      <c r="G6" s="322">
        <v>0</v>
      </c>
      <c r="H6" s="322">
        <v>2</v>
      </c>
      <c r="I6" s="333"/>
    </row>
    <row r="7" spans="1:9" ht="30" customHeight="1">
      <c r="A7" s="322">
        <v>2</v>
      </c>
      <c r="B7" s="131" t="s">
        <v>717</v>
      </c>
      <c r="C7" s="146" t="s">
        <v>718</v>
      </c>
      <c r="D7" s="146" t="s">
        <v>719</v>
      </c>
      <c r="E7" s="145" t="s">
        <v>720</v>
      </c>
      <c r="F7" s="322">
        <v>1</v>
      </c>
      <c r="G7" s="322">
        <v>0</v>
      </c>
      <c r="H7" s="322">
        <v>1</v>
      </c>
      <c r="I7" s="333"/>
    </row>
    <row r="8" spans="1:9" ht="30" customHeight="1">
      <c r="A8" s="322">
        <v>3</v>
      </c>
      <c r="B8" s="131" t="s">
        <v>721</v>
      </c>
      <c r="C8" s="146" t="s">
        <v>722</v>
      </c>
      <c r="D8" s="146" t="s">
        <v>723</v>
      </c>
      <c r="E8" s="145" t="s">
        <v>724</v>
      </c>
      <c r="F8" s="322">
        <v>4</v>
      </c>
      <c r="G8" s="322">
        <v>0</v>
      </c>
      <c r="H8" s="322">
        <v>4</v>
      </c>
      <c r="I8" s="333"/>
    </row>
    <row r="9" spans="1:9" ht="30" customHeight="1">
      <c r="A9" s="322">
        <v>4</v>
      </c>
      <c r="B9" s="131" t="s">
        <v>725</v>
      </c>
      <c r="C9" s="146" t="s">
        <v>726</v>
      </c>
      <c r="D9" s="146" t="s">
        <v>723</v>
      </c>
      <c r="E9" s="145" t="s">
        <v>724</v>
      </c>
      <c r="F9" s="322">
        <v>23</v>
      </c>
      <c r="G9" s="322">
        <v>0</v>
      </c>
      <c r="H9" s="322">
        <v>23</v>
      </c>
      <c r="I9" s="333"/>
    </row>
    <row r="10" spans="1:9" ht="30" customHeight="1">
      <c r="A10" s="322">
        <v>5</v>
      </c>
      <c r="B10" s="131" t="s">
        <v>543</v>
      </c>
      <c r="C10" s="146" t="s">
        <v>727</v>
      </c>
      <c r="D10" s="146" t="s">
        <v>728</v>
      </c>
      <c r="E10" s="145" t="s">
        <v>729</v>
      </c>
      <c r="F10" s="322">
        <v>4</v>
      </c>
      <c r="G10" s="322">
        <v>0</v>
      </c>
      <c r="H10" s="322">
        <v>4</v>
      </c>
      <c r="I10" s="333"/>
    </row>
    <row r="11" spans="1:9" ht="30" customHeight="1">
      <c r="A11" s="322">
        <v>6</v>
      </c>
      <c r="B11" s="131" t="s">
        <v>730</v>
      </c>
      <c r="C11" s="146" t="s">
        <v>731</v>
      </c>
      <c r="D11" s="146" t="s">
        <v>728</v>
      </c>
      <c r="E11" s="145" t="s">
        <v>729</v>
      </c>
      <c r="F11" s="322">
        <v>1</v>
      </c>
      <c r="G11" s="322">
        <v>0</v>
      </c>
      <c r="H11" s="322">
        <v>1</v>
      </c>
      <c r="I11" s="333"/>
    </row>
    <row r="12" spans="1:9" ht="30" customHeight="1">
      <c r="A12" s="322">
        <v>7</v>
      </c>
      <c r="B12" s="131" t="s">
        <v>732</v>
      </c>
      <c r="C12" s="146" t="s">
        <v>733</v>
      </c>
      <c r="D12" s="146" t="s">
        <v>734</v>
      </c>
      <c r="E12" s="145" t="s">
        <v>735</v>
      </c>
      <c r="F12" s="322">
        <v>71</v>
      </c>
      <c r="G12" s="322">
        <v>0</v>
      </c>
      <c r="H12" s="322">
        <v>71</v>
      </c>
      <c r="I12" s="333"/>
    </row>
    <row r="13" spans="1:9" ht="30" customHeight="1">
      <c r="A13" s="322">
        <v>8</v>
      </c>
      <c r="B13" s="131" t="s">
        <v>736</v>
      </c>
      <c r="C13" s="146" t="s">
        <v>737</v>
      </c>
      <c r="D13" s="146" t="s">
        <v>738</v>
      </c>
      <c r="E13" s="145" t="s">
        <v>739</v>
      </c>
      <c r="F13" s="322">
        <v>8</v>
      </c>
      <c r="G13" s="322">
        <v>0</v>
      </c>
      <c r="H13" s="322">
        <v>8</v>
      </c>
      <c r="I13" s="333"/>
    </row>
    <row r="14" spans="1:9" ht="30" customHeight="1">
      <c r="A14" s="322">
        <v>9</v>
      </c>
      <c r="B14" s="131" t="s">
        <v>736</v>
      </c>
      <c r="C14" s="146" t="s">
        <v>740</v>
      </c>
      <c r="D14" s="146" t="s">
        <v>738</v>
      </c>
      <c r="E14" s="145" t="s">
        <v>739</v>
      </c>
      <c r="F14" s="322">
        <v>11</v>
      </c>
      <c r="G14" s="322">
        <v>0</v>
      </c>
      <c r="H14" s="322">
        <v>11</v>
      </c>
      <c r="I14" s="333"/>
    </row>
    <row r="15" spans="1:9" ht="30" customHeight="1">
      <c r="A15" s="322">
        <v>10</v>
      </c>
      <c r="B15" s="131" t="s">
        <v>741</v>
      </c>
      <c r="C15" s="146" t="s">
        <v>742</v>
      </c>
      <c r="D15" s="146" t="s">
        <v>738</v>
      </c>
      <c r="E15" s="145" t="s">
        <v>739</v>
      </c>
      <c r="F15" s="322">
        <v>3</v>
      </c>
      <c r="G15" s="322">
        <v>0</v>
      </c>
      <c r="H15" s="322">
        <v>3</v>
      </c>
      <c r="I15" s="333"/>
    </row>
    <row r="16" spans="1:9" ht="30" customHeight="1">
      <c r="A16" s="322">
        <v>11</v>
      </c>
      <c r="B16" s="131" t="s">
        <v>543</v>
      </c>
      <c r="C16" s="146" t="s">
        <v>743</v>
      </c>
      <c r="D16" s="146" t="s">
        <v>744</v>
      </c>
      <c r="E16" s="145" t="s">
        <v>745</v>
      </c>
      <c r="F16" s="322">
        <v>24</v>
      </c>
      <c r="G16" s="322">
        <v>0</v>
      </c>
      <c r="H16" s="322">
        <v>24</v>
      </c>
      <c r="I16" s="333"/>
    </row>
    <row r="17" spans="1:9" ht="30" customHeight="1">
      <c r="A17" s="322">
        <v>12</v>
      </c>
      <c r="B17" s="131" t="s">
        <v>746</v>
      </c>
      <c r="C17" s="146" t="s">
        <v>747</v>
      </c>
      <c r="D17" s="146" t="s">
        <v>748</v>
      </c>
      <c r="E17" s="145" t="s">
        <v>749</v>
      </c>
      <c r="F17" s="322">
        <v>1</v>
      </c>
      <c r="G17" s="322">
        <v>0</v>
      </c>
      <c r="H17" s="322">
        <v>1</v>
      </c>
      <c r="I17" s="333"/>
    </row>
    <row r="18" spans="1:9" ht="30" customHeight="1">
      <c r="A18" s="322">
        <v>13</v>
      </c>
      <c r="B18" s="131" t="s">
        <v>750</v>
      </c>
      <c r="C18" s="146" t="s">
        <v>751</v>
      </c>
      <c r="D18" s="146" t="s">
        <v>748</v>
      </c>
      <c r="E18" s="145" t="s">
        <v>749</v>
      </c>
      <c r="F18" s="322">
        <v>1</v>
      </c>
      <c r="G18" s="322">
        <v>0</v>
      </c>
      <c r="H18" s="322">
        <v>1</v>
      </c>
      <c r="I18" s="333"/>
    </row>
    <row r="19" spans="1:9" ht="22.5" customHeight="1">
      <c r="A19" s="335"/>
      <c r="B19" s="330" t="s">
        <v>25</v>
      </c>
      <c r="C19" s="71" t="s">
        <v>57</v>
      </c>
      <c r="D19" s="753" t="s">
        <v>3</v>
      </c>
      <c r="E19" s="754"/>
      <c r="F19" s="335">
        <f>SUM(F6:F18)</f>
        <v>154</v>
      </c>
      <c r="G19" s="335">
        <f>SUM(G6:G18)</f>
        <v>0</v>
      </c>
      <c r="H19" s="335">
        <f>SUM(H6:H18)</f>
        <v>154</v>
      </c>
      <c r="I19" s="333"/>
    </row>
    <row r="20" ht="13.5">
      <c r="I20" s="290"/>
    </row>
    <row r="21" ht="13.5">
      <c r="I21" s="290"/>
    </row>
    <row r="22" ht="13.5">
      <c r="I22" s="290"/>
    </row>
    <row r="23" ht="13.5">
      <c r="I23" s="290"/>
    </row>
    <row r="24" ht="13.5">
      <c r="I24" s="290"/>
    </row>
    <row r="25" ht="13.5">
      <c r="I25" s="290"/>
    </row>
    <row r="27" ht="24.75" customHeight="1"/>
  </sheetData>
  <sheetProtection/>
  <mergeCells count="2">
    <mergeCell ref="A2:H2"/>
    <mergeCell ref="D19:E19"/>
  </mergeCells>
  <hyperlinks>
    <hyperlink ref="C19" location="'農林水産部（詳細）'!A1" display="詳細はこちらをクリック！"/>
    <hyperlink ref="D19:E19" location="総括表!A1" display="総括表へはこちらをクリック！"/>
  </hyperlinks>
  <printOptions/>
  <pageMargins left="1.141732283464567" right="0.5511811023622047" top="0.31496062992125984" bottom="0.35433070866141736" header="0.35433070866141736" footer="0.35433070866141736"/>
  <pageSetup horizontalDpi="600" verticalDpi="6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abColor indexed="12"/>
  </sheetPr>
  <dimension ref="A1:L207"/>
  <sheetViews>
    <sheetView view="pageBreakPreview" zoomScale="80" zoomScaleSheetLayoutView="80" zoomScalePageLayoutView="0" workbookViewId="0" topLeftCell="A1">
      <pane xSplit="5" ySplit="7" topLeftCell="F109" activePane="bottomRight" state="frozen"/>
      <selection pane="topLeft" activeCell="A3" sqref="A3"/>
      <selection pane="topRight" activeCell="A3" sqref="A3"/>
      <selection pane="bottomLeft" activeCell="A3" sqref="A3"/>
      <selection pane="bottomRight" activeCell="J111" sqref="J111:J112"/>
    </sheetView>
  </sheetViews>
  <sheetFormatPr defaultColWidth="9.00390625" defaultRowHeight="13.5"/>
  <cols>
    <col min="1" max="1" width="5.125" style="93" customWidth="1"/>
    <col min="2" max="2" width="29.625" style="93" customWidth="1"/>
    <col min="3" max="3" width="25.625" style="93" customWidth="1"/>
    <col min="4" max="4" width="26.625" style="93" customWidth="1"/>
    <col min="5" max="5" width="20.625" style="93" customWidth="1"/>
    <col min="6" max="6" width="9.625" style="95" customWidth="1"/>
    <col min="7" max="11" width="8.625" style="93" customWidth="1"/>
    <col min="12" max="12" width="9.00390625" style="94" customWidth="1"/>
    <col min="13" max="16384" width="9.00390625" style="93" customWidth="1"/>
  </cols>
  <sheetData>
    <row r="1" spans="1:11" ht="14.25" customHeight="1">
      <c r="A1" s="96" t="s">
        <v>31</v>
      </c>
      <c r="B1" s="96"/>
      <c r="C1" s="97" t="s">
        <v>32</v>
      </c>
      <c r="D1" s="98" t="s">
        <v>0</v>
      </c>
      <c r="E1" s="99"/>
      <c r="F1" s="96"/>
      <c r="G1" s="96"/>
      <c r="H1" s="96"/>
      <c r="I1" s="96"/>
      <c r="J1" s="96"/>
      <c r="K1" s="96"/>
    </row>
    <row r="2" spans="1:12" ht="14.25" customHeight="1" thickBot="1">
      <c r="A2" s="96"/>
      <c r="B2" s="96"/>
      <c r="C2" s="96"/>
      <c r="D2" s="96"/>
      <c r="E2" s="96"/>
      <c r="F2" s="100"/>
      <c r="G2" s="263"/>
      <c r="H2" s="263"/>
      <c r="I2" s="264"/>
      <c r="J2" s="264"/>
      <c r="K2" s="264"/>
      <c r="L2" s="492"/>
    </row>
    <row r="3" spans="1:12" ht="19.5" customHeight="1">
      <c r="A3" s="742" t="s">
        <v>34</v>
      </c>
      <c r="B3" s="743"/>
      <c r="C3" s="743"/>
      <c r="D3" s="743"/>
      <c r="E3" s="743"/>
      <c r="F3" s="744" t="s">
        <v>54</v>
      </c>
      <c r="G3" s="745"/>
      <c r="H3" s="733" t="s">
        <v>35</v>
      </c>
      <c r="I3" s="734"/>
      <c r="J3" s="734"/>
      <c r="K3" s="734"/>
      <c r="L3" s="735"/>
    </row>
    <row r="4" spans="1:12" s="94" customFormat="1" ht="19.5" customHeight="1">
      <c r="A4" s="63" t="s">
        <v>2249</v>
      </c>
      <c r="B4" s="64" t="s">
        <v>2250</v>
      </c>
      <c r="C4" s="64" t="s">
        <v>2251</v>
      </c>
      <c r="D4" s="64" t="s">
        <v>2252</v>
      </c>
      <c r="E4" s="65" t="s">
        <v>2253</v>
      </c>
      <c r="F4" s="66" t="s">
        <v>2254</v>
      </c>
      <c r="G4" s="159" t="s">
        <v>2255</v>
      </c>
      <c r="H4" s="166" t="s">
        <v>2256</v>
      </c>
      <c r="I4" s="166" t="s">
        <v>2257</v>
      </c>
      <c r="J4" s="166" t="s">
        <v>2258</v>
      </c>
      <c r="K4" s="166" t="s">
        <v>2259</v>
      </c>
      <c r="L4" s="173" t="s">
        <v>2260</v>
      </c>
    </row>
    <row r="5" spans="1:12" ht="23.25" customHeight="1">
      <c r="A5" s="785" t="s">
        <v>42</v>
      </c>
      <c r="B5" s="788" t="s">
        <v>43</v>
      </c>
      <c r="C5" s="791" t="s">
        <v>44</v>
      </c>
      <c r="D5" s="791" t="s">
        <v>45</v>
      </c>
      <c r="E5" s="776" t="s">
        <v>46</v>
      </c>
      <c r="F5" s="779" t="s">
        <v>47</v>
      </c>
      <c r="G5" s="148"/>
      <c r="H5" s="816"/>
      <c r="I5" s="817"/>
      <c r="J5" s="817"/>
      <c r="K5" s="817"/>
      <c r="L5" s="818"/>
    </row>
    <row r="6" spans="1:12" ht="54.75" customHeight="1">
      <c r="A6" s="786"/>
      <c r="B6" s="789"/>
      <c r="C6" s="789"/>
      <c r="D6" s="789"/>
      <c r="E6" s="777"/>
      <c r="F6" s="780"/>
      <c r="G6" s="160" t="s">
        <v>48</v>
      </c>
      <c r="H6" s="170" t="s">
        <v>72</v>
      </c>
      <c r="I6" s="152" t="s">
        <v>49</v>
      </c>
      <c r="J6" s="101" t="s">
        <v>50</v>
      </c>
      <c r="K6" s="101" t="s">
        <v>102</v>
      </c>
      <c r="L6" s="493" t="s">
        <v>89</v>
      </c>
    </row>
    <row r="7" spans="1:12" ht="19.5" customHeight="1" thickBot="1">
      <c r="A7" s="787"/>
      <c r="B7" s="790"/>
      <c r="C7" s="790"/>
      <c r="D7" s="790"/>
      <c r="E7" s="778"/>
      <c r="F7" s="781"/>
      <c r="G7" s="161" t="s">
        <v>51</v>
      </c>
      <c r="H7" s="153" t="s">
        <v>51</v>
      </c>
      <c r="I7" s="102" t="s">
        <v>52</v>
      </c>
      <c r="J7" s="102" t="s">
        <v>51</v>
      </c>
      <c r="K7" s="102" t="s">
        <v>2261</v>
      </c>
      <c r="L7" s="494" t="s">
        <v>2261</v>
      </c>
    </row>
    <row r="8" spans="1:12" ht="45" customHeight="1" thickBot="1">
      <c r="A8" s="495">
        <v>1</v>
      </c>
      <c r="B8" s="496" t="s">
        <v>543</v>
      </c>
      <c r="C8" s="496" t="s">
        <v>752</v>
      </c>
      <c r="D8" s="496" t="s">
        <v>753</v>
      </c>
      <c r="E8" s="497" t="s">
        <v>754</v>
      </c>
      <c r="F8" s="498">
        <v>36251</v>
      </c>
      <c r="G8" s="499">
        <v>630</v>
      </c>
      <c r="H8" s="500">
        <v>630</v>
      </c>
      <c r="I8" s="501">
        <v>0</v>
      </c>
      <c r="J8" s="501">
        <v>1808</v>
      </c>
      <c r="K8" s="502">
        <f aca="true" t="shared" si="0" ref="K8:K73">IF(G8=0,"",G8/J8)</f>
        <v>0.34845132743362833</v>
      </c>
      <c r="L8" s="503"/>
    </row>
    <row r="9" spans="1:12" ht="45" customHeight="1" thickBot="1">
      <c r="A9" s="495">
        <v>2</v>
      </c>
      <c r="B9" s="496" t="s">
        <v>543</v>
      </c>
      <c r="C9" s="496" t="s">
        <v>752</v>
      </c>
      <c r="D9" s="496" t="s">
        <v>755</v>
      </c>
      <c r="E9" s="497" t="s">
        <v>754</v>
      </c>
      <c r="F9" s="498">
        <v>36251</v>
      </c>
      <c r="G9" s="499">
        <v>2170</v>
      </c>
      <c r="H9" s="500">
        <v>2180</v>
      </c>
      <c r="I9" s="501">
        <v>0</v>
      </c>
      <c r="J9" s="501">
        <v>3024</v>
      </c>
      <c r="K9" s="502">
        <f t="shared" si="0"/>
        <v>0.7175925925925926</v>
      </c>
      <c r="L9" s="503" t="s">
        <v>108</v>
      </c>
    </row>
    <row r="10" spans="1:12" ht="45" customHeight="1" thickBot="1">
      <c r="A10" s="495">
        <v>3</v>
      </c>
      <c r="B10" s="496" t="s">
        <v>543</v>
      </c>
      <c r="C10" s="496" t="s">
        <v>756</v>
      </c>
      <c r="D10" s="496" t="s">
        <v>755</v>
      </c>
      <c r="E10" s="497" t="s">
        <v>754</v>
      </c>
      <c r="F10" s="498">
        <v>38808</v>
      </c>
      <c r="G10" s="499">
        <v>2350</v>
      </c>
      <c r="H10" s="500">
        <v>2410</v>
      </c>
      <c r="I10" s="501">
        <v>0</v>
      </c>
      <c r="J10" s="501">
        <v>9795</v>
      </c>
      <c r="K10" s="502">
        <f t="shared" si="0"/>
        <v>0.23991832567636548</v>
      </c>
      <c r="L10" s="503" t="s">
        <v>108</v>
      </c>
    </row>
    <row r="11" spans="1:12" ht="45" customHeight="1" thickBot="1">
      <c r="A11" s="495">
        <v>4</v>
      </c>
      <c r="B11" s="496" t="s">
        <v>721</v>
      </c>
      <c r="C11" s="496" t="s">
        <v>757</v>
      </c>
      <c r="D11" s="496" t="s">
        <v>758</v>
      </c>
      <c r="E11" s="497" t="s">
        <v>759</v>
      </c>
      <c r="F11" s="498">
        <v>26669</v>
      </c>
      <c r="G11" s="499">
        <v>10000</v>
      </c>
      <c r="H11" s="500">
        <v>10000</v>
      </c>
      <c r="I11" s="501">
        <v>0</v>
      </c>
      <c r="J11" s="501">
        <v>10040</v>
      </c>
      <c r="K11" s="502">
        <f t="shared" si="0"/>
        <v>0.9960159362549801</v>
      </c>
      <c r="L11" s="503"/>
    </row>
    <row r="12" spans="1:12" ht="45" customHeight="1" thickBot="1">
      <c r="A12" s="495">
        <v>5</v>
      </c>
      <c r="B12" s="496" t="s">
        <v>721</v>
      </c>
      <c r="C12" s="496" t="s">
        <v>757</v>
      </c>
      <c r="D12" s="496" t="s">
        <v>760</v>
      </c>
      <c r="E12" s="497" t="s">
        <v>759</v>
      </c>
      <c r="F12" s="498">
        <v>26669</v>
      </c>
      <c r="G12" s="499">
        <v>5000</v>
      </c>
      <c r="H12" s="500">
        <v>5000</v>
      </c>
      <c r="I12" s="501">
        <v>0</v>
      </c>
      <c r="J12" s="501">
        <v>5070</v>
      </c>
      <c r="K12" s="502">
        <f t="shared" si="0"/>
        <v>0.9861932938856016</v>
      </c>
      <c r="L12" s="503"/>
    </row>
    <row r="13" spans="1:12" ht="45" customHeight="1" thickBot="1">
      <c r="A13" s="495">
        <v>6</v>
      </c>
      <c r="B13" s="496" t="s">
        <v>721</v>
      </c>
      <c r="C13" s="496" t="s">
        <v>757</v>
      </c>
      <c r="D13" s="496" t="s">
        <v>761</v>
      </c>
      <c r="E13" s="497" t="s">
        <v>759</v>
      </c>
      <c r="F13" s="498">
        <v>26669</v>
      </c>
      <c r="G13" s="499">
        <v>3000</v>
      </c>
      <c r="H13" s="500">
        <v>3000</v>
      </c>
      <c r="I13" s="501">
        <v>0</v>
      </c>
      <c r="J13" s="501">
        <v>3024</v>
      </c>
      <c r="K13" s="502">
        <f t="shared" si="0"/>
        <v>0.9920634920634921</v>
      </c>
      <c r="L13" s="503"/>
    </row>
    <row r="14" spans="1:12" ht="45" customHeight="1" thickBot="1">
      <c r="A14" s="495">
        <v>7</v>
      </c>
      <c r="B14" s="496" t="s">
        <v>721</v>
      </c>
      <c r="C14" s="496" t="s">
        <v>757</v>
      </c>
      <c r="D14" s="496" t="s">
        <v>762</v>
      </c>
      <c r="E14" s="497" t="s">
        <v>759</v>
      </c>
      <c r="F14" s="498">
        <v>26669</v>
      </c>
      <c r="G14" s="499">
        <v>1000</v>
      </c>
      <c r="H14" s="500">
        <v>1000</v>
      </c>
      <c r="I14" s="501">
        <v>0</v>
      </c>
      <c r="J14" s="501">
        <v>1073</v>
      </c>
      <c r="K14" s="502">
        <f t="shared" si="0"/>
        <v>0.9319664492078286</v>
      </c>
      <c r="L14" s="503"/>
    </row>
    <row r="15" spans="1:12" ht="45" customHeight="1" thickBot="1">
      <c r="A15" s="495">
        <v>8</v>
      </c>
      <c r="B15" s="496" t="s">
        <v>725</v>
      </c>
      <c r="C15" s="496" t="s">
        <v>763</v>
      </c>
      <c r="D15" s="496" t="s">
        <v>764</v>
      </c>
      <c r="E15" s="497" t="s">
        <v>765</v>
      </c>
      <c r="F15" s="498">
        <v>40269</v>
      </c>
      <c r="G15" s="499">
        <v>40765497</v>
      </c>
      <c r="H15" s="500">
        <v>40765497</v>
      </c>
      <c r="I15" s="501">
        <v>12</v>
      </c>
      <c r="J15" s="501">
        <v>2169194.805194805</v>
      </c>
      <c r="K15" s="502">
        <f t="shared" si="0"/>
        <v>18.792916570874347</v>
      </c>
      <c r="L15" s="503"/>
    </row>
    <row r="16" spans="1:12" ht="45" customHeight="1" thickBot="1">
      <c r="A16" s="495">
        <v>9</v>
      </c>
      <c r="B16" s="496" t="s">
        <v>725</v>
      </c>
      <c r="C16" s="496" t="s">
        <v>763</v>
      </c>
      <c r="D16" s="496" t="s">
        <v>766</v>
      </c>
      <c r="E16" s="497" t="s">
        <v>765</v>
      </c>
      <c r="F16" s="498">
        <v>40269</v>
      </c>
      <c r="G16" s="499">
        <v>74484</v>
      </c>
      <c r="H16" s="500">
        <v>786326</v>
      </c>
      <c r="I16" s="501">
        <v>12</v>
      </c>
      <c r="J16" s="695" t="s">
        <v>2248</v>
      </c>
      <c r="K16" s="502" t="e">
        <f t="shared" si="0"/>
        <v>#VALUE!</v>
      </c>
      <c r="L16" s="503" t="s">
        <v>108</v>
      </c>
    </row>
    <row r="17" spans="1:12" ht="45" customHeight="1" thickBot="1">
      <c r="A17" s="495">
        <v>10</v>
      </c>
      <c r="B17" s="496" t="s">
        <v>725</v>
      </c>
      <c r="C17" s="496" t="s">
        <v>763</v>
      </c>
      <c r="D17" s="496" t="s">
        <v>767</v>
      </c>
      <c r="E17" s="497" t="s">
        <v>765</v>
      </c>
      <c r="F17" s="498">
        <v>40269</v>
      </c>
      <c r="G17" s="499">
        <v>7720844</v>
      </c>
      <c r="H17" s="500">
        <v>7720844</v>
      </c>
      <c r="I17" s="501">
        <v>24</v>
      </c>
      <c r="J17" s="695">
        <v>4338389.61038961</v>
      </c>
      <c r="K17" s="502">
        <f t="shared" si="0"/>
        <v>1.7796566683430326</v>
      </c>
      <c r="L17" s="503"/>
    </row>
    <row r="18" spans="1:12" ht="45" customHeight="1" thickBot="1">
      <c r="A18" s="495">
        <v>11</v>
      </c>
      <c r="B18" s="496" t="s">
        <v>725</v>
      </c>
      <c r="C18" s="496" t="s">
        <v>763</v>
      </c>
      <c r="D18" s="496" t="s">
        <v>768</v>
      </c>
      <c r="E18" s="497" t="s">
        <v>765</v>
      </c>
      <c r="F18" s="498">
        <v>40269</v>
      </c>
      <c r="G18" s="499">
        <v>117957</v>
      </c>
      <c r="H18" s="500">
        <v>121327</v>
      </c>
      <c r="I18" s="501">
        <v>24</v>
      </c>
      <c r="J18" s="695" t="s">
        <v>2248</v>
      </c>
      <c r="K18" s="502" t="e">
        <f t="shared" si="0"/>
        <v>#VALUE!</v>
      </c>
      <c r="L18" s="503" t="s">
        <v>108</v>
      </c>
    </row>
    <row r="19" spans="1:12" ht="45" customHeight="1" thickBot="1">
      <c r="A19" s="495">
        <v>13</v>
      </c>
      <c r="B19" s="496" t="s">
        <v>725</v>
      </c>
      <c r="C19" s="496" t="s">
        <v>769</v>
      </c>
      <c r="D19" s="496" t="s">
        <v>770</v>
      </c>
      <c r="E19" s="497" t="s">
        <v>765</v>
      </c>
      <c r="F19" s="498">
        <v>40269</v>
      </c>
      <c r="G19" s="499">
        <v>125496</v>
      </c>
      <c r="H19" s="500">
        <v>129081</v>
      </c>
      <c r="I19" s="501">
        <v>240</v>
      </c>
      <c r="J19" s="695" t="s">
        <v>2248</v>
      </c>
      <c r="K19" s="502" t="e">
        <f t="shared" si="0"/>
        <v>#VALUE!</v>
      </c>
      <c r="L19" s="503" t="s">
        <v>108</v>
      </c>
    </row>
    <row r="20" spans="1:12" ht="45" customHeight="1" thickBot="1">
      <c r="A20" s="495">
        <v>15</v>
      </c>
      <c r="B20" s="496" t="s">
        <v>725</v>
      </c>
      <c r="C20" s="496" t="s">
        <v>769</v>
      </c>
      <c r="D20" s="496" t="s">
        <v>771</v>
      </c>
      <c r="E20" s="497" t="s">
        <v>765</v>
      </c>
      <c r="F20" s="498">
        <v>40269</v>
      </c>
      <c r="G20" s="499">
        <v>38102</v>
      </c>
      <c r="H20" s="500">
        <v>39191</v>
      </c>
      <c r="I20" s="501">
        <v>72</v>
      </c>
      <c r="J20" s="695" t="s">
        <v>2248</v>
      </c>
      <c r="K20" s="502" t="e">
        <f t="shared" si="0"/>
        <v>#VALUE!</v>
      </c>
      <c r="L20" s="503" t="s">
        <v>108</v>
      </c>
    </row>
    <row r="21" spans="1:12" ht="45" customHeight="1" thickBot="1">
      <c r="A21" s="495">
        <v>16</v>
      </c>
      <c r="B21" s="496" t="s">
        <v>725</v>
      </c>
      <c r="C21" s="496" t="s">
        <v>772</v>
      </c>
      <c r="D21" s="496" t="s">
        <v>773</v>
      </c>
      <c r="E21" s="497" t="s">
        <v>765</v>
      </c>
      <c r="F21" s="498">
        <v>40269</v>
      </c>
      <c r="G21" s="499">
        <v>75345</v>
      </c>
      <c r="H21" s="500">
        <v>77497</v>
      </c>
      <c r="I21" s="501">
        <v>216</v>
      </c>
      <c r="J21" s="695" t="s">
        <v>2248</v>
      </c>
      <c r="K21" s="502" t="e">
        <f t="shared" si="0"/>
        <v>#VALUE!</v>
      </c>
      <c r="L21" s="503" t="s">
        <v>108</v>
      </c>
    </row>
    <row r="22" spans="1:12" ht="45" customHeight="1" thickBot="1">
      <c r="A22" s="495">
        <v>17</v>
      </c>
      <c r="B22" s="496" t="s">
        <v>725</v>
      </c>
      <c r="C22" s="496" t="s">
        <v>772</v>
      </c>
      <c r="D22" s="496" t="s">
        <v>774</v>
      </c>
      <c r="E22" s="497" t="s">
        <v>765</v>
      </c>
      <c r="F22" s="498">
        <v>40269</v>
      </c>
      <c r="G22" s="499">
        <v>9172</v>
      </c>
      <c r="H22" s="500">
        <v>9434</v>
      </c>
      <c r="I22" s="501">
        <v>72</v>
      </c>
      <c r="J22" s="695" t="s">
        <v>2248</v>
      </c>
      <c r="K22" s="502" t="e">
        <f t="shared" si="0"/>
        <v>#VALUE!</v>
      </c>
      <c r="L22" s="503" t="s">
        <v>108</v>
      </c>
    </row>
    <row r="23" spans="1:12" ht="45" customHeight="1" thickBot="1">
      <c r="A23" s="495">
        <v>18</v>
      </c>
      <c r="B23" s="496" t="s">
        <v>725</v>
      </c>
      <c r="C23" s="496" t="s">
        <v>772</v>
      </c>
      <c r="D23" s="496" t="s">
        <v>775</v>
      </c>
      <c r="E23" s="497" t="s">
        <v>765</v>
      </c>
      <c r="F23" s="498">
        <v>40269</v>
      </c>
      <c r="G23" s="499">
        <v>631320</v>
      </c>
      <c r="H23" s="500">
        <v>649358</v>
      </c>
      <c r="I23" s="501">
        <v>12</v>
      </c>
      <c r="J23" s="695" t="s">
        <v>2248</v>
      </c>
      <c r="K23" s="502" t="e">
        <f t="shared" si="0"/>
        <v>#VALUE!</v>
      </c>
      <c r="L23" s="503" t="s">
        <v>108</v>
      </c>
    </row>
    <row r="24" spans="1:12" ht="45" customHeight="1" thickBot="1">
      <c r="A24" s="495">
        <v>19</v>
      </c>
      <c r="B24" s="496" t="s">
        <v>725</v>
      </c>
      <c r="C24" s="496" t="s">
        <v>776</v>
      </c>
      <c r="D24" s="496" t="s">
        <v>777</v>
      </c>
      <c r="E24" s="497" t="s">
        <v>765</v>
      </c>
      <c r="F24" s="498">
        <v>40269</v>
      </c>
      <c r="G24" s="499">
        <v>837144</v>
      </c>
      <c r="H24" s="500">
        <v>861062</v>
      </c>
      <c r="I24" s="501">
        <v>12</v>
      </c>
      <c r="J24" s="695" t="s">
        <v>2248</v>
      </c>
      <c r="K24" s="502" t="e">
        <f t="shared" si="0"/>
        <v>#VALUE!</v>
      </c>
      <c r="L24" s="503" t="s">
        <v>108</v>
      </c>
    </row>
    <row r="25" spans="1:12" ht="45" customHeight="1" thickBot="1">
      <c r="A25" s="495">
        <v>20</v>
      </c>
      <c r="B25" s="496" t="s">
        <v>725</v>
      </c>
      <c r="C25" s="496" t="s">
        <v>776</v>
      </c>
      <c r="D25" s="496" t="s">
        <v>778</v>
      </c>
      <c r="E25" s="497" t="s">
        <v>765</v>
      </c>
      <c r="F25" s="498">
        <v>40269</v>
      </c>
      <c r="G25" s="499">
        <v>697620</v>
      </c>
      <c r="H25" s="500">
        <v>717552</v>
      </c>
      <c r="I25" s="501">
        <v>24</v>
      </c>
      <c r="J25" s="695" t="s">
        <v>2248</v>
      </c>
      <c r="K25" s="502" t="e">
        <f t="shared" si="0"/>
        <v>#VALUE!</v>
      </c>
      <c r="L25" s="503" t="s">
        <v>108</v>
      </c>
    </row>
    <row r="26" spans="1:12" ht="45" customHeight="1" thickBot="1">
      <c r="A26" s="495">
        <v>21</v>
      </c>
      <c r="B26" s="496" t="s">
        <v>725</v>
      </c>
      <c r="C26" s="496" t="s">
        <v>779</v>
      </c>
      <c r="D26" s="496" t="s">
        <v>780</v>
      </c>
      <c r="E26" s="497" t="s">
        <v>765</v>
      </c>
      <c r="F26" s="498">
        <v>40269</v>
      </c>
      <c r="G26" s="499">
        <v>73009</v>
      </c>
      <c r="H26" s="500">
        <v>75095</v>
      </c>
      <c r="I26" s="501">
        <v>134</v>
      </c>
      <c r="J26" s="695" t="s">
        <v>2248</v>
      </c>
      <c r="K26" s="502" t="e">
        <f t="shared" si="0"/>
        <v>#VALUE!</v>
      </c>
      <c r="L26" s="503" t="s">
        <v>108</v>
      </c>
    </row>
    <row r="27" spans="1:12" ht="45" customHeight="1" thickBot="1">
      <c r="A27" s="495">
        <v>22</v>
      </c>
      <c r="B27" s="496" t="s">
        <v>725</v>
      </c>
      <c r="C27" s="496" t="s">
        <v>781</v>
      </c>
      <c r="D27" s="496" t="s">
        <v>782</v>
      </c>
      <c r="E27" s="497" t="s">
        <v>765</v>
      </c>
      <c r="F27" s="498">
        <v>40269</v>
      </c>
      <c r="G27" s="499">
        <v>60745</v>
      </c>
      <c r="H27" s="500">
        <v>62480</v>
      </c>
      <c r="I27" s="501">
        <v>348</v>
      </c>
      <c r="J27" s="695" t="s">
        <v>2248</v>
      </c>
      <c r="K27" s="502" t="e">
        <f t="shared" si="0"/>
        <v>#VALUE!</v>
      </c>
      <c r="L27" s="503" t="s">
        <v>108</v>
      </c>
    </row>
    <row r="28" spans="1:12" ht="45" customHeight="1" thickBot="1">
      <c r="A28" s="495">
        <v>23</v>
      </c>
      <c r="B28" s="496" t="s">
        <v>725</v>
      </c>
      <c r="C28" s="496" t="s">
        <v>781</v>
      </c>
      <c r="D28" s="496" t="s">
        <v>783</v>
      </c>
      <c r="E28" s="497" t="s">
        <v>765</v>
      </c>
      <c r="F28" s="498">
        <v>40269</v>
      </c>
      <c r="G28" s="499">
        <v>53550</v>
      </c>
      <c r="H28" s="500">
        <v>55080</v>
      </c>
      <c r="I28" s="501">
        <v>12</v>
      </c>
      <c r="J28" s="695" t="s">
        <v>2248</v>
      </c>
      <c r="K28" s="502" t="e">
        <f t="shared" si="0"/>
        <v>#VALUE!</v>
      </c>
      <c r="L28" s="503" t="s">
        <v>108</v>
      </c>
    </row>
    <row r="29" spans="1:12" ht="45" customHeight="1" thickBot="1">
      <c r="A29" s="495">
        <v>24</v>
      </c>
      <c r="B29" s="496" t="s">
        <v>725</v>
      </c>
      <c r="C29" s="496" t="s">
        <v>781</v>
      </c>
      <c r="D29" s="496" t="s">
        <v>784</v>
      </c>
      <c r="E29" s="497" t="s">
        <v>765</v>
      </c>
      <c r="F29" s="498">
        <v>40269</v>
      </c>
      <c r="G29" s="499">
        <v>62422</v>
      </c>
      <c r="H29" s="500">
        <v>64205</v>
      </c>
      <c r="I29" s="501">
        <v>12</v>
      </c>
      <c r="J29" s="695" t="s">
        <v>2248</v>
      </c>
      <c r="K29" s="502" t="e">
        <f t="shared" si="0"/>
        <v>#VALUE!</v>
      </c>
      <c r="L29" s="503" t="s">
        <v>108</v>
      </c>
    </row>
    <row r="30" spans="1:12" ht="45" customHeight="1" thickBot="1">
      <c r="A30" s="495">
        <v>25</v>
      </c>
      <c r="B30" s="496" t="s">
        <v>725</v>
      </c>
      <c r="C30" s="496" t="s">
        <v>785</v>
      </c>
      <c r="D30" s="496" t="s">
        <v>786</v>
      </c>
      <c r="E30" s="497" t="s">
        <v>765</v>
      </c>
      <c r="F30" s="498">
        <v>40269</v>
      </c>
      <c r="G30" s="499">
        <v>66493</v>
      </c>
      <c r="H30" s="500">
        <v>68393</v>
      </c>
      <c r="I30" s="501">
        <v>12</v>
      </c>
      <c r="J30" s="695" t="s">
        <v>2248</v>
      </c>
      <c r="K30" s="502" t="e">
        <f t="shared" si="0"/>
        <v>#VALUE!</v>
      </c>
      <c r="L30" s="503" t="s">
        <v>108</v>
      </c>
    </row>
    <row r="31" spans="1:12" ht="45" customHeight="1" thickBot="1">
      <c r="A31" s="495">
        <v>27</v>
      </c>
      <c r="B31" s="496" t="s">
        <v>725</v>
      </c>
      <c r="C31" s="496" t="s">
        <v>787</v>
      </c>
      <c r="D31" s="496" t="s">
        <v>788</v>
      </c>
      <c r="E31" s="497" t="s">
        <v>765</v>
      </c>
      <c r="F31" s="498">
        <v>40269</v>
      </c>
      <c r="G31" s="499">
        <v>239424</v>
      </c>
      <c r="H31" s="500">
        <v>246265</v>
      </c>
      <c r="I31" s="501">
        <v>108</v>
      </c>
      <c r="J31" s="695" t="s">
        <v>2248</v>
      </c>
      <c r="K31" s="502" t="e">
        <f t="shared" si="0"/>
        <v>#VALUE!</v>
      </c>
      <c r="L31" s="503" t="s">
        <v>108</v>
      </c>
    </row>
    <row r="32" spans="1:12" ht="45" customHeight="1" thickBot="1">
      <c r="A32" s="495">
        <v>29</v>
      </c>
      <c r="B32" s="496" t="s">
        <v>725</v>
      </c>
      <c r="C32" s="496" t="s">
        <v>789</v>
      </c>
      <c r="D32" s="496" t="s">
        <v>790</v>
      </c>
      <c r="E32" s="497" t="s">
        <v>765</v>
      </c>
      <c r="F32" s="498">
        <v>40269</v>
      </c>
      <c r="G32" s="499">
        <v>5218200</v>
      </c>
      <c r="H32" s="500">
        <v>5218200</v>
      </c>
      <c r="I32" s="501">
        <v>132</v>
      </c>
      <c r="J32" s="695">
        <v>23861142.857142854</v>
      </c>
      <c r="K32" s="502">
        <f t="shared" si="0"/>
        <v>0.21869027947410016</v>
      </c>
      <c r="L32" s="503"/>
    </row>
    <row r="33" spans="1:12" ht="45" customHeight="1" thickBot="1">
      <c r="A33" s="495">
        <v>31</v>
      </c>
      <c r="B33" s="496" t="s">
        <v>543</v>
      </c>
      <c r="C33" s="496" t="s">
        <v>791</v>
      </c>
      <c r="D33" s="496" t="s">
        <v>792</v>
      </c>
      <c r="E33" s="497" t="s">
        <v>728</v>
      </c>
      <c r="F33" s="498">
        <v>37347</v>
      </c>
      <c r="G33" s="499">
        <v>18000</v>
      </c>
      <c r="H33" s="500">
        <v>18000</v>
      </c>
      <c r="I33" s="501">
        <v>0</v>
      </c>
      <c r="J33" s="695">
        <v>17790</v>
      </c>
      <c r="K33" s="502">
        <f t="shared" si="0"/>
        <v>1.0118043844856661</v>
      </c>
      <c r="L33" s="503"/>
    </row>
    <row r="34" spans="1:12" ht="45" customHeight="1" thickBot="1">
      <c r="A34" s="495">
        <v>32</v>
      </c>
      <c r="B34" s="496" t="s">
        <v>543</v>
      </c>
      <c r="C34" s="496" t="s">
        <v>791</v>
      </c>
      <c r="D34" s="496" t="s">
        <v>793</v>
      </c>
      <c r="E34" s="497" t="s">
        <v>728</v>
      </c>
      <c r="F34" s="498">
        <v>37347</v>
      </c>
      <c r="G34" s="499">
        <v>35000</v>
      </c>
      <c r="H34" s="500">
        <v>35000</v>
      </c>
      <c r="I34" s="501">
        <v>0</v>
      </c>
      <c r="J34" s="695">
        <v>34912</v>
      </c>
      <c r="K34" s="502">
        <f t="shared" si="0"/>
        <v>1.0025206232813932</v>
      </c>
      <c r="L34" s="503"/>
    </row>
    <row r="35" spans="1:12" ht="45" customHeight="1" thickBot="1">
      <c r="A35" s="495">
        <v>33</v>
      </c>
      <c r="B35" s="496" t="s">
        <v>543</v>
      </c>
      <c r="C35" s="496" t="s">
        <v>794</v>
      </c>
      <c r="D35" s="496" t="s">
        <v>792</v>
      </c>
      <c r="E35" s="497" t="s">
        <v>728</v>
      </c>
      <c r="F35" s="498">
        <v>37347</v>
      </c>
      <c r="G35" s="499">
        <v>3600</v>
      </c>
      <c r="H35" s="500">
        <v>3600</v>
      </c>
      <c r="I35" s="501">
        <v>0</v>
      </c>
      <c r="J35" s="695">
        <v>3550</v>
      </c>
      <c r="K35" s="502">
        <f t="shared" si="0"/>
        <v>1.0140845070422535</v>
      </c>
      <c r="L35" s="503"/>
    </row>
    <row r="36" spans="1:12" ht="45" customHeight="1" thickBot="1">
      <c r="A36" s="495">
        <v>34</v>
      </c>
      <c r="B36" s="496" t="s">
        <v>543</v>
      </c>
      <c r="C36" s="496" t="s">
        <v>794</v>
      </c>
      <c r="D36" s="496" t="s">
        <v>793</v>
      </c>
      <c r="E36" s="497" t="s">
        <v>728</v>
      </c>
      <c r="F36" s="498">
        <v>37347</v>
      </c>
      <c r="G36" s="499">
        <v>7100</v>
      </c>
      <c r="H36" s="500">
        <v>7100</v>
      </c>
      <c r="I36" s="501">
        <v>2</v>
      </c>
      <c r="J36" s="695">
        <v>7050</v>
      </c>
      <c r="K36" s="502">
        <f t="shared" si="0"/>
        <v>1.0070921985815602</v>
      </c>
      <c r="L36" s="503"/>
    </row>
    <row r="37" spans="1:12" ht="45" customHeight="1" thickBot="1">
      <c r="A37" s="495">
        <v>35</v>
      </c>
      <c r="B37" s="496" t="s">
        <v>730</v>
      </c>
      <c r="C37" s="496" t="s">
        <v>795</v>
      </c>
      <c r="D37" s="496" t="s">
        <v>796</v>
      </c>
      <c r="E37" s="497" t="s">
        <v>728</v>
      </c>
      <c r="F37" s="498">
        <v>39173</v>
      </c>
      <c r="G37" s="499">
        <v>83700</v>
      </c>
      <c r="H37" s="500">
        <v>83700</v>
      </c>
      <c r="I37" s="501">
        <v>70</v>
      </c>
      <c r="J37" s="695">
        <v>1660608</v>
      </c>
      <c r="K37" s="502">
        <f t="shared" si="0"/>
        <v>0.05040322580645161</v>
      </c>
      <c r="L37" s="503"/>
    </row>
    <row r="38" spans="1:12" ht="45" customHeight="1" thickBot="1">
      <c r="A38" s="495">
        <v>36</v>
      </c>
      <c r="B38" s="496" t="s">
        <v>797</v>
      </c>
      <c r="C38" s="496" t="s">
        <v>798</v>
      </c>
      <c r="D38" s="496" t="s">
        <v>799</v>
      </c>
      <c r="E38" s="497" t="s">
        <v>800</v>
      </c>
      <c r="F38" s="498">
        <v>38443</v>
      </c>
      <c r="G38" s="499">
        <v>300</v>
      </c>
      <c r="H38" s="500">
        <v>300</v>
      </c>
      <c r="I38" s="501">
        <v>770</v>
      </c>
      <c r="J38" s="695">
        <v>290</v>
      </c>
      <c r="K38" s="502">
        <f t="shared" si="0"/>
        <v>1.0344827586206897</v>
      </c>
      <c r="L38" s="503"/>
    </row>
    <row r="39" spans="1:12" ht="45" customHeight="1" thickBot="1">
      <c r="A39" s="495">
        <v>37</v>
      </c>
      <c r="B39" s="496" t="s">
        <v>797</v>
      </c>
      <c r="C39" s="496" t="s">
        <v>798</v>
      </c>
      <c r="D39" s="496" t="s">
        <v>801</v>
      </c>
      <c r="E39" s="497" t="s">
        <v>800</v>
      </c>
      <c r="F39" s="498">
        <v>38443</v>
      </c>
      <c r="G39" s="499">
        <v>300</v>
      </c>
      <c r="H39" s="500">
        <v>300</v>
      </c>
      <c r="I39" s="501">
        <v>770</v>
      </c>
      <c r="J39" s="695">
        <v>290</v>
      </c>
      <c r="K39" s="502">
        <f t="shared" si="0"/>
        <v>1.0344827586206897</v>
      </c>
      <c r="L39" s="503"/>
    </row>
    <row r="40" spans="1:12" ht="45" customHeight="1" thickBot="1">
      <c r="A40" s="495">
        <v>38</v>
      </c>
      <c r="B40" s="496" t="s">
        <v>797</v>
      </c>
      <c r="C40" s="496" t="s">
        <v>798</v>
      </c>
      <c r="D40" s="496" t="s">
        <v>802</v>
      </c>
      <c r="E40" s="497" t="s">
        <v>800</v>
      </c>
      <c r="F40" s="498">
        <v>39173</v>
      </c>
      <c r="G40" s="499">
        <v>600</v>
      </c>
      <c r="H40" s="500">
        <v>600</v>
      </c>
      <c r="I40" s="501">
        <v>2300</v>
      </c>
      <c r="J40" s="695">
        <v>620</v>
      </c>
      <c r="K40" s="502">
        <f t="shared" si="0"/>
        <v>0.967741935483871</v>
      </c>
      <c r="L40" s="503"/>
    </row>
    <row r="41" spans="1:12" ht="45" customHeight="1" thickBot="1">
      <c r="A41" s="495">
        <v>39</v>
      </c>
      <c r="B41" s="496" t="s">
        <v>797</v>
      </c>
      <c r="C41" s="496" t="s">
        <v>798</v>
      </c>
      <c r="D41" s="496" t="s">
        <v>803</v>
      </c>
      <c r="E41" s="497" t="s">
        <v>800</v>
      </c>
      <c r="F41" s="498">
        <v>37712</v>
      </c>
      <c r="G41" s="499">
        <v>300</v>
      </c>
      <c r="H41" s="500">
        <v>300</v>
      </c>
      <c r="I41" s="501">
        <v>0</v>
      </c>
      <c r="J41" s="695">
        <v>285</v>
      </c>
      <c r="K41" s="502">
        <f t="shared" si="0"/>
        <v>1.0526315789473684</v>
      </c>
      <c r="L41" s="503"/>
    </row>
    <row r="42" spans="1:12" ht="45" customHeight="1" thickBot="1">
      <c r="A42" s="495">
        <v>40</v>
      </c>
      <c r="B42" s="496" t="s">
        <v>797</v>
      </c>
      <c r="C42" s="496" t="s">
        <v>798</v>
      </c>
      <c r="D42" s="496" t="s">
        <v>804</v>
      </c>
      <c r="E42" s="497" t="s">
        <v>800</v>
      </c>
      <c r="F42" s="498">
        <v>38808</v>
      </c>
      <c r="G42" s="499">
        <v>650</v>
      </c>
      <c r="H42" s="500">
        <v>650</v>
      </c>
      <c r="I42" s="501">
        <v>50</v>
      </c>
      <c r="J42" s="695">
        <v>610</v>
      </c>
      <c r="K42" s="502">
        <f t="shared" si="0"/>
        <v>1.0655737704918034</v>
      </c>
      <c r="L42" s="503"/>
    </row>
    <row r="43" spans="1:12" ht="45" customHeight="1" thickBot="1">
      <c r="A43" s="495">
        <v>41</v>
      </c>
      <c r="B43" s="496" t="s">
        <v>797</v>
      </c>
      <c r="C43" s="496" t="s">
        <v>798</v>
      </c>
      <c r="D43" s="496" t="s">
        <v>805</v>
      </c>
      <c r="E43" s="497" t="s">
        <v>800</v>
      </c>
      <c r="F43" s="498">
        <v>38808</v>
      </c>
      <c r="G43" s="499">
        <v>100</v>
      </c>
      <c r="H43" s="500">
        <v>100</v>
      </c>
      <c r="I43" s="501">
        <v>0</v>
      </c>
      <c r="J43" s="695">
        <v>510</v>
      </c>
      <c r="K43" s="502">
        <f t="shared" si="0"/>
        <v>0.19607843137254902</v>
      </c>
      <c r="L43" s="503"/>
    </row>
    <row r="44" spans="1:12" ht="45" customHeight="1" thickBot="1">
      <c r="A44" s="495">
        <v>42</v>
      </c>
      <c r="B44" s="496" t="s">
        <v>797</v>
      </c>
      <c r="C44" s="496" t="s">
        <v>798</v>
      </c>
      <c r="D44" s="496" t="s">
        <v>806</v>
      </c>
      <c r="E44" s="497" t="s">
        <v>800</v>
      </c>
      <c r="F44" s="498">
        <v>38808</v>
      </c>
      <c r="G44" s="499">
        <v>400</v>
      </c>
      <c r="H44" s="500">
        <v>400</v>
      </c>
      <c r="I44" s="501">
        <v>0</v>
      </c>
      <c r="J44" s="695">
        <v>380</v>
      </c>
      <c r="K44" s="502">
        <f t="shared" si="0"/>
        <v>1.0526315789473684</v>
      </c>
      <c r="L44" s="503"/>
    </row>
    <row r="45" spans="1:12" ht="45" customHeight="1" thickBot="1">
      <c r="A45" s="495">
        <v>43</v>
      </c>
      <c r="B45" s="496" t="s">
        <v>797</v>
      </c>
      <c r="C45" s="496" t="s">
        <v>798</v>
      </c>
      <c r="D45" s="496" t="s">
        <v>807</v>
      </c>
      <c r="E45" s="497" t="s">
        <v>800</v>
      </c>
      <c r="F45" s="498">
        <v>36617</v>
      </c>
      <c r="G45" s="499">
        <v>70</v>
      </c>
      <c r="H45" s="500">
        <v>70</v>
      </c>
      <c r="I45" s="501">
        <v>2730</v>
      </c>
      <c r="J45" s="695">
        <v>65</v>
      </c>
      <c r="K45" s="502">
        <f t="shared" si="0"/>
        <v>1.0769230769230769</v>
      </c>
      <c r="L45" s="503"/>
    </row>
    <row r="46" spans="1:12" ht="45" customHeight="1" thickBot="1">
      <c r="A46" s="495">
        <v>44</v>
      </c>
      <c r="B46" s="496" t="s">
        <v>797</v>
      </c>
      <c r="C46" s="496" t="s">
        <v>798</v>
      </c>
      <c r="D46" s="496" t="s">
        <v>808</v>
      </c>
      <c r="E46" s="497" t="s">
        <v>800</v>
      </c>
      <c r="F46" s="498">
        <v>38808</v>
      </c>
      <c r="G46" s="499">
        <v>15</v>
      </c>
      <c r="H46" s="500">
        <v>15</v>
      </c>
      <c r="I46" s="501">
        <v>800</v>
      </c>
      <c r="J46" s="695">
        <v>110</v>
      </c>
      <c r="K46" s="502">
        <f t="shared" si="0"/>
        <v>0.13636363636363635</v>
      </c>
      <c r="L46" s="503"/>
    </row>
    <row r="47" spans="1:12" ht="45" customHeight="1" thickBot="1">
      <c r="A47" s="495">
        <v>45</v>
      </c>
      <c r="B47" s="496" t="s">
        <v>797</v>
      </c>
      <c r="C47" s="496" t="s">
        <v>798</v>
      </c>
      <c r="D47" s="496" t="s">
        <v>809</v>
      </c>
      <c r="E47" s="497" t="s">
        <v>800</v>
      </c>
      <c r="F47" s="498">
        <v>36617</v>
      </c>
      <c r="G47" s="499">
        <v>200</v>
      </c>
      <c r="H47" s="500">
        <v>200</v>
      </c>
      <c r="I47" s="501">
        <v>70</v>
      </c>
      <c r="J47" s="695">
        <v>195</v>
      </c>
      <c r="K47" s="502">
        <f t="shared" si="0"/>
        <v>1.0256410256410255</v>
      </c>
      <c r="L47" s="503"/>
    </row>
    <row r="48" spans="1:12" ht="45" customHeight="1" thickBot="1">
      <c r="A48" s="495">
        <v>46</v>
      </c>
      <c r="B48" s="496" t="s">
        <v>797</v>
      </c>
      <c r="C48" s="496" t="s">
        <v>798</v>
      </c>
      <c r="D48" s="496" t="s">
        <v>810</v>
      </c>
      <c r="E48" s="497" t="s">
        <v>800</v>
      </c>
      <c r="F48" s="498">
        <v>38808</v>
      </c>
      <c r="G48" s="499">
        <v>15</v>
      </c>
      <c r="H48" s="500">
        <v>15</v>
      </c>
      <c r="I48" s="501">
        <v>1600</v>
      </c>
      <c r="J48" s="695">
        <v>13</v>
      </c>
      <c r="K48" s="502">
        <f t="shared" si="0"/>
        <v>1.1538461538461537</v>
      </c>
      <c r="L48" s="503"/>
    </row>
    <row r="49" spans="1:12" ht="45" customHeight="1" thickBot="1">
      <c r="A49" s="495">
        <v>47</v>
      </c>
      <c r="B49" s="496" t="s">
        <v>797</v>
      </c>
      <c r="C49" s="496" t="s">
        <v>798</v>
      </c>
      <c r="D49" s="496" t="s">
        <v>811</v>
      </c>
      <c r="E49" s="497" t="s">
        <v>800</v>
      </c>
      <c r="F49" s="498">
        <v>36617</v>
      </c>
      <c r="G49" s="499">
        <v>200</v>
      </c>
      <c r="H49" s="500">
        <v>200</v>
      </c>
      <c r="I49" s="501">
        <v>400</v>
      </c>
      <c r="J49" s="695">
        <v>185</v>
      </c>
      <c r="K49" s="502">
        <f t="shared" si="0"/>
        <v>1.0810810810810811</v>
      </c>
      <c r="L49" s="503"/>
    </row>
    <row r="50" spans="1:12" ht="45" customHeight="1" thickBot="1">
      <c r="A50" s="495">
        <v>48</v>
      </c>
      <c r="B50" s="496" t="s">
        <v>797</v>
      </c>
      <c r="C50" s="496" t="s">
        <v>798</v>
      </c>
      <c r="D50" s="496" t="s">
        <v>812</v>
      </c>
      <c r="E50" s="497" t="s">
        <v>800</v>
      </c>
      <c r="F50" s="498">
        <v>36617</v>
      </c>
      <c r="G50" s="499">
        <v>250</v>
      </c>
      <c r="H50" s="500">
        <v>250</v>
      </c>
      <c r="I50" s="501">
        <v>70</v>
      </c>
      <c r="J50" s="695">
        <v>245</v>
      </c>
      <c r="K50" s="502">
        <f t="shared" si="0"/>
        <v>1.0204081632653061</v>
      </c>
      <c r="L50" s="503"/>
    </row>
    <row r="51" spans="1:12" ht="45" customHeight="1" thickBot="1">
      <c r="A51" s="495">
        <v>49</v>
      </c>
      <c r="B51" s="496" t="s">
        <v>797</v>
      </c>
      <c r="C51" s="496" t="s">
        <v>798</v>
      </c>
      <c r="D51" s="496" t="s">
        <v>813</v>
      </c>
      <c r="E51" s="497" t="s">
        <v>800</v>
      </c>
      <c r="F51" s="498">
        <v>39539</v>
      </c>
      <c r="G51" s="499">
        <v>400</v>
      </c>
      <c r="H51" s="500">
        <v>400</v>
      </c>
      <c r="I51" s="501">
        <v>1400</v>
      </c>
      <c r="J51" s="695">
        <v>390</v>
      </c>
      <c r="K51" s="502">
        <f t="shared" si="0"/>
        <v>1.0256410256410255</v>
      </c>
      <c r="L51" s="503"/>
    </row>
    <row r="52" spans="1:12" ht="45" customHeight="1" thickBot="1">
      <c r="A52" s="495">
        <v>50</v>
      </c>
      <c r="B52" s="496" t="s">
        <v>797</v>
      </c>
      <c r="C52" s="496" t="s">
        <v>798</v>
      </c>
      <c r="D52" s="496" t="s">
        <v>814</v>
      </c>
      <c r="E52" s="497" t="s">
        <v>800</v>
      </c>
      <c r="F52" s="498">
        <v>37712</v>
      </c>
      <c r="G52" s="499">
        <v>1500</v>
      </c>
      <c r="H52" s="500">
        <v>1500</v>
      </c>
      <c r="I52" s="501">
        <v>0</v>
      </c>
      <c r="J52" s="695">
        <v>2320</v>
      </c>
      <c r="K52" s="502">
        <f t="shared" si="0"/>
        <v>0.646551724137931</v>
      </c>
      <c r="L52" s="503"/>
    </row>
    <row r="53" spans="1:12" ht="45" customHeight="1" thickBot="1">
      <c r="A53" s="495">
        <v>51</v>
      </c>
      <c r="B53" s="496" t="s">
        <v>797</v>
      </c>
      <c r="C53" s="496" t="s">
        <v>798</v>
      </c>
      <c r="D53" s="496" t="s">
        <v>815</v>
      </c>
      <c r="E53" s="497" t="s">
        <v>800</v>
      </c>
      <c r="F53" s="498">
        <v>37712</v>
      </c>
      <c r="G53" s="499">
        <v>200</v>
      </c>
      <c r="H53" s="500">
        <v>200</v>
      </c>
      <c r="I53" s="501">
        <v>0</v>
      </c>
      <c r="J53" s="501">
        <v>190</v>
      </c>
      <c r="K53" s="502">
        <f t="shared" si="0"/>
        <v>1.0526315789473684</v>
      </c>
      <c r="L53" s="503"/>
    </row>
    <row r="54" spans="1:12" ht="45" customHeight="1" thickBot="1">
      <c r="A54" s="495">
        <v>52</v>
      </c>
      <c r="B54" s="496" t="s">
        <v>797</v>
      </c>
      <c r="C54" s="496" t="s">
        <v>798</v>
      </c>
      <c r="D54" s="496" t="s">
        <v>816</v>
      </c>
      <c r="E54" s="497" t="s">
        <v>800</v>
      </c>
      <c r="F54" s="498">
        <v>37712</v>
      </c>
      <c r="G54" s="499">
        <v>1000</v>
      </c>
      <c r="H54" s="500">
        <v>1000</v>
      </c>
      <c r="I54" s="501">
        <v>0</v>
      </c>
      <c r="J54" s="501">
        <v>930</v>
      </c>
      <c r="K54" s="502">
        <f t="shared" si="0"/>
        <v>1.075268817204301</v>
      </c>
      <c r="L54" s="503"/>
    </row>
    <row r="55" spans="1:12" ht="45" customHeight="1" thickBot="1">
      <c r="A55" s="495">
        <v>53</v>
      </c>
      <c r="B55" s="496" t="s">
        <v>797</v>
      </c>
      <c r="C55" s="496" t="s">
        <v>798</v>
      </c>
      <c r="D55" s="496" t="s">
        <v>817</v>
      </c>
      <c r="E55" s="497" t="s">
        <v>800</v>
      </c>
      <c r="F55" s="498">
        <v>37712</v>
      </c>
      <c r="G55" s="499">
        <v>1500</v>
      </c>
      <c r="H55" s="500">
        <v>1500</v>
      </c>
      <c r="I55" s="501">
        <v>0</v>
      </c>
      <c r="J55" s="501">
        <v>1450</v>
      </c>
      <c r="K55" s="502">
        <f t="shared" si="0"/>
        <v>1.0344827586206897</v>
      </c>
      <c r="L55" s="503"/>
    </row>
    <row r="56" spans="1:12" ht="45" customHeight="1" thickBot="1">
      <c r="A56" s="495">
        <v>54</v>
      </c>
      <c r="B56" s="496" t="s">
        <v>797</v>
      </c>
      <c r="C56" s="496" t="s">
        <v>798</v>
      </c>
      <c r="D56" s="496" t="s">
        <v>818</v>
      </c>
      <c r="E56" s="497" t="s">
        <v>800</v>
      </c>
      <c r="F56" s="498">
        <v>37712</v>
      </c>
      <c r="G56" s="499">
        <v>1000</v>
      </c>
      <c r="H56" s="500">
        <v>1000</v>
      </c>
      <c r="I56" s="501">
        <v>0</v>
      </c>
      <c r="J56" s="501">
        <v>930</v>
      </c>
      <c r="K56" s="502">
        <f t="shared" si="0"/>
        <v>1.075268817204301</v>
      </c>
      <c r="L56" s="503"/>
    </row>
    <row r="57" spans="1:12" ht="45" customHeight="1" thickBot="1">
      <c r="A57" s="495">
        <v>55</v>
      </c>
      <c r="B57" s="496" t="s">
        <v>797</v>
      </c>
      <c r="C57" s="496" t="s">
        <v>798</v>
      </c>
      <c r="D57" s="496" t="s">
        <v>819</v>
      </c>
      <c r="E57" s="497" t="s">
        <v>800</v>
      </c>
      <c r="F57" s="498">
        <v>37712</v>
      </c>
      <c r="G57" s="499">
        <v>200</v>
      </c>
      <c r="H57" s="500">
        <v>200</v>
      </c>
      <c r="I57" s="501">
        <v>0</v>
      </c>
      <c r="J57" s="501">
        <v>185</v>
      </c>
      <c r="K57" s="502">
        <f t="shared" si="0"/>
        <v>1.0810810810810811</v>
      </c>
      <c r="L57" s="503"/>
    </row>
    <row r="58" spans="1:12" ht="45" customHeight="1" thickBot="1">
      <c r="A58" s="495">
        <v>56</v>
      </c>
      <c r="B58" s="496" t="s">
        <v>797</v>
      </c>
      <c r="C58" s="496" t="s">
        <v>798</v>
      </c>
      <c r="D58" s="496" t="s">
        <v>820</v>
      </c>
      <c r="E58" s="497" t="s">
        <v>800</v>
      </c>
      <c r="F58" s="498">
        <v>37712</v>
      </c>
      <c r="G58" s="499">
        <v>500</v>
      </c>
      <c r="H58" s="500">
        <v>500</v>
      </c>
      <c r="I58" s="501">
        <v>0</v>
      </c>
      <c r="J58" s="501">
        <v>450</v>
      </c>
      <c r="K58" s="502">
        <f t="shared" si="0"/>
        <v>1.1111111111111112</v>
      </c>
      <c r="L58" s="503"/>
    </row>
    <row r="59" spans="1:12" ht="45" customHeight="1" thickBot="1">
      <c r="A59" s="495">
        <v>57</v>
      </c>
      <c r="B59" s="496" t="s">
        <v>797</v>
      </c>
      <c r="C59" s="496" t="s">
        <v>798</v>
      </c>
      <c r="D59" s="496" t="s">
        <v>821</v>
      </c>
      <c r="E59" s="497" t="s">
        <v>800</v>
      </c>
      <c r="F59" s="498">
        <v>39173</v>
      </c>
      <c r="G59" s="499">
        <v>2500</v>
      </c>
      <c r="H59" s="500">
        <v>2500</v>
      </c>
      <c r="I59" s="501">
        <v>10</v>
      </c>
      <c r="J59" s="501">
        <v>2450</v>
      </c>
      <c r="K59" s="502">
        <f t="shared" si="0"/>
        <v>1.0204081632653061</v>
      </c>
      <c r="L59" s="503"/>
    </row>
    <row r="60" spans="1:12" ht="45" customHeight="1" thickBot="1">
      <c r="A60" s="495">
        <v>58</v>
      </c>
      <c r="B60" s="496" t="s">
        <v>797</v>
      </c>
      <c r="C60" s="496" t="s">
        <v>798</v>
      </c>
      <c r="D60" s="496" t="s">
        <v>822</v>
      </c>
      <c r="E60" s="497" t="s">
        <v>800</v>
      </c>
      <c r="F60" s="498">
        <v>38078</v>
      </c>
      <c r="G60" s="499">
        <v>6000</v>
      </c>
      <c r="H60" s="500">
        <v>6000</v>
      </c>
      <c r="I60" s="501">
        <v>700</v>
      </c>
      <c r="J60" s="501">
        <v>5970</v>
      </c>
      <c r="K60" s="502">
        <f t="shared" si="0"/>
        <v>1.0050251256281406</v>
      </c>
      <c r="L60" s="503"/>
    </row>
    <row r="61" spans="1:12" ht="45" customHeight="1" thickBot="1">
      <c r="A61" s="495">
        <v>59</v>
      </c>
      <c r="B61" s="496" t="s">
        <v>797</v>
      </c>
      <c r="C61" s="496" t="s">
        <v>798</v>
      </c>
      <c r="D61" s="496" t="s">
        <v>823</v>
      </c>
      <c r="E61" s="497" t="s">
        <v>800</v>
      </c>
      <c r="F61" s="498">
        <v>38078</v>
      </c>
      <c r="G61" s="499">
        <v>20000</v>
      </c>
      <c r="H61" s="500">
        <v>20000</v>
      </c>
      <c r="I61" s="501">
        <v>150</v>
      </c>
      <c r="J61" s="501">
        <v>19470</v>
      </c>
      <c r="K61" s="502">
        <f t="shared" si="0"/>
        <v>1.027221366204417</v>
      </c>
      <c r="L61" s="503"/>
    </row>
    <row r="62" spans="1:12" ht="45" customHeight="1" thickBot="1">
      <c r="A62" s="495">
        <v>60</v>
      </c>
      <c r="B62" s="496" t="s">
        <v>797</v>
      </c>
      <c r="C62" s="496" t="s">
        <v>824</v>
      </c>
      <c r="D62" s="496" t="s">
        <v>825</v>
      </c>
      <c r="E62" s="497" t="s">
        <v>800</v>
      </c>
      <c r="F62" s="498">
        <v>36617</v>
      </c>
      <c r="G62" s="499">
        <v>160</v>
      </c>
      <c r="H62" s="500">
        <v>160</v>
      </c>
      <c r="I62" s="501">
        <v>0</v>
      </c>
      <c r="J62" s="501">
        <v>190</v>
      </c>
      <c r="K62" s="502">
        <f t="shared" si="0"/>
        <v>0.8421052631578947</v>
      </c>
      <c r="L62" s="503"/>
    </row>
    <row r="63" spans="1:12" ht="45" customHeight="1" thickBot="1">
      <c r="A63" s="495">
        <v>61</v>
      </c>
      <c r="B63" s="496" t="s">
        <v>797</v>
      </c>
      <c r="C63" s="496" t="s">
        <v>824</v>
      </c>
      <c r="D63" s="496" t="s">
        <v>826</v>
      </c>
      <c r="E63" s="497" t="s">
        <v>800</v>
      </c>
      <c r="F63" s="498">
        <v>39173</v>
      </c>
      <c r="G63" s="499">
        <v>200</v>
      </c>
      <c r="H63" s="500">
        <v>200</v>
      </c>
      <c r="I63" s="501">
        <v>0</v>
      </c>
      <c r="J63" s="501">
        <v>170</v>
      </c>
      <c r="K63" s="502">
        <f t="shared" si="0"/>
        <v>1.1764705882352942</v>
      </c>
      <c r="L63" s="503"/>
    </row>
    <row r="64" spans="1:12" ht="45" customHeight="1" thickBot="1">
      <c r="A64" s="495">
        <v>62</v>
      </c>
      <c r="B64" s="496" t="s">
        <v>797</v>
      </c>
      <c r="C64" s="496" t="s">
        <v>824</v>
      </c>
      <c r="D64" s="496" t="s">
        <v>827</v>
      </c>
      <c r="E64" s="497" t="s">
        <v>800</v>
      </c>
      <c r="F64" s="498">
        <v>38808</v>
      </c>
      <c r="G64" s="499">
        <v>300</v>
      </c>
      <c r="H64" s="500">
        <v>300</v>
      </c>
      <c r="I64" s="501">
        <v>0</v>
      </c>
      <c r="J64" s="501">
        <v>260</v>
      </c>
      <c r="K64" s="502">
        <f t="shared" si="0"/>
        <v>1.1538461538461537</v>
      </c>
      <c r="L64" s="503"/>
    </row>
    <row r="65" spans="1:12" ht="45" customHeight="1" thickBot="1">
      <c r="A65" s="495">
        <v>63</v>
      </c>
      <c r="B65" s="496" t="s">
        <v>797</v>
      </c>
      <c r="C65" s="496" t="s">
        <v>824</v>
      </c>
      <c r="D65" s="496" t="s">
        <v>828</v>
      </c>
      <c r="E65" s="497" t="s">
        <v>800</v>
      </c>
      <c r="F65" s="498">
        <v>36617</v>
      </c>
      <c r="G65" s="499">
        <v>10</v>
      </c>
      <c r="H65" s="500">
        <v>10</v>
      </c>
      <c r="I65" s="501">
        <v>0</v>
      </c>
      <c r="J65" s="501">
        <v>10</v>
      </c>
      <c r="K65" s="502">
        <f t="shared" si="0"/>
        <v>1</v>
      </c>
      <c r="L65" s="503"/>
    </row>
    <row r="66" spans="1:12" ht="45" customHeight="1" thickBot="1">
      <c r="A66" s="495">
        <v>64</v>
      </c>
      <c r="B66" s="496" t="s">
        <v>797</v>
      </c>
      <c r="C66" s="496" t="s">
        <v>824</v>
      </c>
      <c r="D66" s="496" t="s">
        <v>829</v>
      </c>
      <c r="E66" s="497" t="s">
        <v>800</v>
      </c>
      <c r="F66" s="498">
        <v>36617</v>
      </c>
      <c r="G66" s="499">
        <v>17</v>
      </c>
      <c r="H66" s="500">
        <v>17</v>
      </c>
      <c r="I66" s="501">
        <v>10000</v>
      </c>
      <c r="J66" s="501">
        <v>16</v>
      </c>
      <c r="K66" s="502">
        <f t="shared" si="0"/>
        <v>1.0625</v>
      </c>
      <c r="L66" s="503"/>
    </row>
    <row r="67" spans="1:12" ht="45" customHeight="1" thickBot="1">
      <c r="A67" s="495">
        <v>65</v>
      </c>
      <c r="B67" s="496" t="s">
        <v>797</v>
      </c>
      <c r="C67" s="496" t="s">
        <v>824</v>
      </c>
      <c r="D67" s="496" t="s">
        <v>830</v>
      </c>
      <c r="E67" s="497" t="s">
        <v>800</v>
      </c>
      <c r="F67" s="498">
        <v>36617</v>
      </c>
      <c r="G67" s="499">
        <v>300</v>
      </c>
      <c r="H67" s="500">
        <v>300</v>
      </c>
      <c r="I67" s="501">
        <v>0</v>
      </c>
      <c r="J67" s="501">
        <v>340</v>
      </c>
      <c r="K67" s="502">
        <f t="shared" si="0"/>
        <v>0.8823529411764706</v>
      </c>
      <c r="L67" s="503"/>
    </row>
    <row r="68" spans="1:12" ht="45" customHeight="1" thickBot="1">
      <c r="A68" s="495">
        <v>66</v>
      </c>
      <c r="B68" s="496" t="s">
        <v>797</v>
      </c>
      <c r="C68" s="496" t="s">
        <v>824</v>
      </c>
      <c r="D68" s="496" t="s">
        <v>831</v>
      </c>
      <c r="E68" s="497" t="s">
        <v>800</v>
      </c>
      <c r="F68" s="498">
        <v>36617</v>
      </c>
      <c r="G68" s="499">
        <v>300</v>
      </c>
      <c r="H68" s="500">
        <v>300</v>
      </c>
      <c r="I68" s="501">
        <v>0</v>
      </c>
      <c r="J68" s="501">
        <v>340</v>
      </c>
      <c r="K68" s="502">
        <f t="shared" si="0"/>
        <v>0.8823529411764706</v>
      </c>
      <c r="L68" s="503"/>
    </row>
    <row r="69" spans="1:12" ht="45" customHeight="1" thickBot="1">
      <c r="A69" s="495">
        <v>67</v>
      </c>
      <c r="B69" s="496" t="s">
        <v>797</v>
      </c>
      <c r="C69" s="496" t="s">
        <v>824</v>
      </c>
      <c r="D69" s="496" t="s">
        <v>832</v>
      </c>
      <c r="E69" s="497" t="s">
        <v>800</v>
      </c>
      <c r="F69" s="498">
        <v>38078</v>
      </c>
      <c r="G69" s="499">
        <v>400</v>
      </c>
      <c r="H69" s="500">
        <v>400</v>
      </c>
      <c r="I69" s="501">
        <v>8000</v>
      </c>
      <c r="J69" s="501">
        <v>380</v>
      </c>
      <c r="K69" s="502">
        <f t="shared" si="0"/>
        <v>1.0526315789473684</v>
      </c>
      <c r="L69" s="503"/>
    </row>
    <row r="70" spans="1:12" ht="45" customHeight="1" thickBot="1">
      <c r="A70" s="495">
        <v>68</v>
      </c>
      <c r="B70" s="496" t="s">
        <v>797</v>
      </c>
      <c r="C70" s="496" t="s">
        <v>824</v>
      </c>
      <c r="D70" s="496" t="s">
        <v>833</v>
      </c>
      <c r="E70" s="497" t="s">
        <v>800</v>
      </c>
      <c r="F70" s="498">
        <v>38808</v>
      </c>
      <c r="G70" s="499">
        <v>600</v>
      </c>
      <c r="H70" s="500">
        <v>600</v>
      </c>
      <c r="I70" s="501">
        <v>2000</v>
      </c>
      <c r="J70" s="501">
        <v>1290</v>
      </c>
      <c r="K70" s="502">
        <f t="shared" si="0"/>
        <v>0.46511627906976744</v>
      </c>
      <c r="L70" s="503"/>
    </row>
    <row r="71" spans="1:12" ht="45" customHeight="1" thickBot="1">
      <c r="A71" s="495">
        <v>69</v>
      </c>
      <c r="B71" s="496" t="s">
        <v>797</v>
      </c>
      <c r="C71" s="496" t="s">
        <v>824</v>
      </c>
      <c r="D71" s="496" t="s">
        <v>834</v>
      </c>
      <c r="E71" s="497" t="s">
        <v>800</v>
      </c>
      <c r="F71" s="498">
        <v>39173</v>
      </c>
      <c r="G71" s="499">
        <v>1100</v>
      </c>
      <c r="H71" s="500">
        <v>1100</v>
      </c>
      <c r="I71" s="501">
        <v>4000</v>
      </c>
      <c r="J71" s="501">
        <v>1080</v>
      </c>
      <c r="K71" s="502">
        <f t="shared" si="0"/>
        <v>1.0185185185185186</v>
      </c>
      <c r="L71" s="503"/>
    </row>
    <row r="72" spans="1:12" ht="45" customHeight="1" thickBot="1">
      <c r="A72" s="495">
        <v>70</v>
      </c>
      <c r="B72" s="496" t="s">
        <v>797</v>
      </c>
      <c r="C72" s="496" t="s">
        <v>824</v>
      </c>
      <c r="D72" s="496" t="s">
        <v>835</v>
      </c>
      <c r="E72" s="497" t="s">
        <v>800</v>
      </c>
      <c r="F72" s="498">
        <v>36617</v>
      </c>
      <c r="G72" s="499">
        <v>10</v>
      </c>
      <c r="H72" s="500">
        <v>10</v>
      </c>
      <c r="I72" s="501">
        <v>0</v>
      </c>
      <c r="J72" s="501">
        <v>9</v>
      </c>
      <c r="K72" s="502">
        <f t="shared" si="0"/>
        <v>1.1111111111111112</v>
      </c>
      <c r="L72" s="503"/>
    </row>
    <row r="73" spans="1:12" ht="45" customHeight="1" thickBot="1">
      <c r="A73" s="495">
        <v>71</v>
      </c>
      <c r="B73" s="496" t="s">
        <v>797</v>
      </c>
      <c r="C73" s="496" t="s">
        <v>824</v>
      </c>
      <c r="D73" s="496" t="s">
        <v>836</v>
      </c>
      <c r="E73" s="497" t="s">
        <v>800</v>
      </c>
      <c r="F73" s="498">
        <v>36617</v>
      </c>
      <c r="G73" s="499">
        <v>309</v>
      </c>
      <c r="H73" s="500">
        <v>309</v>
      </c>
      <c r="I73" s="501">
        <v>0</v>
      </c>
      <c r="J73" s="501">
        <v>270</v>
      </c>
      <c r="K73" s="502">
        <f t="shared" si="0"/>
        <v>1.1444444444444444</v>
      </c>
      <c r="L73" s="503"/>
    </row>
    <row r="74" spans="1:12" ht="45" customHeight="1" thickBot="1">
      <c r="A74" s="495">
        <v>72</v>
      </c>
      <c r="B74" s="496" t="s">
        <v>797</v>
      </c>
      <c r="C74" s="496" t="s">
        <v>824</v>
      </c>
      <c r="D74" s="496" t="s">
        <v>837</v>
      </c>
      <c r="E74" s="497" t="s">
        <v>800</v>
      </c>
      <c r="F74" s="498">
        <v>36617</v>
      </c>
      <c r="G74" s="499">
        <v>206</v>
      </c>
      <c r="H74" s="500">
        <v>206</v>
      </c>
      <c r="I74" s="501">
        <v>0</v>
      </c>
      <c r="J74" s="501">
        <v>180</v>
      </c>
      <c r="K74" s="502">
        <f aca="true" t="shared" si="1" ref="K74:K137">IF(G74=0,"",G74/J74)</f>
        <v>1.1444444444444444</v>
      </c>
      <c r="L74" s="503"/>
    </row>
    <row r="75" spans="1:12" ht="45" customHeight="1" thickBot="1">
      <c r="A75" s="495">
        <v>73</v>
      </c>
      <c r="B75" s="496" t="s">
        <v>797</v>
      </c>
      <c r="C75" s="496" t="s">
        <v>824</v>
      </c>
      <c r="D75" s="496" t="s">
        <v>838</v>
      </c>
      <c r="E75" s="497" t="s">
        <v>800</v>
      </c>
      <c r="F75" s="498">
        <v>36617</v>
      </c>
      <c r="G75" s="499">
        <v>13</v>
      </c>
      <c r="H75" s="500">
        <v>13</v>
      </c>
      <c r="I75" s="501">
        <v>0</v>
      </c>
      <c r="J75" s="501">
        <v>10</v>
      </c>
      <c r="K75" s="502">
        <f t="shared" si="1"/>
        <v>1.3</v>
      </c>
      <c r="L75" s="503"/>
    </row>
    <row r="76" spans="1:12" ht="45" customHeight="1" thickBot="1">
      <c r="A76" s="495">
        <v>74</v>
      </c>
      <c r="B76" s="496" t="s">
        <v>797</v>
      </c>
      <c r="C76" s="496" t="s">
        <v>824</v>
      </c>
      <c r="D76" s="496" t="s">
        <v>839</v>
      </c>
      <c r="E76" s="497" t="s">
        <v>800</v>
      </c>
      <c r="F76" s="498">
        <v>38808</v>
      </c>
      <c r="G76" s="499">
        <v>650</v>
      </c>
      <c r="H76" s="500">
        <v>650</v>
      </c>
      <c r="I76" s="501">
        <v>0</v>
      </c>
      <c r="J76" s="501">
        <v>620</v>
      </c>
      <c r="K76" s="502">
        <f t="shared" si="1"/>
        <v>1.0483870967741935</v>
      </c>
      <c r="L76" s="503"/>
    </row>
    <row r="77" spans="1:12" ht="45" customHeight="1" thickBot="1">
      <c r="A77" s="495">
        <v>75</v>
      </c>
      <c r="B77" s="496" t="s">
        <v>797</v>
      </c>
      <c r="C77" s="496" t="s">
        <v>824</v>
      </c>
      <c r="D77" s="496" t="s">
        <v>840</v>
      </c>
      <c r="E77" s="497" t="s">
        <v>800</v>
      </c>
      <c r="F77" s="498">
        <v>38808</v>
      </c>
      <c r="G77" s="499">
        <v>480</v>
      </c>
      <c r="H77" s="500">
        <v>480</v>
      </c>
      <c r="I77" s="501">
        <v>0</v>
      </c>
      <c r="J77" s="501">
        <v>440</v>
      </c>
      <c r="K77" s="502">
        <f t="shared" si="1"/>
        <v>1.0909090909090908</v>
      </c>
      <c r="L77" s="503"/>
    </row>
    <row r="78" spans="1:12" ht="45" customHeight="1" thickBot="1">
      <c r="A78" s="495">
        <v>76</v>
      </c>
      <c r="B78" s="496" t="s">
        <v>797</v>
      </c>
      <c r="C78" s="496" t="s">
        <v>824</v>
      </c>
      <c r="D78" s="496" t="s">
        <v>841</v>
      </c>
      <c r="E78" s="497" t="s">
        <v>800</v>
      </c>
      <c r="F78" s="498">
        <v>38808</v>
      </c>
      <c r="G78" s="499">
        <v>150</v>
      </c>
      <c r="H78" s="500">
        <v>150</v>
      </c>
      <c r="I78" s="501">
        <v>0</v>
      </c>
      <c r="J78" s="501">
        <v>135</v>
      </c>
      <c r="K78" s="502">
        <f t="shared" si="1"/>
        <v>1.1111111111111112</v>
      </c>
      <c r="L78" s="503"/>
    </row>
    <row r="79" spans="1:12" ht="45" customHeight="1" thickBot="1">
      <c r="A79" s="495">
        <v>77</v>
      </c>
      <c r="B79" s="496" t="s">
        <v>797</v>
      </c>
      <c r="C79" s="496" t="s">
        <v>824</v>
      </c>
      <c r="D79" s="496" t="s">
        <v>842</v>
      </c>
      <c r="E79" s="497" t="s">
        <v>800</v>
      </c>
      <c r="F79" s="498">
        <v>36617</v>
      </c>
      <c r="G79" s="499">
        <v>380</v>
      </c>
      <c r="H79" s="500">
        <v>380</v>
      </c>
      <c r="I79" s="501">
        <v>0</v>
      </c>
      <c r="J79" s="501">
        <v>350</v>
      </c>
      <c r="K79" s="502">
        <f t="shared" si="1"/>
        <v>1.0857142857142856</v>
      </c>
      <c r="L79" s="503"/>
    </row>
    <row r="80" spans="1:12" ht="45" customHeight="1" thickBot="1">
      <c r="A80" s="495">
        <v>78</v>
      </c>
      <c r="B80" s="496" t="s">
        <v>797</v>
      </c>
      <c r="C80" s="496" t="s">
        <v>824</v>
      </c>
      <c r="D80" s="496" t="s">
        <v>843</v>
      </c>
      <c r="E80" s="497" t="s">
        <v>800</v>
      </c>
      <c r="F80" s="498">
        <v>36617</v>
      </c>
      <c r="G80" s="499">
        <v>10</v>
      </c>
      <c r="H80" s="500">
        <v>10</v>
      </c>
      <c r="I80" s="501">
        <v>0</v>
      </c>
      <c r="J80" s="501">
        <v>7</v>
      </c>
      <c r="K80" s="502">
        <f t="shared" si="1"/>
        <v>1.4285714285714286</v>
      </c>
      <c r="L80" s="503"/>
    </row>
    <row r="81" spans="1:12" ht="45" customHeight="1" thickBot="1">
      <c r="A81" s="495">
        <v>79</v>
      </c>
      <c r="B81" s="496" t="s">
        <v>797</v>
      </c>
      <c r="C81" s="496" t="s">
        <v>824</v>
      </c>
      <c r="D81" s="496" t="s">
        <v>844</v>
      </c>
      <c r="E81" s="497" t="s">
        <v>800</v>
      </c>
      <c r="F81" s="498">
        <v>36617</v>
      </c>
      <c r="G81" s="499">
        <v>10</v>
      </c>
      <c r="H81" s="500">
        <v>10</v>
      </c>
      <c r="I81" s="501">
        <v>0</v>
      </c>
      <c r="J81" s="501">
        <v>7</v>
      </c>
      <c r="K81" s="502">
        <f t="shared" si="1"/>
        <v>1.4285714285714286</v>
      </c>
      <c r="L81" s="503"/>
    </row>
    <row r="82" spans="1:12" ht="45" customHeight="1" thickBot="1">
      <c r="A82" s="495">
        <v>80</v>
      </c>
      <c r="B82" s="496" t="s">
        <v>797</v>
      </c>
      <c r="C82" s="496" t="s">
        <v>824</v>
      </c>
      <c r="D82" s="496" t="s">
        <v>845</v>
      </c>
      <c r="E82" s="497" t="s">
        <v>800</v>
      </c>
      <c r="F82" s="498">
        <v>39173</v>
      </c>
      <c r="G82" s="499">
        <v>250</v>
      </c>
      <c r="H82" s="500">
        <v>250</v>
      </c>
      <c r="I82" s="501">
        <v>0</v>
      </c>
      <c r="J82" s="501">
        <v>210</v>
      </c>
      <c r="K82" s="502">
        <f t="shared" si="1"/>
        <v>1.1904761904761905</v>
      </c>
      <c r="L82" s="503"/>
    </row>
    <row r="83" spans="1:12" ht="45" customHeight="1" thickBot="1">
      <c r="A83" s="495">
        <v>81</v>
      </c>
      <c r="B83" s="496" t="s">
        <v>797</v>
      </c>
      <c r="C83" s="496" t="s">
        <v>824</v>
      </c>
      <c r="D83" s="496" t="s">
        <v>813</v>
      </c>
      <c r="E83" s="497" t="s">
        <v>800</v>
      </c>
      <c r="F83" s="498">
        <v>39173</v>
      </c>
      <c r="G83" s="499">
        <v>250</v>
      </c>
      <c r="H83" s="500">
        <v>250</v>
      </c>
      <c r="I83" s="501">
        <v>0</v>
      </c>
      <c r="J83" s="501">
        <v>220</v>
      </c>
      <c r="K83" s="502">
        <f t="shared" si="1"/>
        <v>1.1363636363636365</v>
      </c>
      <c r="L83" s="503"/>
    </row>
    <row r="84" spans="1:12" ht="45" customHeight="1" thickBot="1">
      <c r="A84" s="495">
        <v>82</v>
      </c>
      <c r="B84" s="496" t="s">
        <v>797</v>
      </c>
      <c r="C84" s="496" t="s">
        <v>824</v>
      </c>
      <c r="D84" s="496" t="s">
        <v>846</v>
      </c>
      <c r="E84" s="497" t="s">
        <v>800</v>
      </c>
      <c r="F84" s="498">
        <v>36617</v>
      </c>
      <c r="G84" s="499" t="s">
        <v>847</v>
      </c>
      <c r="H84" s="500" t="s">
        <v>847</v>
      </c>
      <c r="I84" s="501">
        <v>0</v>
      </c>
      <c r="J84" s="501" t="s">
        <v>848</v>
      </c>
      <c r="K84" s="502" t="e">
        <f t="shared" si="1"/>
        <v>#VALUE!</v>
      </c>
      <c r="L84" s="503"/>
    </row>
    <row r="85" spans="1:12" ht="45" customHeight="1" thickBot="1">
      <c r="A85" s="495">
        <v>83</v>
      </c>
      <c r="B85" s="496" t="s">
        <v>797</v>
      </c>
      <c r="C85" s="496" t="s">
        <v>849</v>
      </c>
      <c r="D85" s="496" t="s">
        <v>850</v>
      </c>
      <c r="E85" s="497" t="s">
        <v>800</v>
      </c>
      <c r="F85" s="498">
        <v>36617</v>
      </c>
      <c r="G85" s="499">
        <v>70</v>
      </c>
      <c r="H85" s="500">
        <v>70</v>
      </c>
      <c r="I85" s="501">
        <v>0</v>
      </c>
      <c r="J85" s="501">
        <v>55</v>
      </c>
      <c r="K85" s="502">
        <f t="shared" si="1"/>
        <v>1.2727272727272727</v>
      </c>
      <c r="L85" s="503"/>
    </row>
    <row r="86" spans="1:12" ht="45" customHeight="1" thickBot="1">
      <c r="A86" s="495">
        <v>84</v>
      </c>
      <c r="B86" s="496" t="s">
        <v>797</v>
      </c>
      <c r="C86" s="496" t="s">
        <v>849</v>
      </c>
      <c r="D86" s="496" t="s">
        <v>851</v>
      </c>
      <c r="E86" s="497" t="s">
        <v>800</v>
      </c>
      <c r="F86" s="498">
        <v>36617</v>
      </c>
      <c r="G86" s="499">
        <v>150</v>
      </c>
      <c r="H86" s="500">
        <v>150</v>
      </c>
      <c r="I86" s="501">
        <v>1250</v>
      </c>
      <c r="J86" s="501">
        <v>383</v>
      </c>
      <c r="K86" s="502">
        <f t="shared" si="1"/>
        <v>0.391644908616188</v>
      </c>
      <c r="L86" s="503"/>
    </row>
    <row r="87" spans="1:12" ht="45" customHeight="1" thickBot="1">
      <c r="A87" s="495">
        <v>85</v>
      </c>
      <c r="B87" s="496" t="s">
        <v>797</v>
      </c>
      <c r="C87" s="496" t="s">
        <v>852</v>
      </c>
      <c r="D87" s="496" t="s">
        <v>853</v>
      </c>
      <c r="E87" s="497" t="s">
        <v>800</v>
      </c>
      <c r="F87" s="498">
        <v>38808</v>
      </c>
      <c r="G87" s="499">
        <v>150</v>
      </c>
      <c r="H87" s="500">
        <v>150</v>
      </c>
      <c r="I87" s="501">
        <v>0</v>
      </c>
      <c r="J87" s="501">
        <v>145</v>
      </c>
      <c r="K87" s="502">
        <f t="shared" si="1"/>
        <v>1.0344827586206897</v>
      </c>
      <c r="L87" s="503"/>
    </row>
    <row r="88" spans="1:12" ht="45" customHeight="1" thickBot="1">
      <c r="A88" s="495">
        <v>86</v>
      </c>
      <c r="B88" s="496" t="s">
        <v>797</v>
      </c>
      <c r="C88" s="496" t="s">
        <v>852</v>
      </c>
      <c r="D88" s="496" t="s">
        <v>854</v>
      </c>
      <c r="E88" s="497" t="s">
        <v>800</v>
      </c>
      <c r="F88" s="498">
        <v>38808</v>
      </c>
      <c r="G88" s="499">
        <v>350</v>
      </c>
      <c r="H88" s="500">
        <v>350</v>
      </c>
      <c r="I88" s="501">
        <v>0</v>
      </c>
      <c r="J88" s="501">
        <v>340</v>
      </c>
      <c r="K88" s="502">
        <f t="shared" si="1"/>
        <v>1.0294117647058822</v>
      </c>
      <c r="L88" s="503"/>
    </row>
    <row r="89" spans="1:12" ht="45" customHeight="1" thickBot="1">
      <c r="A89" s="495">
        <v>87</v>
      </c>
      <c r="B89" s="496" t="s">
        <v>797</v>
      </c>
      <c r="C89" s="496" t="s">
        <v>855</v>
      </c>
      <c r="D89" s="496" t="s">
        <v>855</v>
      </c>
      <c r="E89" s="497" t="s">
        <v>800</v>
      </c>
      <c r="F89" s="498">
        <v>39173</v>
      </c>
      <c r="G89" s="499">
        <v>400</v>
      </c>
      <c r="H89" s="500">
        <v>400</v>
      </c>
      <c r="I89" s="501">
        <v>208</v>
      </c>
      <c r="J89" s="501">
        <v>370</v>
      </c>
      <c r="K89" s="502">
        <f t="shared" si="1"/>
        <v>1.0810810810810811</v>
      </c>
      <c r="L89" s="503"/>
    </row>
    <row r="90" spans="1:12" ht="45" customHeight="1" thickBot="1">
      <c r="A90" s="495">
        <v>88</v>
      </c>
      <c r="B90" s="496" t="s">
        <v>797</v>
      </c>
      <c r="C90" s="496" t="s">
        <v>856</v>
      </c>
      <c r="D90" s="496"/>
      <c r="E90" s="497" t="s">
        <v>800</v>
      </c>
      <c r="F90" s="498">
        <v>36617</v>
      </c>
      <c r="G90" s="499">
        <v>1800</v>
      </c>
      <c r="H90" s="500">
        <v>1800</v>
      </c>
      <c r="I90" s="501">
        <v>32</v>
      </c>
      <c r="J90" s="501">
        <v>1750</v>
      </c>
      <c r="K90" s="502">
        <f t="shared" si="1"/>
        <v>1.0285714285714285</v>
      </c>
      <c r="L90" s="503"/>
    </row>
    <row r="91" spans="1:12" ht="45" customHeight="1" thickBot="1">
      <c r="A91" s="495">
        <v>89</v>
      </c>
      <c r="B91" s="496" t="s">
        <v>797</v>
      </c>
      <c r="C91" s="496" t="s">
        <v>857</v>
      </c>
      <c r="D91" s="496"/>
      <c r="E91" s="497" t="s">
        <v>800</v>
      </c>
      <c r="F91" s="498">
        <v>36617</v>
      </c>
      <c r="G91" s="499">
        <v>5700</v>
      </c>
      <c r="H91" s="500">
        <v>5700</v>
      </c>
      <c r="I91" s="501">
        <v>0</v>
      </c>
      <c r="J91" s="501">
        <v>5950</v>
      </c>
      <c r="K91" s="502">
        <f t="shared" si="1"/>
        <v>0.957983193277311</v>
      </c>
      <c r="L91" s="503"/>
    </row>
    <row r="92" spans="1:12" ht="45" customHeight="1" thickBot="1">
      <c r="A92" s="495">
        <v>90</v>
      </c>
      <c r="B92" s="496" t="s">
        <v>797</v>
      </c>
      <c r="C92" s="496" t="s">
        <v>858</v>
      </c>
      <c r="D92" s="496"/>
      <c r="E92" s="497" t="s">
        <v>800</v>
      </c>
      <c r="F92" s="498">
        <v>36617</v>
      </c>
      <c r="G92" s="499">
        <v>1700</v>
      </c>
      <c r="H92" s="500">
        <v>1700</v>
      </c>
      <c r="I92" s="501">
        <v>0</v>
      </c>
      <c r="J92" s="501">
        <v>1690</v>
      </c>
      <c r="K92" s="502">
        <f t="shared" si="1"/>
        <v>1.0059171597633136</v>
      </c>
      <c r="L92" s="503"/>
    </row>
    <row r="93" spans="1:12" ht="45" customHeight="1" thickBot="1">
      <c r="A93" s="495">
        <v>91</v>
      </c>
      <c r="B93" s="496" t="s">
        <v>797</v>
      </c>
      <c r="C93" s="496" t="s">
        <v>859</v>
      </c>
      <c r="D93" s="496"/>
      <c r="E93" s="497" t="s">
        <v>800</v>
      </c>
      <c r="F93" s="498">
        <v>36617</v>
      </c>
      <c r="G93" s="499">
        <v>1700</v>
      </c>
      <c r="H93" s="500">
        <v>1700</v>
      </c>
      <c r="I93" s="501">
        <v>0</v>
      </c>
      <c r="J93" s="501">
        <v>1690</v>
      </c>
      <c r="K93" s="502">
        <f t="shared" si="1"/>
        <v>1.0059171597633136</v>
      </c>
      <c r="L93" s="503"/>
    </row>
    <row r="94" spans="1:12" ht="45" customHeight="1" thickBot="1">
      <c r="A94" s="495">
        <v>92</v>
      </c>
      <c r="B94" s="496" t="s">
        <v>797</v>
      </c>
      <c r="C94" s="496" t="s">
        <v>860</v>
      </c>
      <c r="D94" s="496"/>
      <c r="E94" s="497" t="s">
        <v>800</v>
      </c>
      <c r="F94" s="498">
        <v>36617</v>
      </c>
      <c r="G94" s="499">
        <v>760</v>
      </c>
      <c r="H94" s="500">
        <v>760</v>
      </c>
      <c r="I94" s="501">
        <v>0</v>
      </c>
      <c r="J94" s="501">
        <v>760</v>
      </c>
      <c r="K94" s="502">
        <f t="shared" si="1"/>
        <v>1</v>
      </c>
      <c r="L94" s="503"/>
    </row>
    <row r="95" spans="1:12" ht="45" customHeight="1" thickBot="1">
      <c r="A95" s="495">
        <v>93</v>
      </c>
      <c r="B95" s="496" t="s">
        <v>797</v>
      </c>
      <c r="C95" s="496" t="s">
        <v>861</v>
      </c>
      <c r="D95" s="496"/>
      <c r="E95" s="497" t="s">
        <v>800</v>
      </c>
      <c r="F95" s="498">
        <v>36617</v>
      </c>
      <c r="G95" s="499">
        <v>760</v>
      </c>
      <c r="H95" s="500">
        <v>760</v>
      </c>
      <c r="I95" s="501">
        <v>0</v>
      </c>
      <c r="J95" s="501">
        <v>760</v>
      </c>
      <c r="K95" s="502">
        <f t="shared" si="1"/>
        <v>1</v>
      </c>
      <c r="L95" s="503"/>
    </row>
    <row r="96" spans="1:12" ht="45" customHeight="1" thickBot="1">
      <c r="A96" s="495">
        <v>94</v>
      </c>
      <c r="B96" s="496" t="s">
        <v>797</v>
      </c>
      <c r="C96" s="496" t="s">
        <v>862</v>
      </c>
      <c r="D96" s="496"/>
      <c r="E96" s="497" t="s">
        <v>800</v>
      </c>
      <c r="F96" s="498">
        <v>36617</v>
      </c>
      <c r="G96" s="499">
        <v>2300</v>
      </c>
      <c r="H96" s="500">
        <v>2300</v>
      </c>
      <c r="I96" s="501">
        <v>4</v>
      </c>
      <c r="J96" s="501">
        <v>2266</v>
      </c>
      <c r="K96" s="502">
        <f t="shared" si="1"/>
        <v>1.0150044130626654</v>
      </c>
      <c r="L96" s="503"/>
    </row>
    <row r="97" spans="1:12" ht="45" customHeight="1" thickBot="1">
      <c r="A97" s="495">
        <v>95</v>
      </c>
      <c r="B97" s="496" t="s">
        <v>797</v>
      </c>
      <c r="C97" s="496" t="s">
        <v>863</v>
      </c>
      <c r="D97" s="496"/>
      <c r="E97" s="497" t="s">
        <v>800</v>
      </c>
      <c r="F97" s="498">
        <v>36617</v>
      </c>
      <c r="G97" s="499">
        <v>3300</v>
      </c>
      <c r="H97" s="500">
        <v>3300</v>
      </c>
      <c r="I97" s="501">
        <v>25</v>
      </c>
      <c r="J97" s="501">
        <v>3200</v>
      </c>
      <c r="K97" s="502">
        <f t="shared" si="1"/>
        <v>1.03125</v>
      </c>
      <c r="L97" s="503"/>
    </row>
    <row r="98" spans="1:12" ht="45" customHeight="1" thickBot="1">
      <c r="A98" s="495">
        <v>96</v>
      </c>
      <c r="B98" s="496" t="s">
        <v>797</v>
      </c>
      <c r="C98" s="496" t="s">
        <v>864</v>
      </c>
      <c r="D98" s="496" t="s">
        <v>865</v>
      </c>
      <c r="E98" s="497" t="s">
        <v>800</v>
      </c>
      <c r="F98" s="498">
        <v>36617</v>
      </c>
      <c r="G98" s="499">
        <v>2500</v>
      </c>
      <c r="H98" s="500">
        <v>2500</v>
      </c>
      <c r="I98" s="501">
        <v>0</v>
      </c>
      <c r="J98" s="501">
        <v>2420</v>
      </c>
      <c r="K98" s="502">
        <f t="shared" si="1"/>
        <v>1.0330578512396693</v>
      </c>
      <c r="L98" s="503"/>
    </row>
    <row r="99" spans="1:12" ht="45" customHeight="1" thickBot="1">
      <c r="A99" s="495">
        <v>97</v>
      </c>
      <c r="B99" s="496" t="s">
        <v>797</v>
      </c>
      <c r="C99" s="496" t="s">
        <v>864</v>
      </c>
      <c r="D99" s="496" t="s">
        <v>866</v>
      </c>
      <c r="E99" s="497" t="s">
        <v>800</v>
      </c>
      <c r="F99" s="498">
        <v>36617</v>
      </c>
      <c r="G99" s="499">
        <v>1900</v>
      </c>
      <c r="H99" s="500">
        <v>1900</v>
      </c>
      <c r="I99" s="501">
        <v>0</v>
      </c>
      <c r="J99" s="501">
        <v>1790</v>
      </c>
      <c r="K99" s="502">
        <f t="shared" si="1"/>
        <v>1.0614525139664805</v>
      </c>
      <c r="L99" s="503"/>
    </row>
    <row r="100" spans="1:12" ht="45" customHeight="1" thickBot="1">
      <c r="A100" s="495">
        <v>98</v>
      </c>
      <c r="B100" s="496" t="s">
        <v>797</v>
      </c>
      <c r="C100" s="496" t="s">
        <v>864</v>
      </c>
      <c r="D100" s="496" t="s">
        <v>867</v>
      </c>
      <c r="E100" s="497" t="s">
        <v>800</v>
      </c>
      <c r="F100" s="498">
        <v>36617</v>
      </c>
      <c r="G100" s="499">
        <v>1600</v>
      </c>
      <c r="H100" s="500">
        <v>1600</v>
      </c>
      <c r="I100" s="501">
        <v>8</v>
      </c>
      <c r="J100" s="501">
        <v>1520</v>
      </c>
      <c r="K100" s="502">
        <f t="shared" si="1"/>
        <v>1.0526315789473684</v>
      </c>
      <c r="L100" s="503"/>
    </row>
    <row r="101" spans="1:12" ht="45" customHeight="1" thickBot="1">
      <c r="A101" s="495">
        <v>99</v>
      </c>
      <c r="B101" s="496" t="s">
        <v>797</v>
      </c>
      <c r="C101" s="496" t="s">
        <v>868</v>
      </c>
      <c r="D101" s="496"/>
      <c r="E101" s="497" t="s">
        <v>800</v>
      </c>
      <c r="F101" s="498">
        <v>36617</v>
      </c>
      <c r="G101" s="499">
        <v>1000</v>
      </c>
      <c r="H101" s="500">
        <v>1000</v>
      </c>
      <c r="I101" s="501">
        <v>1</v>
      </c>
      <c r="J101" s="501">
        <v>1090</v>
      </c>
      <c r="K101" s="502">
        <f t="shared" si="1"/>
        <v>0.9174311926605505</v>
      </c>
      <c r="L101" s="503"/>
    </row>
    <row r="102" spans="1:12" ht="45" customHeight="1" thickBot="1">
      <c r="A102" s="495">
        <v>100</v>
      </c>
      <c r="B102" s="496" t="s">
        <v>797</v>
      </c>
      <c r="C102" s="496" t="s">
        <v>869</v>
      </c>
      <c r="D102" s="496"/>
      <c r="E102" s="497" t="s">
        <v>800</v>
      </c>
      <c r="F102" s="498">
        <v>36617</v>
      </c>
      <c r="G102" s="499">
        <v>1100</v>
      </c>
      <c r="H102" s="500">
        <v>1100</v>
      </c>
      <c r="I102" s="501">
        <v>0</v>
      </c>
      <c r="J102" s="501">
        <v>1090</v>
      </c>
      <c r="K102" s="502">
        <f t="shared" si="1"/>
        <v>1.0091743119266054</v>
      </c>
      <c r="L102" s="503"/>
    </row>
    <row r="103" spans="1:12" ht="45" customHeight="1" thickBot="1">
      <c r="A103" s="495">
        <v>101</v>
      </c>
      <c r="B103" s="496" t="s">
        <v>797</v>
      </c>
      <c r="C103" s="496" t="s">
        <v>870</v>
      </c>
      <c r="D103" s="496"/>
      <c r="E103" s="497" t="s">
        <v>800</v>
      </c>
      <c r="F103" s="498">
        <v>36617</v>
      </c>
      <c r="G103" s="499">
        <v>17000</v>
      </c>
      <c r="H103" s="500">
        <v>17000</v>
      </c>
      <c r="I103" s="501">
        <v>0</v>
      </c>
      <c r="J103" s="501">
        <v>16430</v>
      </c>
      <c r="K103" s="502">
        <f t="shared" si="1"/>
        <v>1.0346926354230066</v>
      </c>
      <c r="L103" s="503"/>
    </row>
    <row r="104" spans="1:12" ht="45" customHeight="1" thickBot="1">
      <c r="A104" s="495">
        <v>102</v>
      </c>
      <c r="B104" s="496" t="s">
        <v>797</v>
      </c>
      <c r="C104" s="496" t="s">
        <v>871</v>
      </c>
      <c r="D104" s="496"/>
      <c r="E104" s="497" t="s">
        <v>800</v>
      </c>
      <c r="F104" s="498">
        <v>36617</v>
      </c>
      <c r="G104" s="499">
        <v>3800</v>
      </c>
      <c r="H104" s="500">
        <v>3800</v>
      </c>
      <c r="I104" s="501">
        <v>1</v>
      </c>
      <c r="J104" s="501">
        <v>3680</v>
      </c>
      <c r="K104" s="502">
        <f t="shared" si="1"/>
        <v>1.0326086956521738</v>
      </c>
      <c r="L104" s="503"/>
    </row>
    <row r="105" spans="1:12" ht="45" customHeight="1" thickBot="1">
      <c r="A105" s="495">
        <v>103</v>
      </c>
      <c r="B105" s="496" t="s">
        <v>797</v>
      </c>
      <c r="C105" s="496" t="s">
        <v>872</v>
      </c>
      <c r="D105" s="496"/>
      <c r="E105" s="497" t="s">
        <v>800</v>
      </c>
      <c r="F105" s="498">
        <v>36617</v>
      </c>
      <c r="G105" s="499">
        <v>6400</v>
      </c>
      <c r="H105" s="500">
        <v>6400</v>
      </c>
      <c r="I105" s="501">
        <v>0</v>
      </c>
      <c r="J105" s="501">
        <v>6380</v>
      </c>
      <c r="K105" s="502">
        <f t="shared" si="1"/>
        <v>1.0031347962382444</v>
      </c>
      <c r="L105" s="503"/>
    </row>
    <row r="106" spans="1:12" ht="45" customHeight="1" thickBot="1">
      <c r="A106" s="495">
        <v>104</v>
      </c>
      <c r="B106" s="496" t="s">
        <v>797</v>
      </c>
      <c r="C106" s="496" t="s">
        <v>873</v>
      </c>
      <c r="D106" s="496"/>
      <c r="E106" s="497" t="s">
        <v>800</v>
      </c>
      <c r="F106" s="498">
        <v>39904</v>
      </c>
      <c r="G106" s="499">
        <v>32400</v>
      </c>
      <c r="H106" s="500">
        <v>32400</v>
      </c>
      <c r="I106" s="501">
        <v>18</v>
      </c>
      <c r="J106" s="501">
        <v>31830</v>
      </c>
      <c r="K106" s="502">
        <f t="shared" si="1"/>
        <v>1.0179076343072573</v>
      </c>
      <c r="L106" s="503"/>
    </row>
    <row r="107" spans="1:12" ht="45" customHeight="1" thickBot="1">
      <c r="A107" s="495">
        <v>105</v>
      </c>
      <c r="B107" s="496" t="s">
        <v>797</v>
      </c>
      <c r="C107" s="496" t="s">
        <v>874</v>
      </c>
      <c r="D107" s="496"/>
      <c r="E107" s="497" t="s">
        <v>800</v>
      </c>
      <c r="F107" s="498">
        <v>39904</v>
      </c>
      <c r="G107" s="499">
        <v>65900</v>
      </c>
      <c r="H107" s="500">
        <v>65900</v>
      </c>
      <c r="I107" s="501">
        <v>0</v>
      </c>
      <c r="J107" s="501">
        <v>64900</v>
      </c>
      <c r="K107" s="502">
        <f t="shared" si="1"/>
        <v>1.0154083204930662</v>
      </c>
      <c r="L107" s="503"/>
    </row>
    <row r="108" spans="1:12" ht="45" customHeight="1" thickBot="1">
      <c r="A108" s="495">
        <v>106</v>
      </c>
      <c r="B108" s="496" t="s">
        <v>797</v>
      </c>
      <c r="C108" s="496" t="s">
        <v>875</v>
      </c>
      <c r="D108" s="496"/>
      <c r="E108" s="497" t="s">
        <v>800</v>
      </c>
      <c r="F108" s="498">
        <v>39904</v>
      </c>
      <c r="G108" s="499">
        <v>33500</v>
      </c>
      <c r="H108" s="500">
        <v>33500</v>
      </c>
      <c r="I108" s="501">
        <v>0</v>
      </c>
      <c r="J108" s="501">
        <v>33300</v>
      </c>
      <c r="K108" s="502">
        <f t="shared" si="1"/>
        <v>1.006006006006006</v>
      </c>
      <c r="L108" s="503"/>
    </row>
    <row r="109" spans="1:12" ht="45" customHeight="1" thickBot="1">
      <c r="A109" s="495">
        <v>107</v>
      </c>
      <c r="B109" s="496" t="s">
        <v>876</v>
      </c>
      <c r="C109" s="496" t="s">
        <v>737</v>
      </c>
      <c r="D109" s="496" t="s">
        <v>877</v>
      </c>
      <c r="E109" s="497" t="s">
        <v>738</v>
      </c>
      <c r="F109" s="498">
        <v>38808</v>
      </c>
      <c r="G109" s="499">
        <v>750</v>
      </c>
      <c r="H109" s="500">
        <v>770</v>
      </c>
      <c r="I109" s="501">
        <v>987</v>
      </c>
      <c r="J109" s="501">
        <v>679</v>
      </c>
      <c r="K109" s="502">
        <f t="shared" si="1"/>
        <v>1.1045655375552283</v>
      </c>
      <c r="L109" s="503" t="s">
        <v>108</v>
      </c>
    </row>
    <row r="110" spans="1:12" ht="45" customHeight="1" thickBot="1">
      <c r="A110" s="495">
        <v>108</v>
      </c>
      <c r="B110" s="496" t="s">
        <v>876</v>
      </c>
      <c r="C110" s="496" t="s">
        <v>737</v>
      </c>
      <c r="D110" s="496" t="s">
        <v>878</v>
      </c>
      <c r="E110" s="497" t="s">
        <v>738</v>
      </c>
      <c r="F110" s="498">
        <v>38808</v>
      </c>
      <c r="G110" s="499">
        <v>370</v>
      </c>
      <c r="H110" s="500">
        <v>380</v>
      </c>
      <c r="I110" s="501">
        <v>396</v>
      </c>
      <c r="J110" s="501">
        <v>291</v>
      </c>
      <c r="K110" s="502">
        <f t="shared" si="1"/>
        <v>1.2714776632302405</v>
      </c>
      <c r="L110" s="503" t="s">
        <v>108</v>
      </c>
    </row>
    <row r="111" spans="1:12" ht="45" customHeight="1" thickBot="1">
      <c r="A111" s="495">
        <v>109</v>
      </c>
      <c r="B111" s="496" t="s">
        <v>876</v>
      </c>
      <c r="C111" s="496" t="s">
        <v>737</v>
      </c>
      <c r="D111" s="496" t="s">
        <v>879</v>
      </c>
      <c r="E111" s="497" t="s">
        <v>738</v>
      </c>
      <c r="F111" s="498">
        <v>38808</v>
      </c>
      <c r="G111" s="499">
        <v>250</v>
      </c>
      <c r="H111" s="500">
        <v>250</v>
      </c>
      <c r="I111" s="501">
        <v>0</v>
      </c>
      <c r="J111" s="501">
        <v>242</v>
      </c>
      <c r="K111" s="502">
        <f t="shared" si="1"/>
        <v>1.0330578512396693</v>
      </c>
      <c r="L111" s="503"/>
    </row>
    <row r="112" spans="1:12" ht="45" customHeight="1" thickBot="1">
      <c r="A112" s="495">
        <v>110</v>
      </c>
      <c r="B112" s="496" t="s">
        <v>876</v>
      </c>
      <c r="C112" s="496" t="s">
        <v>737</v>
      </c>
      <c r="D112" s="496" t="s">
        <v>880</v>
      </c>
      <c r="E112" s="497" t="s">
        <v>738</v>
      </c>
      <c r="F112" s="498">
        <v>38808</v>
      </c>
      <c r="G112" s="499">
        <v>450</v>
      </c>
      <c r="H112" s="500">
        <v>460</v>
      </c>
      <c r="I112" s="501">
        <v>0</v>
      </c>
      <c r="J112" s="501">
        <v>242</v>
      </c>
      <c r="K112" s="502">
        <f t="shared" si="1"/>
        <v>1.859504132231405</v>
      </c>
      <c r="L112" s="503" t="s">
        <v>108</v>
      </c>
    </row>
    <row r="113" spans="1:12" ht="45" customHeight="1" thickBot="1">
      <c r="A113" s="495">
        <v>111</v>
      </c>
      <c r="B113" s="496" t="s">
        <v>876</v>
      </c>
      <c r="C113" s="496" t="s">
        <v>737</v>
      </c>
      <c r="D113" s="496" t="s">
        <v>881</v>
      </c>
      <c r="E113" s="497" t="s">
        <v>738</v>
      </c>
      <c r="F113" s="498">
        <v>38808</v>
      </c>
      <c r="G113" s="499">
        <v>560</v>
      </c>
      <c r="H113" s="500">
        <v>570</v>
      </c>
      <c r="I113" s="501">
        <v>2027</v>
      </c>
      <c r="J113" s="501">
        <v>388</v>
      </c>
      <c r="K113" s="502">
        <f t="shared" si="1"/>
        <v>1.443298969072165</v>
      </c>
      <c r="L113" s="503" t="s">
        <v>108</v>
      </c>
    </row>
    <row r="114" spans="1:12" ht="45" customHeight="1" thickBot="1">
      <c r="A114" s="495">
        <v>112</v>
      </c>
      <c r="B114" s="496" t="s">
        <v>876</v>
      </c>
      <c r="C114" s="496" t="s">
        <v>737</v>
      </c>
      <c r="D114" s="496" t="s">
        <v>882</v>
      </c>
      <c r="E114" s="497" t="s">
        <v>738</v>
      </c>
      <c r="F114" s="498">
        <v>38808</v>
      </c>
      <c r="G114" s="499">
        <v>500</v>
      </c>
      <c r="H114" s="500">
        <v>510</v>
      </c>
      <c r="I114" s="501">
        <v>38</v>
      </c>
      <c r="J114" s="501">
        <v>485</v>
      </c>
      <c r="K114" s="502">
        <f t="shared" si="1"/>
        <v>1.0309278350515463</v>
      </c>
      <c r="L114" s="503" t="s">
        <v>108</v>
      </c>
    </row>
    <row r="115" spans="1:12" ht="45" customHeight="1" thickBot="1">
      <c r="A115" s="495">
        <v>113</v>
      </c>
      <c r="B115" s="496" t="s">
        <v>876</v>
      </c>
      <c r="C115" s="496" t="s">
        <v>737</v>
      </c>
      <c r="D115" s="496" t="s">
        <v>883</v>
      </c>
      <c r="E115" s="497" t="s">
        <v>738</v>
      </c>
      <c r="F115" s="498">
        <v>38808</v>
      </c>
      <c r="G115" s="499">
        <v>400</v>
      </c>
      <c r="H115" s="500">
        <v>410</v>
      </c>
      <c r="I115" s="501">
        <v>53</v>
      </c>
      <c r="J115" s="501">
        <v>388</v>
      </c>
      <c r="K115" s="502">
        <f t="shared" si="1"/>
        <v>1.0309278350515463</v>
      </c>
      <c r="L115" s="503" t="s">
        <v>108</v>
      </c>
    </row>
    <row r="116" spans="1:12" ht="45" customHeight="1" thickBot="1">
      <c r="A116" s="495">
        <v>114</v>
      </c>
      <c r="B116" s="496" t="s">
        <v>876</v>
      </c>
      <c r="C116" s="496" t="s">
        <v>737</v>
      </c>
      <c r="D116" s="496" t="s">
        <v>884</v>
      </c>
      <c r="E116" s="497" t="s">
        <v>738</v>
      </c>
      <c r="F116" s="498">
        <v>40269</v>
      </c>
      <c r="G116" s="499">
        <v>100</v>
      </c>
      <c r="H116" s="500">
        <v>100</v>
      </c>
      <c r="I116" s="501">
        <v>1930</v>
      </c>
      <c r="J116" s="501">
        <v>97</v>
      </c>
      <c r="K116" s="502">
        <f t="shared" si="1"/>
        <v>1.0309278350515463</v>
      </c>
      <c r="L116" s="503"/>
    </row>
    <row r="117" spans="1:12" ht="45" customHeight="1" thickBot="1">
      <c r="A117" s="495">
        <v>115</v>
      </c>
      <c r="B117" s="496" t="s">
        <v>885</v>
      </c>
      <c r="C117" s="496" t="s">
        <v>740</v>
      </c>
      <c r="D117" s="496" t="s">
        <v>886</v>
      </c>
      <c r="E117" s="497" t="s">
        <v>738</v>
      </c>
      <c r="F117" s="498">
        <v>38808</v>
      </c>
      <c r="G117" s="499">
        <v>1200</v>
      </c>
      <c r="H117" s="500">
        <v>1200</v>
      </c>
      <c r="I117" s="501">
        <v>171</v>
      </c>
      <c r="J117" s="501">
        <v>1164</v>
      </c>
      <c r="K117" s="502">
        <f t="shared" si="1"/>
        <v>1.0309278350515463</v>
      </c>
      <c r="L117" s="503"/>
    </row>
    <row r="118" spans="1:12" ht="45" customHeight="1" thickBot="1">
      <c r="A118" s="495">
        <v>116</v>
      </c>
      <c r="B118" s="496" t="s">
        <v>885</v>
      </c>
      <c r="C118" s="496" t="s">
        <v>740</v>
      </c>
      <c r="D118" s="496" t="s">
        <v>887</v>
      </c>
      <c r="E118" s="497" t="s">
        <v>738</v>
      </c>
      <c r="F118" s="498">
        <v>38808</v>
      </c>
      <c r="G118" s="499">
        <v>200</v>
      </c>
      <c r="H118" s="500">
        <v>200</v>
      </c>
      <c r="I118" s="501">
        <v>2012</v>
      </c>
      <c r="J118" s="501">
        <v>194</v>
      </c>
      <c r="K118" s="502">
        <f t="shared" si="1"/>
        <v>1.0309278350515463</v>
      </c>
      <c r="L118" s="503"/>
    </row>
    <row r="119" spans="1:12" ht="45" customHeight="1" thickBot="1">
      <c r="A119" s="495">
        <v>117</v>
      </c>
      <c r="B119" s="496" t="s">
        <v>885</v>
      </c>
      <c r="C119" s="496" t="s">
        <v>740</v>
      </c>
      <c r="D119" s="496" t="s">
        <v>888</v>
      </c>
      <c r="E119" s="497" t="s">
        <v>738</v>
      </c>
      <c r="F119" s="498">
        <v>38808</v>
      </c>
      <c r="G119" s="499">
        <v>300</v>
      </c>
      <c r="H119" s="500">
        <v>300</v>
      </c>
      <c r="I119" s="501">
        <v>146</v>
      </c>
      <c r="J119" s="501">
        <v>291</v>
      </c>
      <c r="K119" s="502">
        <f t="shared" si="1"/>
        <v>1.0309278350515463</v>
      </c>
      <c r="L119" s="503"/>
    </row>
    <row r="120" spans="1:12" ht="45" customHeight="1" thickBot="1">
      <c r="A120" s="495">
        <v>118</v>
      </c>
      <c r="B120" s="496" t="s">
        <v>885</v>
      </c>
      <c r="C120" s="496" t="s">
        <v>740</v>
      </c>
      <c r="D120" s="496" t="s">
        <v>889</v>
      </c>
      <c r="E120" s="497" t="s">
        <v>738</v>
      </c>
      <c r="F120" s="498">
        <v>38808</v>
      </c>
      <c r="G120" s="499">
        <v>250</v>
      </c>
      <c r="H120" s="500">
        <v>250</v>
      </c>
      <c r="I120" s="501">
        <v>169</v>
      </c>
      <c r="J120" s="501">
        <v>242</v>
      </c>
      <c r="K120" s="502">
        <f t="shared" si="1"/>
        <v>1.0330578512396693</v>
      </c>
      <c r="L120" s="503"/>
    </row>
    <row r="121" spans="1:12" ht="45" customHeight="1" thickBot="1">
      <c r="A121" s="495">
        <v>119</v>
      </c>
      <c r="B121" s="496" t="s">
        <v>885</v>
      </c>
      <c r="C121" s="496" t="s">
        <v>740</v>
      </c>
      <c r="D121" s="496" t="s">
        <v>890</v>
      </c>
      <c r="E121" s="497" t="s">
        <v>738</v>
      </c>
      <c r="F121" s="498">
        <v>38808</v>
      </c>
      <c r="G121" s="499">
        <v>500</v>
      </c>
      <c r="H121" s="500">
        <v>500</v>
      </c>
      <c r="I121" s="501">
        <v>133</v>
      </c>
      <c r="J121" s="501">
        <v>485</v>
      </c>
      <c r="K121" s="502">
        <f t="shared" si="1"/>
        <v>1.0309278350515463</v>
      </c>
      <c r="L121" s="503"/>
    </row>
    <row r="122" spans="1:12" ht="45" customHeight="1" thickBot="1">
      <c r="A122" s="495">
        <v>120</v>
      </c>
      <c r="B122" s="496" t="s">
        <v>885</v>
      </c>
      <c r="C122" s="496" t="s">
        <v>740</v>
      </c>
      <c r="D122" s="496" t="s">
        <v>891</v>
      </c>
      <c r="E122" s="497" t="s">
        <v>738</v>
      </c>
      <c r="F122" s="498">
        <v>38808</v>
      </c>
      <c r="G122" s="499">
        <v>90</v>
      </c>
      <c r="H122" s="500">
        <v>90</v>
      </c>
      <c r="I122" s="501">
        <v>0</v>
      </c>
      <c r="J122" s="501">
        <v>87</v>
      </c>
      <c r="K122" s="502">
        <f t="shared" si="1"/>
        <v>1.0344827586206897</v>
      </c>
      <c r="L122" s="503"/>
    </row>
    <row r="123" spans="1:12" ht="45" customHeight="1" thickBot="1">
      <c r="A123" s="495">
        <v>121</v>
      </c>
      <c r="B123" s="496" t="s">
        <v>885</v>
      </c>
      <c r="C123" s="496" t="s">
        <v>740</v>
      </c>
      <c r="D123" s="496" t="s">
        <v>892</v>
      </c>
      <c r="E123" s="497" t="s">
        <v>738</v>
      </c>
      <c r="F123" s="498">
        <v>38808</v>
      </c>
      <c r="G123" s="499">
        <v>190</v>
      </c>
      <c r="H123" s="500">
        <v>190</v>
      </c>
      <c r="I123" s="501">
        <v>0</v>
      </c>
      <c r="J123" s="501">
        <v>184</v>
      </c>
      <c r="K123" s="502">
        <f t="shared" si="1"/>
        <v>1.0326086956521738</v>
      </c>
      <c r="L123" s="503"/>
    </row>
    <row r="124" spans="1:12" ht="45" customHeight="1" thickBot="1">
      <c r="A124" s="495">
        <v>122</v>
      </c>
      <c r="B124" s="496" t="s">
        <v>885</v>
      </c>
      <c r="C124" s="496" t="s">
        <v>740</v>
      </c>
      <c r="D124" s="496" t="s">
        <v>893</v>
      </c>
      <c r="E124" s="497" t="s">
        <v>738</v>
      </c>
      <c r="F124" s="498">
        <v>38808</v>
      </c>
      <c r="G124" s="499">
        <v>90</v>
      </c>
      <c r="H124" s="500">
        <v>90</v>
      </c>
      <c r="I124" s="501">
        <v>185</v>
      </c>
      <c r="J124" s="501">
        <v>87</v>
      </c>
      <c r="K124" s="502">
        <f t="shared" si="1"/>
        <v>1.0344827586206897</v>
      </c>
      <c r="L124" s="503"/>
    </row>
    <row r="125" spans="1:12" ht="45" customHeight="1" thickBot="1">
      <c r="A125" s="495">
        <v>123</v>
      </c>
      <c r="B125" s="496" t="s">
        <v>885</v>
      </c>
      <c r="C125" s="496" t="s">
        <v>740</v>
      </c>
      <c r="D125" s="496" t="s">
        <v>894</v>
      </c>
      <c r="E125" s="497" t="s">
        <v>738</v>
      </c>
      <c r="F125" s="498">
        <v>38808</v>
      </c>
      <c r="G125" s="499">
        <v>150</v>
      </c>
      <c r="H125" s="500">
        <v>150</v>
      </c>
      <c r="I125" s="501">
        <v>606</v>
      </c>
      <c r="J125" s="501">
        <v>145</v>
      </c>
      <c r="K125" s="502">
        <f t="shared" si="1"/>
        <v>1.0344827586206897</v>
      </c>
      <c r="L125" s="503"/>
    </row>
    <row r="126" spans="1:12" ht="45" customHeight="1" thickBot="1">
      <c r="A126" s="495">
        <v>124</v>
      </c>
      <c r="B126" s="496" t="s">
        <v>885</v>
      </c>
      <c r="C126" s="496" t="s">
        <v>740</v>
      </c>
      <c r="D126" s="496" t="s">
        <v>895</v>
      </c>
      <c r="E126" s="497" t="s">
        <v>738</v>
      </c>
      <c r="F126" s="498">
        <v>38808</v>
      </c>
      <c r="G126" s="499">
        <v>100</v>
      </c>
      <c r="H126" s="500">
        <v>100</v>
      </c>
      <c r="I126" s="501">
        <v>296</v>
      </c>
      <c r="J126" s="501">
        <v>97</v>
      </c>
      <c r="K126" s="502">
        <f t="shared" si="1"/>
        <v>1.0309278350515463</v>
      </c>
      <c r="L126" s="503"/>
    </row>
    <row r="127" spans="1:12" ht="45" customHeight="1" thickBot="1">
      <c r="A127" s="495">
        <v>125</v>
      </c>
      <c r="B127" s="496" t="s">
        <v>885</v>
      </c>
      <c r="C127" s="496" t="s">
        <v>740</v>
      </c>
      <c r="D127" s="496" t="s">
        <v>896</v>
      </c>
      <c r="E127" s="497" t="s">
        <v>738</v>
      </c>
      <c r="F127" s="498">
        <v>38808</v>
      </c>
      <c r="G127" s="499">
        <v>200</v>
      </c>
      <c r="H127" s="500">
        <v>200</v>
      </c>
      <c r="I127" s="501">
        <v>1558</v>
      </c>
      <c r="J127" s="501">
        <v>194</v>
      </c>
      <c r="K127" s="502">
        <f t="shared" si="1"/>
        <v>1.0309278350515463</v>
      </c>
      <c r="L127" s="503"/>
    </row>
    <row r="128" spans="1:12" ht="45" customHeight="1" thickBot="1">
      <c r="A128" s="495">
        <v>126</v>
      </c>
      <c r="B128" s="496" t="s">
        <v>897</v>
      </c>
      <c r="C128" s="496" t="s">
        <v>898</v>
      </c>
      <c r="D128" s="496" t="s">
        <v>899</v>
      </c>
      <c r="E128" s="497" t="s">
        <v>738</v>
      </c>
      <c r="F128" s="498">
        <v>38808</v>
      </c>
      <c r="G128" s="499">
        <v>100</v>
      </c>
      <c r="H128" s="500">
        <v>100</v>
      </c>
      <c r="I128" s="501">
        <v>17</v>
      </c>
      <c r="J128" s="501">
        <v>92</v>
      </c>
      <c r="K128" s="502">
        <f t="shared" si="1"/>
        <v>1.0869565217391304</v>
      </c>
      <c r="L128" s="503"/>
    </row>
    <row r="129" spans="1:12" ht="45" customHeight="1" thickBot="1">
      <c r="A129" s="495">
        <v>127</v>
      </c>
      <c r="B129" s="496" t="s">
        <v>897</v>
      </c>
      <c r="C129" s="496" t="s">
        <v>898</v>
      </c>
      <c r="D129" s="496" t="s">
        <v>900</v>
      </c>
      <c r="E129" s="497" t="s">
        <v>738</v>
      </c>
      <c r="F129" s="498">
        <v>38808</v>
      </c>
      <c r="G129" s="499">
        <v>250</v>
      </c>
      <c r="H129" s="500">
        <v>250</v>
      </c>
      <c r="I129" s="501">
        <v>45</v>
      </c>
      <c r="J129" s="501">
        <v>230</v>
      </c>
      <c r="K129" s="502">
        <f t="shared" si="1"/>
        <v>1.0869565217391304</v>
      </c>
      <c r="L129" s="503"/>
    </row>
    <row r="130" spans="1:12" ht="45" customHeight="1" thickBot="1">
      <c r="A130" s="495">
        <v>128</v>
      </c>
      <c r="B130" s="496" t="s">
        <v>897</v>
      </c>
      <c r="C130" s="496" t="s">
        <v>898</v>
      </c>
      <c r="D130" s="496" t="s">
        <v>901</v>
      </c>
      <c r="E130" s="497" t="s">
        <v>738</v>
      </c>
      <c r="F130" s="498">
        <v>38808</v>
      </c>
      <c r="G130" s="499">
        <v>500</v>
      </c>
      <c r="H130" s="500">
        <v>510</v>
      </c>
      <c r="I130" s="501">
        <v>36</v>
      </c>
      <c r="J130" s="501">
        <v>460</v>
      </c>
      <c r="K130" s="502">
        <f t="shared" si="1"/>
        <v>1.0869565217391304</v>
      </c>
      <c r="L130" s="503" t="s">
        <v>108</v>
      </c>
    </row>
    <row r="131" spans="1:12" ht="45" customHeight="1" thickBot="1">
      <c r="A131" s="495">
        <v>129</v>
      </c>
      <c r="B131" s="496" t="s">
        <v>902</v>
      </c>
      <c r="C131" s="496" t="s">
        <v>903</v>
      </c>
      <c r="D131" s="496"/>
      <c r="E131" s="497" t="s">
        <v>904</v>
      </c>
      <c r="F131" s="498">
        <v>36617</v>
      </c>
      <c r="G131" s="499">
        <v>3700</v>
      </c>
      <c r="H131" s="500">
        <v>3700</v>
      </c>
      <c r="I131" s="501">
        <v>0</v>
      </c>
      <c r="J131" s="501">
        <v>3640</v>
      </c>
      <c r="K131" s="502">
        <f t="shared" si="1"/>
        <v>1.0164835164835164</v>
      </c>
      <c r="L131" s="503"/>
    </row>
    <row r="132" spans="1:12" ht="45" customHeight="1" thickBot="1">
      <c r="A132" s="495">
        <v>130</v>
      </c>
      <c r="B132" s="496" t="s">
        <v>902</v>
      </c>
      <c r="C132" s="496" t="s">
        <v>905</v>
      </c>
      <c r="D132" s="496"/>
      <c r="E132" s="497" t="s">
        <v>904</v>
      </c>
      <c r="F132" s="498">
        <v>36617</v>
      </c>
      <c r="G132" s="499">
        <v>3700</v>
      </c>
      <c r="H132" s="500">
        <v>3700</v>
      </c>
      <c r="I132" s="501">
        <v>0</v>
      </c>
      <c r="J132" s="501">
        <v>3640</v>
      </c>
      <c r="K132" s="502">
        <f t="shared" si="1"/>
        <v>1.0164835164835164</v>
      </c>
      <c r="L132" s="503"/>
    </row>
    <row r="133" spans="1:12" ht="45" customHeight="1" thickBot="1">
      <c r="A133" s="495">
        <v>131</v>
      </c>
      <c r="B133" s="496" t="s">
        <v>902</v>
      </c>
      <c r="C133" s="496" t="s">
        <v>906</v>
      </c>
      <c r="D133" s="496"/>
      <c r="E133" s="497" t="s">
        <v>904</v>
      </c>
      <c r="F133" s="498">
        <v>36617</v>
      </c>
      <c r="G133" s="499">
        <v>2500</v>
      </c>
      <c r="H133" s="500">
        <v>2500</v>
      </c>
      <c r="I133" s="501">
        <v>0</v>
      </c>
      <c r="J133" s="501">
        <v>2446</v>
      </c>
      <c r="K133" s="502">
        <f t="shared" si="1"/>
        <v>1.0220768601798855</v>
      </c>
      <c r="L133" s="503"/>
    </row>
    <row r="134" spans="1:12" ht="45" customHeight="1" thickBot="1">
      <c r="A134" s="495">
        <v>132</v>
      </c>
      <c r="B134" s="496" t="s">
        <v>902</v>
      </c>
      <c r="C134" s="496" t="s">
        <v>907</v>
      </c>
      <c r="D134" s="496"/>
      <c r="E134" s="497" t="s">
        <v>904</v>
      </c>
      <c r="F134" s="498">
        <v>36617</v>
      </c>
      <c r="G134" s="499">
        <v>1200</v>
      </c>
      <c r="H134" s="500">
        <v>1200</v>
      </c>
      <c r="I134" s="501">
        <v>0</v>
      </c>
      <c r="J134" s="501">
        <v>1128</v>
      </c>
      <c r="K134" s="502">
        <f t="shared" si="1"/>
        <v>1.0638297872340425</v>
      </c>
      <c r="L134" s="503"/>
    </row>
    <row r="135" spans="1:12" ht="45" customHeight="1" thickBot="1">
      <c r="A135" s="495">
        <v>133</v>
      </c>
      <c r="B135" s="496" t="s">
        <v>902</v>
      </c>
      <c r="C135" s="496" t="s">
        <v>908</v>
      </c>
      <c r="D135" s="496"/>
      <c r="E135" s="497" t="s">
        <v>904</v>
      </c>
      <c r="F135" s="498">
        <v>36617</v>
      </c>
      <c r="G135" s="499">
        <v>1200</v>
      </c>
      <c r="H135" s="500">
        <v>1200</v>
      </c>
      <c r="I135" s="501">
        <v>0</v>
      </c>
      <c r="J135" s="501">
        <v>1128</v>
      </c>
      <c r="K135" s="502">
        <f t="shared" si="1"/>
        <v>1.0638297872340425</v>
      </c>
      <c r="L135" s="503"/>
    </row>
    <row r="136" spans="1:12" ht="45" customHeight="1" thickBot="1">
      <c r="A136" s="495">
        <v>134</v>
      </c>
      <c r="B136" s="496" t="s">
        <v>902</v>
      </c>
      <c r="C136" s="496" t="s">
        <v>909</v>
      </c>
      <c r="D136" s="496"/>
      <c r="E136" s="497" t="s">
        <v>904</v>
      </c>
      <c r="F136" s="498">
        <v>36617</v>
      </c>
      <c r="G136" s="499">
        <v>2500</v>
      </c>
      <c r="H136" s="500">
        <v>2500</v>
      </c>
      <c r="I136" s="501">
        <v>0</v>
      </c>
      <c r="J136" s="501">
        <v>2379</v>
      </c>
      <c r="K136" s="502">
        <f t="shared" si="1"/>
        <v>1.0508617065994115</v>
      </c>
      <c r="L136" s="503"/>
    </row>
    <row r="137" spans="1:12" ht="45" customHeight="1" thickBot="1">
      <c r="A137" s="495">
        <v>135</v>
      </c>
      <c r="B137" s="496" t="s">
        <v>902</v>
      </c>
      <c r="C137" s="496" t="s">
        <v>910</v>
      </c>
      <c r="D137" s="496"/>
      <c r="E137" s="497" t="s">
        <v>904</v>
      </c>
      <c r="F137" s="498">
        <v>36617</v>
      </c>
      <c r="G137" s="499">
        <v>2900</v>
      </c>
      <c r="H137" s="500">
        <v>2900</v>
      </c>
      <c r="I137" s="501">
        <v>119</v>
      </c>
      <c r="J137" s="501">
        <v>2754</v>
      </c>
      <c r="K137" s="502">
        <f t="shared" si="1"/>
        <v>1.0530137981118373</v>
      </c>
      <c r="L137" s="503"/>
    </row>
    <row r="138" spans="1:12" ht="45" customHeight="1" thickBot="1">
      <c r="A138" s="495">
        <v>136</v>
      </c>
      <c r="B138" s="496" t="s">
        <v>902</v>
      </c>
      <c r="C138" s="496" t="s">
        <v>911</v>
      </c>
      <c r="D138" s="496"/>
      <c r="E138" s="497" t="s">
        <v>904</v>
      </c>
      <c r="F138" s="498">
        <v>36617</v>
      </c>
      <c r="G138" s="499">
        <v>2400</v>
      </c>
      <c r="H138" s="500">
        <v>2400</v>
      </c>
      <c r="I138" s="501">
        <v>0</v>
      </c>
      <c r="J138" s="501">
        <v>2387</v>
      </c>
      <c r="K138" s="502">
        <f aca="true" t="shared" si="2" ref="K138:K197">IF(G138=0,"",G138/J138)</f>
        <v>1.0054461667364893</v>
      </c>
      <c r="L138" s="503"/>
    </row>
    <row r="139" spans="1:12" ht="45" customHeight="1" thickBot="1">
      <c r="A139" s="495">
        <v>137</v>
      </c>
      <c r="B139" s="496" t="s">
        <v>902</v>
      </c>
      <c r="C139" s="496" t="s">
        <v>912</v>
      </c>
      <c r="D139" s="496"/>
      <c r="E139" s="497" t="s">
        <v>904</v>
      </c>
      <c r="F139" s="498">
        <v>36617</v>
      </c>
      <c r="G139" s="499">
        <v>520</v>
      </c>
      <c r="H139" s="500">
        <v>520</v>
      </c>
      <c r="I139" s="501">
        <v>0</v>
      </c>
      <c r="J139" s="501">
        <v>516</v>
      </c>
      <c r="K139" s="502">
        <f t="shared" si="2"/>
        <v>1.0077519379844961</v>
      </c>
      <c r="L139" s="503"/>
    </row>
    <row r="140" spans="1:12" ht="45" customHeight="1" thickBot="1">
      <c r="A140" s="495">
        <v>138</v>
      </c>
      <c r="B140" s="496" t="s">
        <v>902</v>
      </c>
      <c r="C140" s="496" t="s">
        <v>913</v>
      </c>
      <c r="D140" s="496"/>
      <c r="E140" s="497" t="s">
        <v>904</v>
      </c>
      <c r="F140" s="498">
        <v>36617</v>
      </c>
      <c r="G140" s="499">
        <v>280</v>
      </c>
      <c r="H140" s="500">
        <v>280</v>
      </c>
      <c r="I140" s="501">
        <v>0</v>
      </c>
      <c r="J140" s="501">
        <v>234</v>
      </c>
      <c r="K140" s="502">
        <f t="shared" si="2"/>
        <v>1.1965811965811965</v>
      </c>
      <c r="L140" s="503"/>
    </row>
    <row r="141" spans="1:12" ht="45" customHeight="1" thickBot="1">
      <c r="A141" s="495">
        <v>139</v>
      </c>
      <c r="B141" s="496" t="s">
        <v>902</v>
      </c>
      <c r="C141" s="496" t="s">
        <v>914</v>
      </c>
      <c r="D141" s="496"/>
      <c r="E141" s="497" t="s">
        <v>904</v>
      </c>
      <c r="F141" s="498">
        <v>37347</v>
      </c>
      <c r="G141" s="499">
        <v>4600</v>
      </c>
      <c r="H141" s="500">
        <v>4600</v>
      </c>
      <c r="I141" s="501">
        <v>0</v>
      </c>
      <c r="J141" s="501">
        <v>4591</v>
      </c>
      <c r="K141" s="502">
        <f t="shared" si="2"/>
        <v>1.001960357220649</v>
      </c>
      <c r="L141" s="503"/>
    </row>
    <row r="142" spans="1:12" ht="45" customHeight="1" thickBot="1">
      <c r="A142" s="495">
        <v>140</v>
      </c>
      <c r="B142" s="496" t="s">
        <v>902</v>
      </c>
      <c r="C142" s="496" t="s">
        <v>915</v>
      </c>
      <c r="D142" s="496"/>
      <c r="E142" s="497" t="s">
        <v>904</v>
      </c>
      <c r="F142" s="498">
        <v>37347</v>
      </c>
      <c r="G142" s="499">
        <v>6900</v>
      </c>
      <c r="H142" s="500">
        <v>6900</v>
      </c>
      <c r="I142" s="501">
        <v>406</v>
      </c>
      <c r="J142" s="501">
        <v>6133</v>
      </c>
      <c r="K142" s="502">
        <f t="shared" si="2"/>
        <v>1.1250611446274255</v>
      </c>
      <c r="L142" s="503"/>
    </row>
    <row r="143" spans="1:12" ht="45" customHeight="1" thickBot="1">
      <c r="A143" s="495">
        <v>141</v>
      </c>
      <c r="B143" s="496" t="s">
        <v>902</v>
      </c>
      <c r="C143" s="496" t="s">
        <v>916</v>
      </c>
      <c r="D143" s="496"/>
      <c r="E143" s="497" t="s">
        <v>904</v>
      </c>
      <c r="F143" s="498">
        <v>37347</v>
      </c>
      <c r="G143" s="499">
        <v>7400</v>
      </c>
      <c r="H143" s="500">
        <v>7400</v>
      </c>
      <c r="I143" s="501">
        <v>0</v>
      </c>
      <c r="J143" s="501">
        <v>6867</v>
      </c>
      <c r="K143" s="502">
        <f t="shared" si="2"/>
        <v>1.0776175913790593</v>
      </c>
      <c r="L143" s="503"/>
    </row>
    <row r="144" spans="1:12" ht="45" customHeight="1" thickBot="1">
      <c r="A144" s="495">
        <v>142</v>
      </c>
      <c r="B144" s="496" t="s">
        <v>902</v>
      </c>
      <c r="C144" s="496" t="s">
        <v>917</v>
      </c>
      <c r="D144" s="496"/>
      <c r="E144" s="497" t="s">
        <v>904</v>
      </c>
      <c r="F144" s="498">
        <v>37347</v>
      </c>
      <c r="G144" s="499">
        <v>7900</v>
      </c>
      <c r="H144" s="500">
        <v>7900</v>
      </c>
      <c r="I144" s="501">
        <v>0</v>
      </c>
      <c r="J144" s="501">
        <v>7785</v>
      </c>
      <c r="K144" s="502">
        <f t="shared" si="2"/>
        <v>1.014771997430957</v>
      </c>
      <c r="L144" s="503"/>
    </row>
    <row r="145" spans="1:12" ht="45" customHeight="1" thickBot="1">
      <c r="A145" s="495">
        <v>143</v>
      </c>
      <c r="B145" s="496" t="s">
        <v>902</v>
      </c>
      <c r="C145" s="496" t="s">
        <v>918</v>
      </c>
      <c r="D145" s="496"/>
      <c r="E145" s="497" t="s">
        <v>904</v>
      </c>
      <c r="F145" s="498">
        <v>35521</v>
      </c>
      <c r="G145" s="499">
        <v>2400</v>
      </c>
      <c r="H145" s="500">
        <v>2400</v>
      </c>
      <c r="I145" s="501">
        <v>23</v>
      </c>
      <c r="J145" s="501">
        <v>2385</v>
      </c>
      <c r="K145" s="502">
        <f t="shared" si="2"/>
        <v>1.0062893081761006</v>
      </c>
      <c r="L145" s="503"/>
    </row>
    <row r="146" spans="1:12" ht="45" customHeight="1" thickBot="1">
      <c r="A146" s="495">
        <v>144</v>
      </c>
      <c r="B146" s="496" t="s">
        <v>902</v>
      </c>
      <c r="C146" s="496" t="s">
        <v>919</v>
      </c>
      <c r="D146" s="496"/>
      <c r="E146" s="497" t="s">
        <v>904</v>
      </c>
      <c r="F146" s="498">
        <v>35521</v>
      </c>
      <c r="G146" s="499">
        <v>3600</v>
      </c>
      <c r="H146" s="500">
        <v>3600</v>
      </c>
      <c r="I146" s="501">
        <v>561</v>
      </c>
      <c r="J146" s="501">
        <v>3299</v>
      </c>
      <c r="K146" s="502">
        <f t="shared" si="2"/>
        <v>1.0912397696271599</v>
      </c>
      <c r="L146" s="503"/>
    </row>
    <row r="147" spans="1:12" ht="45" customHeight="1" thickBot="1">
      <c r="A147" s="495">
        <v>145</v>
      </c>
      <c r="B147" s="496" t="s">
        <v>902</v>
      </c>
      <c r="C147" s="496" t="s">
        <v>920</v>
      </c>
      <c r="D147" s="496"/>
      <c r="E147" s="497" t="s">
        <v>904</v>
      </c>
      <c r="F147" s="498">
        <v>35521</v>
      </c>
      <c r="G147" s="499">
        <v>2300</v>
      </c>
      <c r="H147" s="500">
        <v>2300</v>
      </c>
      <c r="I147" s="501">
        <v>0</v>
      </c>
      <c r="J147" s="501">
        <v>2058</v>
      </c>
      <c r="K147" s="502">
        <f t="shared" si="2"/>
        <v>1.1175898931000972</v>
      </c>
      <c r="L147" s="503"/>
    </row>
    <row r="148" spans="1:12" ht="45" customHeight="1" thickBot="1">
      <c r="A148" s="495">
        <v>146</v>
      </c>
      <c r="B148" s="496" t="s">
        <v>902</v>
      </c>
      <c r="C148" s="496" t="s">
        <v>921</v>
      </c>
      <c r="D148" s="496"/>
      <c r="E148" s="497" t="s">
        <v>904</v>
      </c>
      <c r="F148" s="498">
        <v>35521</v>
      </c>
      <c r="G148" s="499">
        <v>3400</v>
      </c>
      <c r="H148" s="500">
        <v>3400</v>
      </c>
      <c r="I148" s="501">
        <v>283</v>
      </c>
      <c r="J148" s="501">
        <v>2975</v>
      </c>
      <c r="K148" s="502">
        <f t="shared" si="2"/>
        <v>1.1428571428571428</v>
      </c>
      <c r="L148" s="503"/>
    </row>
    <row r="149" spans="1:12" ht="45" customHeight="1" thickBot="1">
      <c r="A149" s="495">
        <v>147</v>
      </c>
      <c r="B149" s="496" t="s">
        <v>902</v>
      </c>
      <c r="C149" s="496" t="s">
        <v>922</v>
      </c>
      <c r="D149" s="496"/>
      <c r="E149" s="497" t="s">
        <v>904</v>
      </c>
      <c r="F149" s="498">
        <v>35521</v>
      </c>
      <c r="G149" s="499">
        <v>3700</v>
      </c>
      <c r="H149" s="500">
        <v>3700</v>
      </c>
      <c r="I149" s="501">
        <v>0</v>
      </c>
      <c r="J149" s="501">
        <v>3159</v>
      </c>
      <c r="K149" s="502">
        <f t="shared" si="2"/>
        <v>1.1712567268122824</v>
      </c>
      <c r="L149" s="503"/>
    </row>
    <row r="150" spans="1:12" ht="45" customHeight="1" thickBot="1">
      <c r="A150" s="495">
        <v>148</v>
      </c>
      <c r="B150" s="496" t="s">
        <v>902</v>
      </c>
      <c r="C150" s="496" t="s">
        <v>923</v>
      </c>
      <c r="D150" s="496"/>
      <c r="E150" s="497" t="s">
        <v>904</v>
      </c>
      <c r="F150" s="498">
        <v>35521</v>
      </c>
      <c r="G150" s="499">
        <v>4000</v>
      </c>
      <c r="H150" s="500">
        <v>4000</v>
      </c>
      <c r="I150" s="501">
        <v>0</v>
      </c>
      <c r="J150" s="501">
        <v>3343</v>
      </c>
      <c r="K150" s="502">
        <f t="shared" si="2"/>
        <v>1.1965300628178284</v>
      </c>
      <c r="L150" s="503"/>
    </row>
    <row r="151" spans="1:12" ht="45" customHeight="1" thickBot="1">
      <c r="A151" s="495">
        <v>149</v>
      </c>
      <c r="B151" s="496" t="s">
        <v>902</v>
      </c>
      <c r="C151" s="496" t="s">
        <v>924</v>
      </c>
      <c r="D151" s="496"/>
      <c r="E151" s="497" t="s">
        <v>904</v>
      </c>
      <c r="F151" s="498">
        <v>35521</v>
      </c>
      <c r="G151" s="499">
        <v>440</v>
      </c>
      <c r="H151" s="500">
        <v>440</v>
      </c>
      <c r="I151" s="501">
        <v>505</v>
      </c>
      <c r="J151" s="501">
        <v>394</v>
      </c>
      <c r="K151" s="502">
        <f t="shared" si="2"/>
        <v>1.116751269035533</v>
      </c>
      <c r="L151" s="503"/>
    </row>
    <row r="152" spans="1:12" ht="45" customHeight="1" thickBot="1">
      <c r="A152" s="495">
        <v>150</v>
      </c>
      <c r="B152" s="496" t="s">
        <v>902</v>
      </c>
      <c r="C152" s="496" t="s">
        <v>925</v>
      </c>
      <c r="D152" s="496"/>
      <c r="E152" s="497" t="s">
        <v>904</v>
      </c>
      <c r="F152" s="498">
        <v>37712</v>
      </c>
      <c r="G152" s="499">
        <v>15000</v>
      </c>
      <c r="H152" s="500">
        <v>15000</v>
      </c>
      <c r="I152" s="501">
        <v>55</v>
      </c>
      <c r="J152" s="501">
        <v>11946</v>
      </c>
      <c r="K152" s="502">
        <f t="shared" si="2"/>
        <v>1.2556504269211453</v>
      </c>
      <c r="L152" s="503"/>
    </row>
    <row r="153" spans="1:12" ht="45" customHeight="1" thickBot="1">
      <c r="A153" s="495">
        <v>151</v>
      </c>
      <c r="B153" s="496" t="s">
        <v>902</v>
      </c>
      <c r="C153" s="496" t="s">
        <v>926</v>
      </c>
      <c r="D153" s="496"/>
      <c r="E153" s="497" t="s">
        <v>904</v>
      </c>
      <c r="F153" s="498">
        <v>37712</v>
      </c>
      <c r="G153" s="499">
        <v>12000</v>
      </c>
      <c r="H153" s="500">
        <v>12000</v>
      </c>
      <c r="I153" s="501">
        <v>19</v>
      </c>
      <c r="J153" s="501">
        <v>10073</v>
      </c>
      <c r="K153" s="502">
        <f t="shared" si="2"/>
        <v>1.1913034845626924</v>
      </c>
      <c r="L153" s="503"/>
    </row>
    <row r="154" spans="1:12" ht="45" customHeight="1" thickBot="1">
      <c r="A154" s="504">
        <v>152</v>
      </c>
      <c r="B154" s="505" t="s">
        <v>902</v>
      </c>
      <c r="C154" s="505" t="s">
        <v>927</v>
      </c>
      <c r="D154" s="505"/>
      <c r="E154" s="506" t="s">
        <v>904</v>
      </c>
      <c r="F154" s="507">
        <v>37712</v>
      </c>
      <c r="G154" s="508">
        <v>6000</v>
      </c>
      <c r="H154" s="509">
        <v>6000</v>
      </c>
      <c r="I154" s="510">
        <v>0</v>
      </c>
      <c r="J154" s="510">
        <v>5644</v>
      </c>
      <c r="K154" s="511">
        <f t="shared" si="2"/>
        <v>1.0630758327427356</v>
      </c>
      <c r="L154" s="512"/>
    </row>
    <row r="155" spans="1:12" ht="45" customHeight="1" thickBot="1">
      <c r="A155" s="793">
        <v>153</v>
      </c>
      <c r="B155" s="797" t="s">
        <v>928</v>
      </c>
      <c r="C155" s="797" t="s">
        <v>929</v>
      </c>
      <c r="D155" s="513" t="s">
        <v>930</v>
      </c>
      <c r="E155" s="801" t="s">
        <v>931</v>
      </c>
      <c r="F155" s="804">
        <v>35582</v>
      </c>
      <c r="G155" s="514">
        <v>105</v>
      </c>
      <c r="H155" s="515">
        <v>108</v>
      </c>
      <c r="I155" s="516">
        <v>31974</v>
      </c>
      <c r="J155" s="696" t="s">
        <v>2248</v>
      </c>
      <c r="K155" s="518" t="e">
        <f>IF(G155=0,"",G155/J155)</f>
        <v>#VALUE!</v>
      </c>
      <c r="L155" s="807" t="s">
        <v>108</v>
      </c>
    </row>
    <row r="156" spans="1:12" ht="45" customHeight="1" thickBot="1">
      <c r="A156" s="794"/>
      <c r="B156" s="800"/>
      <c r="C156" s="800"/>
      <c r="D156" s="513" t="s">
        <v>932</v>
      </c>
      <c r="E156" s="802"/>
      <c r="F156" s="812"/>
      <c r="G156" s="514">
        <v>210</v>
      </c>
      <c r="H156" s="515">
        <v>216</v>
      </c>
      <c r="I156" s="519">
        <v>10676</v>
      </c>
      <c r="J156" s="697" t="s">
        <v>2248</v>
      </c>
      <c r="K156" s="502" t="e">
        <f>IF(G156=0,"",G156/J156)</f>
        <v>#VALUE!</v>
      </c>
      <c r="L156" s="814"/>
    </row>
    <row r="157" spans="1:12" ht="45" customHeight="1" thickBot="1">
      <c r="A157" s="794"/>
      <c r="B157" s="800"/>
      <c r="C157" s="800"/>
      <c r="D157" s="513" t="s">
        <v>933</v>
      </c>
      <c r="E157" s="802"/>
      <c r="F157" s="812"/>
      <c r="G157" s="514">
        <v>420</v>
      </c>
      <c r="H157" s="515">
        <v>432</v>
      </c>
      <c r="I157" s="519">
        <v>178</v>
      </c>
      <c r="J157" s="697" t="s">
        <v>2248</v>
      </c>
      <c r="K157" s="502" t="e">
        <f>IF(G157=0,"",G157/J157)</f>
        <v>#VALUE!</v>
      </c>
      <c r="L157" s="814"/>
    </row>
    <row r="158" spans="1:12" ht="45" customHeight="1" thickBot="1">
      <c r="A158" s="794"/>
      <c r="B158" s="800"/>
      <c r="C158" s="800"/>
      <c r="D158" s="520" t="s">
        <v>934</v>
      </c>
      <c r="E158" s="802"/>
      <c r="F158" s="812"/>
      <c r="G158" s="514">
        <v>2100</v>
      </c>
      <c r="H158" s="515">
        <v>2160</v>
      </c>
      <c r="I158" s="519">
        <v>2549</v>
      </c>
      <c r="J158" s="697" t="s">
        <v>2248</v>
      </c>
      <c r="K158" s="502" t="e">
        <f>IF(G158=0,"",G158/J158)</f>
        <v>#VALUE!</v>
      </c>
      <c r="L158" s="814"/>
    </row>
    <row r="159" spans="1:12" ht="45" customHeight="1" thickBot="1">
      <c r="A159" s="794"/>
      <c r="B159" s="800"/>
      <c r="C159" s="800"/>
      <c r="D159" s="520" t="s">
        <v>935</v>
      </c>
      <c r="E159" s="802"/>
      <c r="F159" s="812"/>
      <c r="G159" s="514">
        <v>5250</v>
      </c>
      <c r="H159" s="515">
        <v>5400</v>
      </c>
      <c r="I159" s="519">
        <v>640</v>
      </c>
      <c r="J159" s="697" t="s">
        <v>2248</v>
      </c>
      <c r="K159" s="502" t="e">
        <f>IF(G159=0,"",G159/J159)</f>
        <v>#VALUE!</v>
      </c>
      <c r="L159" s="814"/>
    </row>
    <row r="160" spans="1:12" ht="45" customHeight="1" thickBot="1">
      <c r="A160" s="795"/>
      <c r="B160" s="800"/>
      <c r="C160" s="800"/>
      <c r="D160" s="520" t="s">
        <v>936</v>
      </c>
      <c r="E160" s="803"/>
      <c r="F160" s="813"/>
      <c r="G160" s="514">
        <v>10699</v>
      </c>
      <c r="H160" s="515">
        <f>(H155*I155+H156*I156+H157*I157+H158*I158+H159*I159)/I160</f>
        <v>10856.892149669846</v>
      </c>
      <c r="I160" s="519">
        <v>1363</v>
      </c>
      <c r="J160" s="501">
        <v>5419</v>
      </c>
      <c r="K160" s="518">
        <f t="shared" si="2"/>
        <v>1.9743495109798856</v>
      </c>
      <c r="L160" s="815"/>
    </row>
    <row r="161" spans="1:12" ht="45" customHeight="1" thickBot="1">
      <c r="A161" s="795"/>
      <c r="B161" s="800"/>
      <c r="C161" s="521" t="s">
        <v>937</v>
      </c>
      <c r="D161" s="520" t="s">
        <v>936</v>
      </c>
      <c r="E161" s="522" t="s">
        <v>931</v>
      </c>
      <c r="F161" s="523">
        <v>32782</v>
      </c>
      <c r="G161" s="514">
        <v>3593</v>
      </c>
      <c r="H161" s="692">
        <v>3593</v>
      </c>
      <c r="I161" s="693">
        <v>173</v>
      </c>
      <c r="J161" s="694">
        <v>1091</v>
      </c>
      <c r="K161" s="502">
        <f t="shared" si="2"/>
        <v>3.2933088909257564</v>
      </c>
      <c r="L161" s="524"/>
    </row>
    <row r="162" spans="1:12" ht="45" customHeight="1" thickBot="1">
      <c r="A162" s="795"/>
      <c r="B162" s="800"/>
      <c r="C162" s="810" t="s">
        <v>938</v>
      </c>
      <c r="D162" s="520" t="s">
        <v>939</v>
      </c>
      <c r="E162" s="801" t="s">
        <v>931</v>
      </c>
      <c r="F162" s="523">
        <v>35156</v>
      </c>
      <c r="G162" s="514">
        <v>740</v>
      </c>
      <c r="H162" s="698" t="s">
        <v>2248</v>
      </c>
      <c r="I162" s="697" t="s">
        <v>2248</v>
      </c>
      <c r="J162" s="697" t="s">
        <v>2248</v>
      </c>
      <c r="K162" s="502" t="e">
        <f>IF(G162=0,"",G162/J162)</f>
        <v>#VALUE!</v>
      </c>
      <c r="L162" s="524"/>
    </row>
    <row r="163" spans="1:12" ht="45" customHeight="1" thickBot="1">
      <c r="A163" s="795"/>
      <c r="B163" s="800"/>
      <c r="C163" s="800"/>
      <c r="D163" s="513" t="s">
        <v>940</v>
      </c>
      <c r="E163" s="802"/>
      <c r="F163" s="525">
        <v>32599</v>
      </c>
      <c r="G163" s="514">
        <v>1100</v>
      </c>
      <c r="H163" s="698" t="s">
        <v>2248</v>
      </c>
      <c r="I163" s="697" t="s">
        <v>2248</v>
      </c>
      <c r="J163" s="697" t="s">
        <v>2248</v>
      </c>
      <c r="K163" s="502" t="e">
        <f>IF(G163=0,"",G163/J163)</f>
        <v>#VALUE!</v>
      </c>
      <c r="L163" s="524"/>
    </row>
    <row r="164" spans="1:12" ht="45" customHeight="1" thickBot="1">
      <c r="A164" s="795"/>
      <c r="B164" s="800"/>
      <c r="C164" s="800"/>
      <c r="D164" s="526" t="s">
        <v>941</v>
      </c>
      <c r="E164" s="802"/>
      <c r="F164" s="804">
        <v>36617</v>
      </c>
      <c r="G164" s="514">
        <v>110</v>
      </c>
      <c r="H164" s="698" t="s">
        <v>2248</v>
      </c>
      <c r="I164" s="697" t="s">
        <v>2248</v>
      </c>
      <c r="J164" s="697" t="s">
        <v>2248</v>
      </c>
      <c r="K164" s="502" t="e">
        <f>IF(G164=0,"",G164/J164)</f>
        <v>#VALUE!</v>
      </c>
      <c r="L164" s="524"/>
    </row>
    <row r="165" spans="1:12" ht="45" customHeight="1" thickBot="1">
      <c r="A165" s="795"/>
      <c r="B165" s="800"/>
      <c r="C165" s="800"/>
      <c r="D165" s="527" t="s">
        <v>2262</v>
      </c>
      <c r="E165" s="802"/>
      <c r="F165" s="805"/>
      <c r="G165" s="514">
        <v>250</v>
      </c>
      <c r="H165" s="698" t="s">
        <v>2248</v>
      </c>
      <c r="I165" s="697" t="s">
        <v>2248</v>
      </c>
      <c r="J165" s="697" t="s">
        <v>2248</v>
      </c>
      <c r="K165" s="502" t="e">
        <f>IF(G165=0,"",G165/J165)</f>
        <v>#VALUE!</v>
      </c>
      <c r="L165" s="524"/>
    </row>
    <row r="166" spans="1:12" ht="45" customHeight="1" thickBot="1">
      <c r="A166" s="795"/>
      <c r="B166" s="800"/>
      <c r="C166" s="800"/>
      <c r="D166" s="527" t="s">
        <v>2263</v>
      </c>
      <c r="E166" s="802"/>
      <c r="F166" s="806"/>
      <c r="G166" s="514">
        <v>350</v>
      </c>
      <c r="H166" s="698" t="s">
        <v>2248</v>
      </c>
      <c r="I166" s="697" t="s">
        <v>2248</v>
      </c>
      <c r="J166" s="697" t="s">
        <v>2248</v>
      </c>
      <c r="K166" s="502" t="e">
        <f>IF(G166=0,"",G166/J166)</f>
        <v>#VALUE!</v>
      </c>
      <c r="L166" s="524"/>
    </row>
    <row r="167" spans="1:12" ht="45" customHeight="1" thickBot="1">
      <c r="A167" s="795"/>
      <c r="B167" s="800"/>
      <c r="C167" s="800"/>
      <c r="D167" s="513" t="s">
        <v>942</v>
      </c>
      <c r="E167" s="802"/>
      <c r="F167" s="523">
        <v>35156</v>
      </c>
      <c r="G167" s="514">
        <v>180</v>
      </c>
      <c r="H167" s="698" t="s">
        <v>2248</v>
      </c>
      <c r="I167" s="697" t="s">
        <v>2248</v>
      </c>
      <c r="J167" s="697" t="s">
        <v>2248</v>
      </c>
      <c r="K167" s="502" t="e">
        <f t="shared" si="2"/>
        <v>#VALUE!</v>
      </c>
      <c r="L167" s="524"/>
    </row>
    <row r="168" spans="1:12" ht="45" customHeight="1" thickBot="1">
      <c r="A168" s="795"/>
      <c r="B168" s="800"/>
      <c r="C168" s="800"/>
      <c r="D168" s="513" t="s">
        <v>943</v>
      </c>
      <c r="E168" s="802"/>
      <c r="F168" s="523">
        <v>32599</v>
      </c>
      <c r="G168" s="514">
        <v>40</v>
      </c>
      <c r="H168" s="698" t="s">
        <v>2248</v>
      </c>
      <c r="I168" s="697" t="s">
        <v>2248</v>
      </c>
      <c r="J168" s="697" t="s">
        <v>2248</v>
      </c>
      <c r="K168" s="502" t="e">
        <f t="shared" si="2"/>
        <v>#VALUE!</v>
      </c>
      <c r="L168" s="524"/>
    </row>
    <row r="169" spans="1:12" ht="45" customHeight="1" thickBot="1">
      <c r="A169" s="796"/>
      <c r="B169" s="811"/>
      <c r="C169" s="811"/>
      <c r="D169" s="513" t="s">
        <v>936</v>
      </c>
      <c r="E169" s="803"/>
      <c r="F169" s="528"/>
      <c r="G169" s="514">
        <v>86865</v>
      </c>
      <c r="H169" s="515">
        <v>86865</v>
      </c>
      <c r="I169" s="516">
        <v>185</v>
      </c>
      <c r="J169" s="517">
        <v>1091</v>
      </c>
      <c r="K169" s="502">
        <f t="shared" si="2"/>
        <v>79.61961503208066</v>
      </c>
      <c r="L169" s="524"/>
    </row>
    <row r="170" spans="1:12" ht="45" customHeight="1" thickBot="1">
      <c r="A170" s="793">
        <v>154</v>
      </c>
      <c r="B170" s="797" t="s">
        <v>944</v>
      </c>
      <c r="C170" s="797" t="s">
        <v>945</v>
      </c>
      <c r="D170" s="529" t="s">
        <v>946</v>
      </c>
      <c r="E170" s="801" t="s">
        <v>931</v>
      </c>
      <c r="F170" s="804">
        <v>36617</v>
      </c>
      <c r="G170" s="514">
        <v>23</v>
      </c>
      <c r="H170" s="515">
        <v>23</v>
      </c>
      <c r="I170" s="519">
        <v>0</v>
      </c>
      <c r="J170" s="695" t="s">
        <v>2248</v>
      </c>
      <c r="K170" s="502" t="e">
        <f t="shared" si="2"/>
        <v>#VALUE!</v>
      </c>
      <c r="L170" s="807" t="s">
        <v>108</v>
      </c>
    </row>
    <row r="171" spans="1:12" ht="45" customHeight="1" thickBot="1">
      <c r="A171" s="794"/>
      <c r="B171" s="798"/>
      <c r="C171" s="800"/>
      <c r="D171" s="529" t="s">
        <v>947</v>
      </c>
      <c r="E171" s="802"/>
      <c r="F171" s="805"/>
      <c r="G171" s="514">
        <v>107</v>
      </c>
      <c r="H171" s="515">
        <v>110</v>
      </c>
      <c r="I171" s="519">
        <v>0</v>
      </c>
      <c r="J171" s="695" t="s">
        <v>2248</v>
      </c>
      <c r="K171" s="502" t="e">
        <f t="shared" si="2"/>
        <v>#VALUE!</v>
      </c>
      <c r="L171" s="808"/>
    </row>
    <row r="172" spans="1:12" ht="45" customHeight="1" thickBot="1">
      <c r="A172" s="794"/>
      <c r="B172" s="798"/>
      <c r="C172" s="800"/>
      <c r="D172" s="529" t="s">
        <v>948</v>
      </c>
      <c r="E172" s="802"/>
      <c r="F172" s="805"/>
      <c r="G172" s="514">
        <v>123</v>
      </c>
      <c r="H172" s="515">
        <v>126</v>
      </c>
      <c r="I172" s="519">
        <v>0</v>
      </c>
      <c r="J172" s="695" t="s">
        <v>2248</v>
      </c>
      <c r="K172" s="502" t="e">
        <f t="shared" si="2"/>
        <v>#VALUE!</v>
      </c>
      <c r="L172" s="808"/>
    </row>
    <row r="173" spans="1:12" ht="45" customHeight="1" thickBot="1">
      <c r="A173" s="794"/>
      <c r="B173" s="798"/>
      <c r="C173" s="800"/>
      <c r="D173" s="529" t="s">
        <v>949</v>
      </c>
      <c r="E173" s="802"/>
      <c r="F173" s="805"/>
      <c r="G173" s="514">
        <v>123</v>
      </c>
      <c r="H173" s="515">
        <v>126</v>
      </c>
      <c r="I173" s="519">
        <v>0</v>
      </c>
      <c r="J173" s="695" t="s">
        <v>2248</v>
      </c>
      <c r="K173" s="502" t="e">
        <f t="shared" si="2"/>
        <v>#VALUE!</v>
      </c>
      <c r="L173" s="808"/>
    </row>
    <row r="174" spans="1:12" ht="45" customHeight="1" thickBot="1">
      <c r="A174" s="794"/>
      <c r="B174" s="798"/>
      <c r="C174" s="800"/>
      <c r="D174" s="529" t="s">
        <v>950</v>
      </c>
      <c r="E174" s="802"/>
      <c r="F174" s="805"/>
      <c r="G174" s="514">
        <v>145</v>
      </c>
      <c r="H174" s="515">
        <v>149</v>
      </c>
      <c r="I174" s="519">
        <v>0</v>
      </c>
      <c r="J174" s="695" t="s">
        <v>2248</v>
      </c>
      <c r="K174" s="502" t="e">
        <f t="shared" si="2"/>
        <v>#VALUE!</v>
      </c>
      <c r="L174" s="808"/>
    </row>
    <row r="175" spans="1:12" ht="45" customHeight="1" thickBot="1">
      <c r="A175" s="794"/>
      <c r="B175" s="798"/>
      <c r="C175" s="800"/>
      <c r="D175" s="530" t="s">
        <v>951</v>
      </c>
      <c r="E175" s="802"/>
      <c r="F175" s="805"/>
      <c r="G175" s="514">
        <v>57</v>
      </c>
      <c r="H175" s="515">
        <v>58</v>
      </c>
      <c r="I175" s="519">
        <v>0</v>
      </c>
      <c r="J175" s="695" t="s">
        <v>2248</v>
      </c>
      <c r="K175" s="502" t="e">
        <f t="shared" si="2"/>
        <v>#VALUE!</v>
      </c>
      <c r="L175" s="808"/>
    </row>
    <row r="176" spans="1:12" ht="45" customHeight="1" thickBot="1">
      <c r="A176" s="794"/>
      <c r="B176" s="798"/>
      <c r="C176" s="800"/>
      <c r="D176" s="530" t="s">
        <v>952</v>
      </c>
      <c r="E176" s="802"/>
      <c r="F176" s="805"/>
      <c r="G176" s="514">
        <v>70</v>
      </c>
      <c r="H176" s="515">
        <v>71</v>
      </c>
      <c r="I176" s="519">
        <v>0</v>
      </c>
      <c r="J176" s="695" t="s">
        <v>2248</v>
      </c>
      <c r="K176" s="502" t="e">
        <f t="shared" si="2"/>
        <v>#VALUE!</v>
      </c>
      <c r="L176" s="808"/>
    </row>
    <row r="177" spans="1:12" ht="45" customHeight="1" thickBot="1">
      <c r="A177" s="794"/>
      <c r="B177" s="798"/>
      <c r="C177" s="800"/>
      <c r="D177" s="530" t="s">
        <v>953</v>
      </c>
      <c r="E177" s="802"/>
      <c r="F177" s="805"/>
      <c r="G177" s="514">
        <v>95</v>
      </c>
      <c r="H177" s="515">
        <v>97</v>
      </c>
      <c r="I177" s="519">
        <v>0</v>
      </c>
      <c r="J177" s="695" t="s">
        <v>2248</v>
      </c>
      <c r="K177" s="502" t="e">
        <f t="shared" si="2"/>
        <v>#VALUE!</v>
      </c>
      <c r="L177" s="808"/>
    </row>
    <row r="178" spans="1:12" ht="45" customHeight="1" thickBot="1">
      <c r="A178" s="794"/>
      <c r="B178" s="798"/>
      <c r="C178" s="800"/>
      <c r="D178" s="530" t="s">
        <v>954</v>
      </c>
      <c r="E178" s="803"/>
      <c r="F178" s="805"/>
      <c r="G178" s="514">
        <v>107</v>
      </c>
      <c r="H178" s="692">
        <v>110</v>
      </c>
      <c r="I178" s="693">
        <v>0</v>
      </c>
      <c r="J178" s="699" t="s">
        <v>2248</v>
      </c>
      <c r="K178" s="502" t="e">
        <f t="shared" si="2"/>
        <v>#VALUE!</v>
      </c>
      <c r="L178" s="809"/>
    </row>
    <row r="179" spans="1:12" ht="45" customHeight="1" thickBot="1">
      <c r="A179" s="795"/>
      <c r="B179" s="798"/>
      <c r="C179" s="810" t="s">
        <v>955</v>
      </c>
      <c r="D179" s="530" t="s">
        <v>956</v>
      </c>
      <c r="E179" s="801" t="s">
        <v>931</v>
      </c>
      <c r="F179" s="805"/>
      <c r="G179" s="514">
        <v>120</v>
      </c>
      <c r="H179" s="698" t="s">
        <v>2248</v>
      </c>
      <c r="I179" s="697" t="s">
        <v>2248</v>
      </c>
      <c r="J179" s="697" t="s">
        <v>2248</v>
      </c>
      <c r="K179" s="502" t="e">
        <f t="shared" si="2"/>
        <v>#VALUE!</v>
      </c>
      <c r="L179" s="524"/>
    </row>
    <row r="180" spans="1:12" ht="45" customHeight="1" thickBot="1">
      <c r="A180" s="795"/>
      <c r="B180" s="798"/>
      <c r="C180" s="800"/>
      <c r="D180" s="530" t="s">
        <v>957</v>
      </c>
      <c r="E180" s="802"/>
      <c r="F180" s="805"/>
      <c r="G180" s="514">
        <v>100</v>
      </c>
      <c r="H180" s="698" t="s">
        <v>2248</v>
      </c>
      <c r="I180" s="697" t="s">
        <v>2248</v>
      </c>
      <c r="J180" s="697" t="s">
        <v>2248</v>
      </c>
      <c r="K180" s="502" t="e">
        <f t="shared" si="2"/>
        <v>#VALUE!</v>
      </c>
      <c r="L180" s="524"/>
    </row>
    <row r="181" spans="1:12" ht="45" customHeight="1" thickBot="1">
      <c r="A181" s="795"/>
      <c r="B181" s="798"/>
      <c r="C181" s="800"/>
      <c r="D181" s="530" t="s">
        <v>958</v>
      </c>
      <c r="E181" s="802"/>
      <c r="F181" s="805"/>
      <c r="G181" s="514">
        <v>300</v>
      </c>
      <c r="H181" s="698" t="s">
        <v>2248</v>
      </c>
      <c r="I181" s="697" t="s">
        <v>2248</v>
      </c>
      <c r="J181" s="697" t="s">
        <v>2248</v>
      </c>
      <c r="K181" s="502" t="e">
        <f t="shared" si="2"/>
        <v>#VALUE!</v>
      </c>
      <c r="L181" s="524"/>
    </row>
    <row r="182" spans="1:12" ht="45" customHeight="1" thickBot="1">
      <c r="A182" s="795"/>
      <c r="B182" s="798"/>
      <c r="C182" s="800"/>
      <c r="D182" s="530" t="s">
        <v>959</v>
      </c>
      <c r="E182" s="802"/>
      <c r="F182" s="805"/>
      <c r="G182" s="514">
        <v>700</v>
      </c>
      <c r="H182" s="698" t="s">
        <v>2248</v>
      </c>
      <c r="I182" s="697" t="s">
        <v>2248</v>
      </c>
      <c r="J182" s="697" t="s">
        <v>2248</v>
      </c>
      <c r="K182" s="502" t="e">
        <f t="shared" si="2"/>
        <v>#VALUE!</v>
      </c>
      <c r="L182" s="524"/>
    </row>
    <row r="183" spans="1:12" ht="45" customHeight="1" thickBot="1">
      <c r="A183" s="795"/>
      <c r="B183" s="798"/>
      <c r="C183" s="800"/>
      <c r="D183" s="530" t="s">
        <v>960</v>
      </c>
      <c r="E183" s="802"/>
      <c r="F183" s="805"/>
      <c r="G183" s="514">
        <v>700</v>
      </c>
      <c r="H183" s="698" t="s">
        <v>2248</v>
      </c>
      <c r="I183" s="697" t="s">
        <v>2248</v>
      </c>
      <c r="J183" s="697" t="s">
        <v>2248</v>
      </c>
      <c r="K183" s="502" t="e">
        <f t="shared" si="2"/>
        <v>#VALUE!</v>
      </c>
      <c r="L183" s="524"/>
    </row>
    <row r="184" spans="1:12" ht="45" customHeight="1" thickBot="1">
      <c r="A184" s="795"/>
      <c r="B184" s="798"/>
      <c r="C184" s="800"/>
      <c r="D184" s="531" t="s">
        <v>961</v>
      </c>
      <c r="E184" s="802"/>
      <c r="F184" s="805"/>
      <c r="G184" s="514">
        <v>60</v>
      </c>
      <c r="H184" s="698" t="s">
        <v>2248</v>
      </c>
      <c r="I184" s="697" t="s">
        <v>2248</v>
      </c>
      <c r="J184" s="697" t="s">
        <v>2248</v>
      </c>
      <c r="K184" s="502" t="e">
        <f t="shared" si="2"/>
        <v>#VALUE!</v>
      </c>
      <c r="L184" s="524"/>
    </row>
    <row r="185" spans="1:12" ht="45" customHeight="1" thickBot="1">
      <c r="A185" s="795"/>
      <c r="B185" s="798"/>
      <c r="C185" s="800"/>
      <c r="D185" s="527" t="s">
        <v>2264</v>
      </c>
      <c r="E185" s="802"/>
      <c r="F185" s="805"/>
      <c r="G185" s="514">
        <v>200</v>
      </c>
      <c r="H185" s="698" t="s">
        <v>2248</v>
      </c>
      <c r="I185" s="697" t="s">
        <v>2248</v>
      </c>
      <c r="J185" s="697" t="s">
        <v>2248</v>
      </c>
      <c r="K185" s="502" t="e">
        <f t="shared" si="2"/>
        <v>#VALUE!</v>
      </c>
      <c r="L185" s="524"/>
    </row>
    <row r="186" spans="1:12" ht="45" customHeight="1" thickBot="1">
      <c r="A186" s="795"/>
      <c r="B186" s="798"/>
      <c r="C186" s="800"/>
      <c r="D186" s="527" t="s">
        <v>2265</v>
      </c>
      <c r="E186" s="802"/>
      <c r="F186" s="805"/>
      <c r="G186" s="514">
        <v>300</v>
      </c>
      <c r="H186" s="698" t="s">
        <v>2248</v>
      </c>
      <c r="I186" s="697" t="s">
        <v>2248</v>
      </c>
      <c r="J186" s="697" t="s">
        <v>2248</v>
      </c>
      <c r="K186" s="502" t="e">
        <f t="shared" si="2"/>
        <v>#VALUE!</v>
      </c>
      <c r="L186" s="524"/>
    </row>
    <row r="187" spans="1:12" ht="45" customHeight="1" thickBot="1">
      <c r="A187" s="795"/>
      <c r="B187" s="798"/>
      <c r="C187" s="800"/>
      <c r="D187" s="530" t="s">
        <v>962</v>
      </c>
      <c r="E187" s="802"/>
      <c r="F187" s="805"/>
      <c r="G187" s="514">
        <v>60</v>
      </c>
      <c r="H187" s="698" t="s">
        <v>2248</v>
      </c>
      <c r="I187" s="697" t="s">
        <v>2248</v>
      </c>
      <c r="J187" s="697" t="s">
        <v>2248</v>
      </c>
      <c r="K187" s="502" t="e">
        <f t="shared" si="2"/>
        <v>#VALUE!</v>
      </c>
      <c r="L187" s="524"/>
    </row>
    <row r="188" spans="1:12" ht="45" customHeight="1" thickBot="1">
      <c r="A188" s="795"/>
      <c r="B188" s="798"/>
      <c r="C188" s="800"/>
      <c r="D188" s="530" t="s">
        <v>963</v>
      </c>
      <c r="E188" s="802"/>
      <c r="F188" s="805"/>
      <c r="G188" s="514">
        <v>125</v>
      </c>
      <c r="H188" s="698" t="s">
        <v>2248</v>
      </c>
      <c r="I188" s="697" t="s">
        <v>2248</v>
      </c>
      <c r="J188" s="697" t="s">
        <v>2248</v>
      </c>
      <c r="K188" s="502" t="e">
        <f t="shared" si="2"/>
        <v>#VALUE!</v>
      </c>
      <c r="L188" s="524"/>
    </row>
    <row r="189" spans="1:12" ht="45" customHeight="1" thickBot="1">
      <c r="A189" s="795"/>
      <c r="B189" s="798"/>
      <c r="C189" s="800"/>
      <c r="D189" s="530" t="s">
        <v>964</v>
      </c>
      <c r="E189" s="802"/>
      <c r="F189" s="805"/>
      <c r="G189" s="514">
        <v>125</v>
      </c>
      <c r="H189" s="698" t="s">
        <v>2248</v>
      </c>
      <c r="I189" s="697" t="s">
        <v>2248</v>
      </c>
      <c r="J189" s="697" t="s">
        <v>2248</v>
      </c>
      <c r="K189" s="502" t="e">
        <f t="shared" si="2"/>
        <v>#VALUE!</v>
      </c>
      <c r="L189" s="524"/>
    </row>
    <row r="190" spans="1:12" ht="45" customHeight="1" thickBot="1">
      <c r="A190" s="795"/>
      <c r="B190" s="798"/>
      <c r="C190" s="800"/>
      <c r="D190" s="530" t="s">
        <v>965</v>
      </c>
      <c r="E190" s="802"/>
      <c r="F190" s="805"/>
      <c r="G190" s="514">
        <v>72</v>
      </c>
      <c r="H190" s="698" t="s">
        <v>2248</v>
      </c>
      <c r="I190" s="697" t="s">
        <v>2248</v>
      </c>
      <c r="J190" s="697" t="s">
        <v>2248</v>
      </c>
      <c r="K190" s="502" t="e">
        <f t="shared" si="2"/>
        <v>#VALUE!</v>
      </c>
      <c r="L190" s="524"/>
    </row>
    <row r="191" spans="1:12" ht="45" customHeight="1" thickBot="1">
      <c r="A191" s="795"/>
      <c r="B191" s="798"/>
      <c r="C191" s="800"/>
      <c r="D191" s="530" t="s">
        <v>966</v>
      </c>
      <c r="E191" s="802"/>
      <c r="F191" s="805"/>
      <c r="G191" s="514">
        <v>1570</v>
      </c>
      <c r="H191" s="698" t="s">
        <v>2248</v>
      </c>
      <c r="I191" s="697" t="s">
        <v>2248</v>
      </c>
      <c r="J191" s="697" t="s">
        <v>2248</v>
      </c>
      <c r="K191" s="502" t="e">
        <f t="shared" si="2"/>
        <v>#VALUE!</v>
      </c>
      <c r="L191" s="524"/>
    </row>
    <row r="192" spans="1:12" ht="45" customHeight="1" thickBot="1">
      <c r="A192" s="795"/>
      <c r="B192" s="798"/>
      <c r="C192" s="800"/>
      <c r="D192" s="530" t="s">
        <v>967</v>
      </c>
      <c r="E192" s="802"/>
      <c r="F192" s="805"/>
      <c r="G192" s="514">
        <v>530</v>
      </c>
      <c r="H192" s="698" t="s">
        <v>2248</v>
      </c>
      <c r="I192" s="697" t="s">
        <v>2248</v>
      </c>
      <c r="J192" s="697" t="s">
        <v>2248</v>
      </c>
      <c r="K192" s="502" t="e">
        <f t="shared" si="2"/>
        <v>#VALUE!</v>
      </c>
      <c r="L192" s="524"/>
    </row>
    <row r="193" spans="1:12" ht="45" customHeight="1" thickBot="1">
      <c r="A193" s="795"/>
      <c r="B193" s="798"/>
      <c r="C193" s="800"/>
      <c r="D193" s="530" t="s">
        <v>968</v>
      </c>
      <c r="E193" s="802"/>
      <c r="F193" s="805"/>
      <c r="G193" s="514">
        <v>20</v>
      </c>
      <c r="H193" s="698" t="s">
        <v>2248</v>
      </c>
      <c r="I193" s="697" t="s">
        <v>2248</v>
      </c>
      <c r="J193" s="697" t="s">
        <v>2248</v>
      </c>
      <c r="K193" s="502" t="e">
        <f t="shared" si="2"/>
        <v>#VALUE!</v>
      </c>
      <c r="L193" s="524"/>
    </row>
    <row r="194" spans="1:12" ht="45" customHeight="1" thickBot="1">
      <c r="A194" s="795"/>
      <c r="B194" s="798"/>
      <c r="C194" s="800"/>
      <c r="D194" s="530" t="s">
        <v>969</v>
      </c>
      <c r="E194" s="802"/>
      <c r="F194" s="805"/>
      <c r="G194" s="514">
        <v>7</v>
      </c>
      <c r="H194" s="698" t="s">
        <v>2248</v>
      </c>
      <c r="I194" s="697" t="s">
        <v>2248</v>
      </c>
      <c r="J194" s="697" t="s">
        <v>2248</v>
      </c>
      <c r="K194" s="502" t="e">
        <f t="shared" si="2"/>
        <v>#VALUE!</v>
      </c>
      <c r="L194" s="524"/>
    </row>
    <row r="195" spans="1:12" ht="45" customHeight="1" thickBot="1">
      <c r="A195" s="795"/>
      <c r="B195" s="798"/>
      <c r="C195" s="800"/>
      <c r="D195" s="530" t="s">
        <v>970</v>
      </c>
      <c r="E195" s="802"/>
      <c r="F195" s="805"/>
      <c r="G195" s="514">
        <v>118</v>
      </c>
      <c r="H195" s="698" t="s">
        <v>2248</v>
      </c>
      <c r="I195" s="697" t="s">
        <v>2248</v>
      </c>
      <c r="J195" s="697" t="s">
        <v>2248</v>
      </c>
      <c r="K195" s="502" t="e">
        <f t="shared" si="2"/>
        <v>#VALUE!</v>
      </c>
      <c r="L195" s="524"/>
    </row>
    <row r="196" spans="1:12" ht="45" customHeight="1" thickBot="1">
      <c r="A196" s="795"/>
      <c r="B196" s="798"/>
      <c r="C196" s="800"/>
      <c r="D196" s="530" t="s">
        <v>971</v>
      </c>
      <c r="E196" s="802"/>
      <c r="F196" s="805"/>
      <c r="G196" s="514">
        <v>330</v>
      </c>
      <c r="H196" s="698" t="s">
        <v>2248</v>
      </c>
      <c r="I196" s="697" t="s">
        <v>2248</v>
      </c>
      <c r="J196" s="697" t="s">
        <v>2248</v>
      </c>
      <c r="K196" s="502" t="e">
        <f>IF(G196=0,"",G196/J196)</f>
        <v>#VALUE!</v>
      </c>
      <c r="L196" s="524"/>
    </row>
    <row r="197" spans="1:12" ht="45" customHeight="1" thickBot="1">
      <c r="A197" s="796"/>
      <c r="B197" s="799"/>
      <c r="C197" s="811"/>
      <c r="D197" s="530" t="s">
        <v>936</v>
      </c>
      <c r="E197" s="803"/>
      <c r="F197" s="806"/>
      <c r="G197" s="514">
        <v>121304</v>
      </c>
      <c r="H197" s="515">
        <v>121304</v>
      </c>
      <c r="I197" s="516">
        <v>23</v>
      </c>
      <c r="J197" s="517">
        <v>1091</v>
      </c>
      <c r="K197" s="502">
        <f t="shared" si="2"/>
        <v>111.18606782768103</v>
      </c>
      <c r="L197" s="524"/>
    </row>
    <row r="198" spans="1:12" ht="30" customHeight="1" thickBot="1">
      <c r="A198" s="739" t="s">
        <v>88</v>
      </c>
      <c r="B198" s="740"/>
      <c r="C198" s="740"/>
      <c r="D198" s="740"/>
      <c r="E198" s="740"/>
      <c r="F198" s="740"/>
      <c r="G198" s="740"/>
      <c r="H198" s="740"/>
      <c r="I198" s="740"/>
      <c r="J198" s="740"/>
      <c r="K198" s="741"/>
      <c r="L198" s="532">
        <f>COUNTIF(L8:L197,"○")</f>
        <v>26</v>
      </c>
    </row>
    <row r="202" spans="2:5" ht="13.5">
      <c r="B202" s="93" t="s">
        <v>2266</v>
      </c>
      <c r="C202" s="72" t="s">
        <v>58</v>
      </c>
      <c r="E202" s="72" t="s">
        <v>65</v>
      </c>
    </row>
    <row r="207" ht="12">
      <c r="B207" s="93" t="s">
        <v>2266</v>
      </c>
    </row>
  </sheetData>
  <sheetProtection/>
  <mergeCells count="28">
    <mergeCell ref="F5:F7"/>
    <mergeCell ref="H5:L5"/>
    <mergeCell ref="E162:E169"/>
    <mergeCell ref="F164:F166"/>
    <mergeCell ref="A3:E3"/>
    <mergeCell ref="F3:G3"/>
    <mergeCell ref="H3:L3"/>
    <mergeCell ref="A5:A7"/>
    <mergeCell ref="B5:B7"/>
    <mergeCell ref="C5:C7"/>
    <mergeCell ref="D5:D7"/>
    <mergeCell ref="E5:E7"/>
    <mergeCell ref="L170:L178"/>
    <mergeCell ref="C179:C197"/>
    <mergeCell ref="E179:E197"/>
    <mergeCell ref="A155:A169"/>
    <mergeCell ref="B155:B169"/>
    <mergeCell ref="C155:C160"/>
    <mergeCell ref="E155:E160"/>
    <mergeCell ref="F155:F160"/>
    <mergeCell ref="L155:L160"/>
    <mergeCell ref="C162:C169"/>
    <mergeCell ref="A198:K198"/>
    <mergeCell ref="A170:A197"/>
    <mergeCell ref="B170:B197"/>
    <mergeCell ref="C170:C178"/>
    <mergeCell ref="E170:E178"/>
    <mergeCell ref="F170:F197"/>
  </mergeCells>
  <dataValidations count="1">
    <dataValidation type="list" allowBlank="1" showInputMessage="1" showErrorMessage="1" sqref="L170 L8:L160">
      <formula1>"○"</formula1>
    </dataValidation>
  </dataValidations>
  <hyperlinks>
    <hyperlink ref="C202" location="総括表!A1" display="総括表へはこちらをクリック！"/>
    <hyperlink ref="E202" location="農林水産部!A1" display="農林水産部総括表へはこちらをクリック！"/>
  </hyperlinks>
  <printOptions/>
  <pageMargins left="0.98425196850393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16.xml><?xml version="1.0" encoding="utf-8"?>
<worksheet xmlns="http://schemas.openxmlformats.org/spreadsheetml/2006/main" xmlns:r="http://schemas.openxmlformats.org/officeDocument/2006/relationships">
  <sheetPr>
    <tabColor indexed="10"/>
  </sheetPr>
  <dimension ref="A1:I56"/>
  <sheetViews>
    <sheetView view="pageBreakPreview" zoomScale="82" zoomScaleSheetLayoutView="82" zoomScalePageLayoutView="0" workbookViewId="0" topLeftCell="A10">
      <selection activeCell="C22" sqref="C22"/>
    </sheetView>
  </sheetViews>
  <sheetFormatPr defaultColWidth="9.00390625" defaultRowHeight="13.5"/>
  <cols>
    <col min="1" max="1" width="5.25390625" style="12" bestFit="1" customWidth="1"/>
    <col min="2" max="2" width="37.50390625" style="12" customWidth="1"/>
    <col min="3" max="3" width="45.50390625" style="12" customWidth="1"/>
    <col min="4" max="4" width="20.00390625" style="12" customWidth="1"/>
    <col min="5" max="5" width="13.875" style="12" customWidth="1"/>
    <col min="6" max="8" width="10.625" style="12" customWidth="1"/>
    <col min="9" max="9" width="10.875" style="12" customWidth="1"/>
    <col min="10" max="16384" width="9.00390625" style="12" customWidth="1"/>
  </cols>
  <sheetData>
    <row r="1" spans="1:8" ht="13.5">
      <c r="A1" s="51" t="s">
        <v>4</v>
      </c>
      <c r="B1" s="51"/>
      <c r="C1" s="51"/>
      <c r="D1" s="51"/>
      <c r="E1" s="51"/>
      <c r="F1" s="51"/>
      <c r="G1" s="51"/>
      <c r="H1" s="51"/>
    </row>
    <row r="2" spans="1:8" ht="21">
      <c r="A2" s="819" t="s">
        <v>75</v>
      </c>
      <c r="B2" s="819"/>
      <c r="C2" s="819"/>
      <c r="D2" s="819"/>
      <c r="E2" s="819"/>
      <c r="F2" s="819"/>
      <c r="G2" s="819"/>
      <c r="H2" s="819"/>
    </row>
    <row r="3" spans="1:8" ht="13.5" customHeight="1">
      <c r="A3" s="13"/>
      <c r="B3" s="13"/>
      <c r="C3" s="13"/>
      <c r="D3" s="13"/>
      <c r="E3" s="13"/>
      <c r="F3" s="13"/>
      <c r="G3" s="13"/>
      <c r="H3" s="13"/>
    </row>
    <row r="4" spans="1:8" ht="13.5">
      <c r="A4" s="51"/>
      <c r="B4" s="51"/>
      <c r="C4" s="51"/>
      <c r="D4" s="51"/>
      <c r="E4" s="51"/>
      <c r="F4" s="51"/>
      <c r="G4" s="533" t="s">
        <v>972</v>
      </c>
      <c r="H4" s="533"/>
    </row>
    <row r="5" spans="1:8" ht="13.5">
      <c r="A5" s="51"/>
      <c r="B5" s="51"/>
      <c r="C5" s="51"/>
      <c r="D5" s="51"/>
      <c r="E5" s="51"/>
      <c r="F5" s="51"/>
      <c r="G5" s="51"/>
      <c r="H5" s="534" t="s">
        <v>5</v>
      </c>
    </row>
    <row r="6" spans="1:9" s="14" customFormat="1" ht="30" customHeight="1">
      <c r="A6" s="535" t="s">
        <v>6</v>
      </c>
      <c r="B6" s="535" t="s">
        <v>7</v>
      </c>
      <c r="C6" s="535" t="s">
        <v>8</v>
      </c>
      <c r="D6" s="535" t="s">
        <v>9</v>
      </c>
      <c r="E6" s="535" t="s">
        <v>10</v>
      </c>
      <c r="F6" s="140" t="s">
        <v>11</v>
      </c>
      <c r="G6" s="140" t="s">
        <v>53</v>
      </c>
      <c r="H6" s="140" t="s">
        <v>12</v>
      </c>
      <c r="I6" s="297"/>
    </row>
    <row r="7" spans="1:9" ht="39" customHeight="1">
      <c r="A7" s="536">
        <v>1</v>
      </c>
      <c r="B7" s="677" t="s">
        <v>535</v>
      </c>
      <c r="C7" s="678" t="s">
        <v>973</v>
      </c>
      <c r="D7" s="146" t="s">
        <v>974</v>
      </c>
      <c r="E7" s="539" t="s">
        <v>975</v>
      </c>
      <c r="F7" s="540">
        <v>44</v>
      </c>
      <c r="G7" s="540">
        <v>0</v>
      </c>
      <c r="H7" s="540">
        <f>F7-G7</f>
        <v>44</v>
      </c>
      <c r="I7" s="541"/>
    </row>
    <row r="8" spans="1:9" ht="47.25" customHeight="1">
      <c r="A8" s="536">
        <v>2</v>
      </c>
      <c r="B8" s="677" t="s">
        <v>535</v>
      </c>
      <c r="C8" s="678" t="s">
        <v>976</v>
      </c>
      <c r="D8" s="146" t="s">
        <v>977</v>
      </c>
      <c r="E8" s="539" t="s">
        <v>975</v>
      </c>
      <c r="F8" s="540">
        <v>104</v>
      </c>
      <c r="G8" s="540">
        <v>6</v>
      </c>
      <c r="H8" s="540">
        <f aca="true" t="shared" si="0" ref="H8:H17">F8-G8</f>
        <v>98</v>
      </c>
      <c r="I8" s="541"/>
    </row>
    <row r="9" spans="1:9" ht="36.75" customHeight="1">
      <c r="A9" s="536">
        <v>3</v>
      </c>
      <c r="B9" s="146" t="s">
        <v>978</v>
      </c>
      <c r="C9" s="678" t="s">
        <v>979</v>
      </c>
      <c r="D9" s="146" t="s">
        <v>977</v>
      </c>
      <c r="E9" s="539" t="s">
        <v>975</v>
      </c>
      <c r="F9" s="540">
        <v>13</v>
      </c>
      <c r="G9" s="540">
        <v>8</v>
      </c>
      <c r="H9" s="540">
        <f t="shared" si="0"/>
        <v>5</v>
      </c>
      <c r="I9" s="541"/>
    </row>
    <row r="10" spans="1:9" ht="60" customHeight="1">
      <c r="A10" s="536">
        <v>4</v>
      </c>
      <c r="B10" s="146" t="s">
        <v>980</v>
      </c>
      <c r="C10" s="678" t="s">
        <v>981</v>
      </c>
      <c r="D10" s="538" t="s">
        <v>982</v>
      </c>
      <c r="E10" s="539" t="s">
        <v>983</v>
      </c>
      <c r="F10" s="540">
        <v>11</v>
      </c>
      <c r="G10" s="540">
        <v>0</v>
      </c>
      <c r="H10" s="540">
        <f t="shared" si="0"/>
        <v>11</v>
      </c>
      <c r="I10" s="541"/>
    </row>
    <row r="11" spans="1:9" ht="39.75" customHeight="1">
      <c r="A11" s="536">
        <v>5</v>
      </c>
      <c r="B11" s="146" t="s">
        <v>984</v>
      </c>
      <c r="C11" s="678" t="s">
        <v>985</v>
      </c>
      <c r="D11" s="537" t="s">
        <v>986</v>
      </c>
      <c r="E11" s="539" t="s">
        <v>987</v>
      </c>
      <c r="F11" s="540">
        <v>14</v>
      </c>
      <c r="G11" s="540">
        <v>0</v>
      </c>
      <c r="H11" s="540">
        <f t="shared" si="0"/>
        <v>14</v>
      </c>
      <c r="I11" s="541"/>
    </row>
    <row r="12" spans="1:9" ht="45" customHeight="1">
      <c r="A12" s="536">
        <v>6</v>
      </c>
      <c r="B12" s="146" t="s">
        <v>988</v>
      </c>
      <c r="C12" s="146" t="s">
        <v>989</v>
      </c>
      <c r="D12" s="146" t="s">
        <v>990</v>
      </c>
      <c r="E12" s="539" t="s">
        <v>991</v>
      </c>
      <c r="F12" s="540">
        <v>20</v>
      </c>
      <c r="G12" s="540">
        <v>0</v>
      </c>
      <c r="H12" s="540">
        <f t="shared" si="0"/>
        <v>20</v>
      </c>
      <c r="I12" s="541"/>
    </row>
    <row r="13" spans="1:9" ht="42" customHeight="1">
      <c r="A13" s="536">
        <v>7</v>
      </c>
      <c r="B13" s="677" t="s">
        <v>535</v>
      </c>
      <c r="C13" s="677" t="s">
        <v>992</v>
      </c>
      <c r="D13" s="538" t="s">
        <v>993</v>
      </c>
      <c r="E13" s="134" t="s">
        <v>994</v>
      </c>
      <c r="F13" s="322">
        <v>9</v>
      </c>
      <c r="G13" s="322">
        <v>0</v>
      </c>
      <c r="H13" s="540">
        <f t="shared" si="0"/>
        <v>9</v>
      </c>
      <c r="I13" s="541"/>
    </row>
    <row r="14" spans="1:9" ht="42" customHeight="1">
      <c r="A14" s="536">
        <v>8</v>
      </c>
      <c r="B14" s="677" t="s">
        <v>535</v>
      </c>
      <c r="C14" s="677" t="s">
        <v>995</v>
      </c>
      <c r="D14" s="538" t="s">
        <v>993</v>
      </c>
      <c r="E14" s="134" t="s">
        <v>994</v>
      </c>
      <c r="F14" s="322">
        <v>6</v>
      </c>
      <c r="G14" s="322">
        <v>0</v>
      </c>
      <c r="H14" s="540">
        <f t="shared" si="0"/>
        <v>6</v>
      </c>
      <c r="I14" s="541"/>
    </row>
    <row r="15" spans="1:9" ht="37.5" customHeight="1">
      <c r="A15" s="536">
        <v>9</v>
      </c>
      <c r="B15" s="678" t="s">
        <v>996</v>
      </c>
      <c r="C15" s="678" t="s">
        <v>997</v>
      </c>
      <c r="D15" s="538" t="s">
        <v>998</v>
      </c>
      <c r="E15" s="539" t="s">
        <v>975</v>
      </c>
      <c r="F15" s="322">
        <v>2</v>
      </c>
      <c r="G15" s="322">
        <v>0</v>
      </c>
      <c r="H15" s="540">
        <f t="shared" si="0"/>
        <v>2</v>
      </c>
      <c r="I15" s="541"/>
    </row>
    <row r="16" spans="1:9" ht="38.25" customHeight="1">
      <c r="A16" s="536">
        <v>10</v>
      </c>
      <c r="B16" s="677" t="s">
        <v>535</v>
      </c>
      <c r="C16" s="678" t="s">
        <v>999</v>
      </c>
      <c r="D16" s="146" t="s">
        <v>974</v>
      </c>
      <c r="E16" s="539" t="s">
        <v>975</v>
      </c>
      <c r="F16" s="322">
        <v>28</v>
      </c>
      <c r="G16" s="322">
        <v>0</v>
      </c>
      <c r="H16" s="540">
        <f t="shared" si="0"/>
        <v>28</v>
      </c>
      <c r="I16" s="541"/>
    </row>
    <row r="17" spans="1:9" ht="45.75" customHeight="1">
      <c r="A17" s="536">
        <v>11</v>
      </c>
      <c r="B17" s="678" t="s">
        <v>543</v>
      </c>
      <c r="C17" s="678" t="s">
        <v>1000</v>
      </c>
      <c r="D17" s="146" t="s">
        <v>977</v>
      </c>
      <c r="E17" s="539" t="s">
        <v>975</v>
      </c>
      <c r="F17" s="322">
        <v>89</v>
      </c>
      <c r="G17" s="342">
        <v>83</v>
      </c>
      <c r="H17" s="540">
        <f t="shared" si="0"/>
        <v>6</v>
      </c>
      <c r="I17" s="541"/>
    </row>
    <row r="18" spans="1:9" ht="31.5" customHeight="1">
      <c r="A18" s="335"/>
      <c r="B18" s="330" t="s">
        <v>26</v>
      </c>
      <c r="C18" s="104" t="s">
        <v>57</v>
      </c>
      <c r="D18" s="753" t="s">
        <v>3</v>
      </c>
      <c r="E18" s="754"/>
      <c r="F18" s="335">
        <f>SUM(F7:F17)</f>
        <v>340</v>
      </c>
      <c r="G18" s="335">
        <f>SUM(G7:G17)</f>
        <v>97</v>
      </c>
      <c r="H18" s="335">
        <f>SUM(H7:H17)</f>
        <v>243</v>
      </c>
      <c r="I18" s="333"/>
    </row>
    <row r="19" spans="1:9" ht="36.75" customHeight="1">
      <c r="A19" s="322"/>
      <c r="B19" s="322"/>
      <c r="C19" s="146"/>
      <c r="D19" s="145"/>
      <c r="E19" s="145"/>
      <c r="F19" s="322"/>
      <c r="G19" s="322"/>
      <c r="H19" s="145"/>
      <c r="I19" s="324"/>
    </row>
    <row r="20" spans="1:9" ht="44.25" customHeight="1">
      <c r="A20" s="322"/>
      <c r="B20" s="322"/>
      <c r="C20" s="146"/>
      <c r="D20" s="145"/>
      <c r="E20" s="145"/>
      <c r="F20" s="322"/>
      <c r="G20" s="322"/>
      <c r="H20" s="145"/>
      <c r="I20" s="324"/>
    </row>
    <row r="21" spans="1:9" ht="31.5" customHeight="1">
      <c r="A21" s="322"/>
      <c r="B21" s="322"/>
      <c r="C21" s="146"/>
      <c r="D21" s="145"/>
      <c r="E21" s="145"/>
      <c r="F21" s="322"/>
      <c r="G21" s="322"/>
      <c r="H21" s="145"/>
      <c r="I21" s="324"/>
    </row>
    <row r="22" spans="1:9" ht="31.5" customHeight="1">
      <c r="A22" s="322"/>
      <c r="B22" s="322"/>
      <c r="C22" s="146"/>
      <c r="D22" s="145"/>
      <c r="E22" s="145"/>
      <c r="F22" s="322"/>
      <c r="G22" s="322"/>
      <c r="H22" s="145"/>
      <c r="I22" s="324"/>
    </row>
    <row r="23" spans="1:9" ht="31.5" customHeight="1">
      <c r="A23" s="322"/>
      <c r="B23" s="322"/>
      <c r="C23" s="146"/>
      <c r="D23" s="145"/>
      <c r="E23" s="145"/>
      <c r="F23" s="322"/>
      <c r="G23" s="322"/>
      <c r="H23" s="145"/>
      <c r="I23" s="324"/>
    </row>
    <row r="24" spans="1:9" ht="31.5" customHeight="1">
      <c r="A24" s="322"/>
      <c r="B24" s="322"/>
      <c r="C24" s="146"/>
      <c r="D24" s="145"/>
      <c r="E24" s="145"/>
      <c r="F24" s="322"/>
      <c r="G24" s="322"/>
      <c r="H24" s="145"/>
      <c r="I24" s="324"/>
    </row>
    <row r="25" spans="1:9" ht="31.5" customHeight="1">
      <c r="A25" s="322"/>
      <c r="B25" s="322"/>
      <c r="C25" s="146"/>
      <c r="D25" s="145"/>
      <c r="E25" s="145"/>
      <c r="F25" s="322"/>
      <c r="G25" s="322"/>
      <c r="H25" s="145"/>
      <c r="I25" s="324"/>
    </row>
    <row r="26" spans="1:9" ht="31.5" customHeight="1">
      <c r="A26" s="322"/>
      <c r="B26" s="322"/>
      <c r="C26" s="146"/>
      <c r="D26" s="145"/>
      <c r="E26" s="145"/>
      <c r="F26" s="322"/>
      <c r="G26" s="322"/>
      <c r="H26" s="145"/>
      <c r="I26" s="324"/>
    </row>
    <row r="27" spans="1:7" s="20" customFormat="1" ht="13.5">
      <c r="A27" s="15"/>
      <c r="B27" s="16"/>
      <c r="C27" s="17"/>
      <c r="D27" s="17"/>
      <c r="E27" s="18"/>
      <c r="F27" s="19"/>
      <c r="G27" s="19"/>
    </row>
    <row r="28" spans="1:5" s="20" customFormat="1" ht="13.5">
      <c r="A28" s="15"/>
      <c r="B28" s="16"/>
      <c r="C28" s="17"/>
      <c r="D28" s="17"/>
      <c r="E28" s="21"/>
    </row>
    <row r="29" spans="1:5" s="20" customFormat="1" ht="13.5">
      <c r="A29" s="15"/>
      <c r="B29" s="16"/>
      <c r="C29" s="17"/>
      <c r="D29" s="17"/>
      <c r="E29" s="21"/>
    </row>
    <row r="30" spans="1:5" s="20" customFormat="1" ht="13.5">
      <c r="A30" s="15"/>
      <c r="B30" s="16"/>
      <c r="C30" s="17"/>
      <c r="D30" s="17"/>
      <c r="E30" s="21"/>
    </row>
    <row r="31" spans="1:5" s="20" customFormat="1" ht="13.5">
      <c r="A31" s="15"/>
      <c r="B31" s="16"/>
      <c r="C31" s="17"/>
      <c r="D31" s="17"/>
      <c r="E31" s="21"/>
    </row>
    <row r="32" spans="1:5" s="20" customFormat="1" ht="13.5">
      <c r="A32" s="15"/>
      <c r="B32" s="16"/>
      <c r="C32" s="17"/>
      <c r="D32" s="17"/>
      <c r="E32" s="21"/>
    </row>
    <row r="33" spans="1:5" s="20" customFormat="1" ht="13.5">
      <c r="A33" s="15"/>
      <c r="B33" s="16"/>
      <c r="C33" s="17"/>
      <c r="D33" s="17"/>
      <c r="E33" s="21"/>
    </row>
    <row r="34" spans="1:5" s="20" customFormat="1" ht="13.5">
      <c r="A34" s="15"/>
      <c r="B34" s="16"/>
      <c r="C34" s="17"/>
      <c r="D34" s="17"/>
      <c r="E34" s="21"/>
    </row>
    <row r="35" spans="1:5" s="20" customFormat="1" ht="13.5">
      <c r="A35" s="15"/>
      <c r="B35" s="16"/>
      <c r="C35" s="17"/>
      <c r="D35" s="17"/>
      <c r="E35" s="21"/>
    </row>
    <row r="36" spans="1:5" s="20" customFormat="1" ht="13.5">
      <c r="A36" s="15"/>
      <c r="B36" s="16"/>
      <c r="C36" s="17"/>
      <c r="D36" s="17"/>
      <c r="E36" s="21"/>
    </row>
    <row r="37" spans="1:5" s="20" customFormat="1" ht="13.5">
      <c r="A37" s="15"/>
      <c r="B37" s="16"/>
      <c r="C37" s="17"/>
      <c r="D37" s="17"/>
      <c r="E37" s="21"/>
    </row>
    <row r="38" spans="1:5" s="20" customFormat="1" ht="13.5">
      <c r="A38" s="15"/>
      <c r="B38" s="16"/>
      <c r="C38" s="17"/>
      <c r="D38" s="17"/>
      <c r="E38" s="21"/>
    </row>
    <row r="39" spans="1:5" s="20" customFormat="1" ht="13.5">
      <c r="A39" s="15"/>
      <c r="B39" s="16"/>
      <c r="C39" s="17"/>
      <c r="D39" s="17"/>
      <c r="E39" s="21"/>
    </row>
    <row r="40" spans="1:5" s="20" customFormat="1" ht="13.5">
      <c r="A40" s="15"/>
      <c r="B40" s="16"/>
      <c r="C40" s="17"/>
      <c r="D40" s="17"/>
      <c r="E40" s="21"/>
    </row>
    <row r="41" spans="1:8" s="20" customFormat="1" ht="13.5" customHeight="1">
      <c r="A41" s="22"/>
      <c r="B41" s="23"/>
      <c r="C41" s="24"/>
      <c r="E41" s="24"/>
      <c r="F41" s="25"/>
      <c r="G41" s="25"/>
      <c r="H41" s="24"/>
    </row>
    <row r="42" spans="1:8" s="26" customFormat="1" ht="13.5">
      <c r="A42" s="24"/>
      <c r="B42" s="24"/>
      <c r="C42" s="25"/>
      <c r="D42" s="24"/>
      <c r="E42" s="24"/>
      <c r="F42" s="24"/>
      <c r="G42" s="24"/>
      <c r="H42" s="24"/>
    </row>
    <row r="43" spans="1:8" s="26" customFormat="1" ht="13.5">
      <c r="A43" s="24"/>
      <c r="B43" s="24"/>
      <c r="C43" s="24"/>
      <c r="D43" s="24"/>
      <c r="E43" s="24"/>
      <c r="F43" s="27"/>
      <c r="G43" s="27"/>
      <c r="H43" s="24"/>
    </row>
    <row r="44" spans="1:8" s="26" customFormat="1" ht="13.5">
      <c r="A44" s="24"/>
      <c r="B44" s="24"/>
      <c r="C44" s="27"/>
      <c r="D44" s="24"/>
      <c r="E44" s="24"/>
      <c r="F44" s="27"/>
      <c r="G44" s="27"/>
      <c r="H44" s="24"/>
    </row>
    <row r="45" spans="1:8" s="26" customFormat="1" ht="13.5">
      <c r="A45" s="24"/>
      <c r="B45" s="24"/>
      <c r="C45" s="27"/>
      <c r="D45" s="24"/>
      <c r="E45" s="24"/>
      <c r="F45" s="27"/>
      <c r="G45" s="27"/>
      <c r="H45" s="24"/>
    </row>
    <row r="46" spans="1:8" s="26" customFormat="1" ht="13.5">
      <c r="A46" s="24"/>
      <c r="B46" s="24"/>
      <c r="C46" s="27"/>
      <c r="D46" s="24"/>
      <c r="E46" s="24"/>
      <c r="F46" s="27"/>
      <c r="G46" s="27"/>
      <c r="H46" s="24"/>
    </row>
    <row r="47" spans="1:8" s="26" customFormat="1" ht="13.5">
      <c r="A47" s="24"/>
      <c r="B47" s="24"/>
      <c r="C47" s="27"/>
      <c r="D47" s="24"/>
      <c r="E47" s="24"/>
      <c r="F47" s="27"/>
      <c r="G47" s="27"/>
      <c r="H47" s="24"/>
    </row>
    <row r="48" spans="1:8" s="26" customFormat="1" ht="13.5">
      <c r="A48" s="24"/>
      <c r="B48" s="24"/>
      <c r="C48" s="27"/>
      <c r="D48" s="24"/>
      <c r="E48" s="24"/>
      <c r="F48" s="27"/>
      <c r="G48" s="27"/>
      <c r="H48" s="24"/>
    </row>
    <row r="49" spans="1:8" s="26" customFormat="1" ht="13.5">
      <c r="A49" s="24"/>
      <c r="B49" s="24"/>
      <c r="C49" s="27"/>
      <c r="D49" s="24"/>
      <c r="E49" s="24"/>
      <c r="F49" s="27"/>
      <c r="G49" s="27"/>
      <c r="H49" s="24"/>
    </row>
    <row r="50" spans="1:8" s="26" customFormat="1" ht="13.5">
      <c r="A50" s="24"/>
      <c r="B50" s="24"/>
      <c r="C50" s="27"/>
      <c r="D50" s="24"/>
      <c r="E50" s="24"/>
      <c r="F50" s="27"/>
      <c r="G50" s="27"/>
      <c r="H50" s="24"/>
    </row>
    <row r="51" spans="1:8" s="26" customFormat="1" ht="13.5">
      <c r="A51" s="24"/>
      <c r="B51" s="24"/>
      <c r="C51" s="27"/>
      <c r="D51" s="24"/>
      <c r="E51" s="24"/>
      <c r="F51" s="27"/>
      <c r="G51" s="27"/>
      <c r="H51" s="24"/>
    </row>
    <row r="52" spans="1:8" s="26" customFormat="1" ht="13.5" customHeight="1">
      <c r="A52" s="24"/>
      <c r="B52" s="24"/>
      <c r="C52" s="27"/>
      <c r="D52" s="24"/>
      <c r="E52" s="24"/>
      <c r="F52" s="24"/>
      <c r="G52" s="24"/>
      <c r="H52" s="24"/>
    </row>
    <row r="53" spans="1:8" s="26" customFormat="1" ht="13.5">
      <c r="A53" s="24"/>
      <c r="B53" s="24"/>
      <c r="C53" s="24"/>
      <c r="D53" s="24"/>
      <c r="E53" s="24"/>
      <c r="F53" s="24"/>
      <c r="G53" s="24"/>
      <c r="H53" s="24"/>
    </row>
    <row r="54" spans="1:8" s="26" customFormat="1" ht="13.5" customHeight="1">
      <c r="A54" s="24"/>
      <c r="B54" s="24"/>
      <c r="C54" s="24"/>
      <c r="D54" s="24"/>
      <c r="E54" s="28"/>
      <c r="H54" s="24"/>
    </row>
    <row r="55" spans="1:8" s="26" customFormat="1" ht="13.5" customHeight="1">
      <c r="A55" s="24"/>
      <c r="B55" s="820"/>
      <c r="C55" s="820"/>
      <c r="D55" s="24"/>
      <c r="E55" s="28"/>
      <c r="H55" s="24"/>
    </row>
    <row r="56" spans="1:4" s="26" customFormat="1" ht="13.5">
      <c r="A56" s="24"/>
      <c r="B56" s="820"/>
      <c r="C56" s="820"/>
      <c r="D56" s="24"/>
    </row>
    <row r="57" s="26" customFormat="1" ht="13.5"/>
    <row r="58" s="26" customFormat="1" ht="13.5"/>
    <row r="59" s="26" customFormat="1" ht="13.5"/>
    <row r="60" s="20" customFormat="1" ht="13.5"/>
    <row r="61" s="20" customFormat="1" ht="13.5"/>
    <row r="62" s="20" customFormat="1" ht="13.5"/>
    <row r="63" s="20" customFormat="1" ht="13.5"/>
    <row r="64" s="20" customFormat="1" ht="13.5"/>
    <row r="65" s="20" customFormat="1" ht="13.5"/>
    <row r="66" s="20" customFormat="1" ht="13.5"/>
    <row r="67" s="20" customFormat="1" ht="13.5"/>
    <row r="68" s="20" customFormat="1" ht="13.5"/>
  </sheetData>
  <sheetProtection/>
  <mergeCells count="4">
    <mergeCell ref="A2:H2"/>
    <mergeCell ref="D18:E18"/>
    <mergeCell ref="B55:C55"/>
    <mergeCell ref="B56:C56"/>
  </mergeCells>
  <hyperlinks>
    <hyperlink ref="C18" location="'商工労働部（詳細）'!A1" display="詳細はこちらをクリック！"/>
    <hyperlink ref="D18:E1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78" r:id="rId2"/>
  <rowBreaks count="1" manualBreakCount="1">
    <brk id="21" max="8" man="1"/>
  </rowBreaks>
  <drawing r:id="rId1"/>
</worksheet>
</file>

<file path=xl/worksheets/sheet17.xml><?xml version="1.0" encoding="utf-8"?>
<worksheet xmlns="http://schemas.openxmlformats.org/spreadsheetml/2006/main" xmlns:r="http://schemas.openxmlformats.org/officeDocument/2006/relationships">
  <sheetPr>
    <tabColor indexed="12"/>
  </sheetPr>
  <dimension ref="A1:N352"/>
  <sheetViews>
    <sheetView view="pageBreakPreview" zoomScale="68" zoomScaleNormal="115" zoomScaleSheetLayoutView="68" zoomScalePageLayoutView="0" workbookViewId="0" topLeftCell="A1">
      <selection activeCell="K84" sqref="K84"/>
    </sheetView>
  </sheetViews>
  <sheetFormatPr defaultColWidth="9.00390625" defaultRowHeight="13.5"/>
  <cols>
    <col min="1" max="1" width="5.125" style="93" customWidth="1"/>
    <col min="2" max="2" width="29.625" style="93" customWidth="1"/>
    <col min="3" max="3" width="25.625" style="93" customWidth="1"/>
    <col min="4" max="4" width="38.50390625" style="93" customWidth="1"/>
    <col min="5" max="5" width="20.625" style="93" customWidth="1"/>
    <col min="6" max="6" width="9.625" style="95" customWidth="1"/>
    <col min="7" max="8" width="11.875" style="93" bestFit="1" customWidth="1"/>
    <col min="9" max="9" width="8.625" style="93" customWidth="1"/>
    <col min="10" max="10" width="11.875" style="93" bestFit="1" customWidth="1"/>
    <col min="11" max="11" width="8.625" style="93" customWidth="1"/>
    <col min="12" max="16384" width="9.00390625" style="93" customWidth="1"/>
  </cols>
  <sheetData>
    <row r="1" spans="1:11" ht="14.25" customHeight="1">
      <c r="A1" s="96" t="s">
        <v>31</v>
      </c>
      <c r="B1" s="96"/>
      <c r="C1" s="97" t="s">
        <v>32</v>
      </c>
      <c r="D1" s="103" t="s">
        <v>66</v>
      </c>
      <c r="E1" s="99"/>
      <c r="F1" s="96"/>
      <c r="G1" s="96"/>
      <c r="H1" s="96"/>
      <c r="I1" s="96"/>
      <c r="J1" s="96"/>
      <c r="K1" s="96"/>
    </row>
    <row r="2" spans="1:12" ht="14.25" customHeight="1" thickBot="1">
      <c r="A2" s="96"/>
      <c r="B2" s="96"/>
      <c r="C2" s="96"/>
      <c r="D2" s="96"/>
      <c r="E2" s="96"/>
      <c r="F2" s="100"/>
      <c r="G2" s="263"/>
      <c r="H2" s="263"/>
      <c r="I2" s="264"/>
      <c r="J2" s="264"/>
      <c r="K2" s="264"/>
      <c r="L2" s="265"/>
    </row>
    <row r="3" spans="1:12" ht="19.5" customHeight="1">
      <c r="A3" s="742" t="s">
        <v>34</v>
      </c>
      <c r="B3" s="743"/>
      <c r="C3" s="743"/>
      <c r="D3" s="743"/>
      <c r="E3" s="743"/>
      <c r="F3" s="744" t="s">
        <v>54</v>
      </c>
      <c r="G3" s="745"/>
      <c r="H3" s="733" t="s">
        <v>35</v>
      </c>
      <c r="I3" s="734"/>
      <c r="J3" s="734"/>
      <c r="K3" s="734"/>
      <c r="L3" s="735"/>
    </row>
    <row r="4" spans="1:12" s="94" customFormat="1" ht="19.5" customHeight="1">
      <c r="A4" s="63" t="s">
        <v>36</v>
      </c>
      <c r="B4" s="64" t="s">
        <v>37</v>
      </c>
      <c r="C4" s="64" t="s">
        <v>38</v>
      </c>
      <c r="D4" s="64" t="s">
        <v>39</v>
      </c>
      <c r="E4" s="65" t="s">
        <v>40</v>
      </c>
      <c r="F4" s="66" t="s">
        <v>55</v>
      </c>
      <c r="G4" s="159" t="s">
        <v>41</v>
      </c>
      <c r="H4" s="166" t="s">
        <v>56</v>
      </c>
      <c r="I4" s="166" t="s">
        <v>81</v>
      </c>
      <c r="J4" s="166" t="s">
        <v>83</v>
      </c>
      <c r="K4" s="166" t="s">
        <v>85</v>
      </c>
      <c r="L4" s="173" t="s">
        <v>80</v>
      </c>
    </row>
    <row r="5" spans="1:12" ht="23.25" customHeight="1">
      <c r="A5" s="785" t="s">
        <v>42</v>
      </c>
      <c r="B5" s="788" t="s">
        <v>43</v>
      </c>
      <c r="C5" s="791" t="s">
        <v>44</v>
      </c>
      <c r="D5" s="791" t="s">
        <v>45</v>
      </c>
      <c r="E5" s="776" t="s">
        <v>46</v>
      </c>
      <c r="F5" s="779" t="s">
        <v>47</v>
      </c>
      <c r="G5" s="148"/>
      <c r="H5" s="816"/>
      <c r="I5" s="817"/>
      <c r="J5" s="817"/>
      <c r="K5" s="817"/>
      <c r="L5" s="818"/>
    </row>
    <row r="6" spans="1:12" ht="54.75" customHeight="1">
      <c r="A6" s="786"/>
      <c r="B6" s="789"/>
      <c r="C6" s="789"/>
      <c r="D6" s="789"/>
      <c r="E6" s="777"/>
      <c r="F6" s="780"/>
      <c r="G6" s="160" t="s">
        <v>48</v>
      </c>
      <c r="H6" s="170" t="s">
        <v>72</v>
      </c>
      <c r="I6" s="152" t="s">
        <v>49</v>
      </c>
      <c r="J6" s="101" t="s">
        <v>50</v>
      </c>
      <c r="K6" s="101" t="s">
        <v>102</v>
      </c>
      <c r="L6" s="285" t="s">
        <v>89</v>
      </c>
    </row>
    <row r="7" spans="1:14" ht="19.5" customHeight="1" thickBot="1">
      <c r="A7" s="787"/>
      <c r="B7" s="790"/>
      <c r="C7" s="790"/>
      <c r="D7" s="790"/>
      <c r="E7" s="778"/>
      <c r="F7" s="781"/>
      <c r="G7" s="161" t="s">
        <v>51</v>
      </c>
      <c r="H7" s="153" t="s">
        <v>51</v>
      </c>
      <c r="I7" s="102" t="s">
        <v>52</v>
      </c>
      <c r="J7" s="102" t="s">
        <v>51</v>
      </c>
      <c r="K7" s="102" t="s">
        <v>1</v>
      </c>
      <c r="L7" s="161" t="s">
        <v>1</v>
      </c>
      <c r="M7" s="93" t="s">
        <v>1001</v>
      </c>
      <c r="N7" s="93" t="s">
        <v>1002</v>
      </c>
    </row>
    <row r="8" spans="1:13" ht="19.5" customHeight="1" thickBot="1">
      <c r="A8" s="143">
        <v>1</v>
      </c>
      <c r="B8" s="707" t="s">
        <v>543</v>
      </c>
      <c r="C8" s="707" t="s">
        <v>1003</v>
      </c>
      <c r="D8" s="709" t="s">
        <v>1004</v>
      </c>
      <c r="E8" s="708" t="s">
        <v>1005</v>
      </c>
      <c r="F8" s="710">
        <v>36251</v>
      </c>
      <c r="G8" s="711">
        <v>140</v>
      </c>
      <c r="H8" s="703">
        <v>140</v>
      </c>
      <c r="I8" s="543">
        <v>15</v>
      </c>
      <c r="J8" s="704">
        <v>147</v>
      </c>
      <c r="K8" s="282">
        <f aca="true" t="shared" si="0" ref="K8:K128">IF(G8=0,"",G8/J8)</f>
        <v>0.9523809523809523</v>
      </c>
      <c r="L8" s="274"/>
      <c r="M8" s="93">
        <v>1</v>
      </c>
    </row>
    <row r="9" spans="1:13" ht="19.5" customHeight="1" thickBot="1">
      <c r="A9" s="143">
        <v>2</v>
      </c>
      <c r="B9" s="707" t="s">
        <v>543</v>
      </c>
      <c r="C9" s="707" t="s">
        <v>1003</v>
      </c>
      <c r="D9" s="709" t="s">
        <v>1006</v>
      </c>
      <c r="E9" s="708" t="s">
        <v>1005</v>
      </c>
      <c r="F9" s="710">
        <v>36251</v>
      </c>
      <c r="G9" s="711">
        <v>140</v>
      </c>
      <c r="H9" s="703">
        <v>140</v>
      </c>
      <c r="I9" s="543">
        <v>5</v>
      </c>
      <c r="J9" s="704">
        <v>144</v>
      </c>
      <c r="K9" s="282">
        <f t="shared" si="0"/>
        <v>0.9722222222222222</v>
      </c>
      <c r="L9" s="274"/>
      <c r="M9" s="93">
        <v>2</v>
      </c>
    </row>
    <row r="10" spans="1:14" ht="19.5" customHeight="1" thickBot="1">
      <c r="A10" s="143">
        <v>3</v>
      </c>
      <c r="B10" s="707" t="s">
        <v>543</v>
      </c>
      <c r="C10" s="707" t="s">
        <v>1003</v>
      </c>
      <c r="D10" s="709" t="s">
        <v>1007</v>
      </c>
      <c r="E10" s="708" t="s">
        <v>1005</v>
      </c>
      <c r="F10" s="710">
        <v>36251</v>
      </c>
      <c r="G10" s="711">
        <v>620</v>
      </c>
      <c r="H10" s="703">
        <v>630</v>
      </c>
      <c r="I10" s="543">
        <v>36</v>
      </c>
      <c r="J10" s="704">
        <v>636</v>
      </c>
      <c r="K10" s="282">
        <f t="shared" si="0"/>
        <v>0.9748427672955975</v>
      </c>
      <c r="L10" s="274" t="s">
        <v>108</v>
      </c>
      <c r="M10" s="93">
        <v>3</v>
      </c>
      <c r="N10" s="93">
        <v>1</v>
      </c>
    </row>
    <row r="11" spans="1:14" ht="19.5" customHeight="1" thickBot="1">
      <c r="A11" s="143">
        <v>4</v>
      </c>
      <c r="B11" s="707" t="s">
        <v>543</v>
      </c>
      <c r="C11" s="707" t="s">
        <v>1003</v>
      </c>
      <c r="D11" s="709" t="s">
        <v>1008</v>
      </c>
      <c r="E11" s="708" t="s">
        <v>1005</v>
      </c>
      <c r="F11" s="710">
        <v>41365</v>
      </c>
      <c r="G11" s="711">
        <v>850</v>
      </c>
      <c r="H11" s="703">
        <v>880</v>
      </c>
      <c r="I11" s="543">
        <v>68</v>
      </c>
      <c r="J11" s="704">
        <v>1323</v>
      </c>
      <c r="K11" s="282">
        <f t="shared" si="0"/>
        <v>0.6424792139077853</v>
      </c>
      <c r="L11" s="274" t="s">
        <v>108</v>
      </c>
      <c r="M11" s="93">
        <v>4</v>
      </c>
      <c r="N11" s="93">
        <v>2</v>
      </c>
    </row>
    <row r="12" spans="1:13" ht="19.5" customHeight="1" thickBot="1">
      <c r="A12" s="143">
        <v>5</v>
      </c>
      <c r="B12" s="707" t="s">
        <v>543</v>
      </c>
      <c r="C12" s="707" t="s">
        <v>1003</v>
      </c>
      <c r="D12" s="709" t="s">
        <v>1009</v>
      </c>
      <c r="E12" s="708" t="s">
        <v>1005</v>
      </c>
      <c r="F12" s="710">
        <v>36251</v>
      </c>
      <c r="G12" s="711">
        <v>140</v>
      </c>
      <c r="H12" s="703">
        <v>140</v>
      </c>
      <c r="I12" s="543">
        <v>0</v>
      </c>
      <c r="J12" s="704">
        <v>20</v>
      </c>
      <c r="K12" s="282">
        <f t="shared" si="0"/>
        <v>7</v>
      </c>
      <c r="L12" s="274"/>
      <c r="M12" s="93">
        <v>5</v>
      </c>
    </row>
    <row r="13" spans="1:13" ht="19.5" customHeight="1" thickBot="1">
      <c r="A13" s="143">
        <v>6</v>
      </c>
      <c r="B13" s="707" t="s">
        <v>543</v>
      </c>
      <c r="C13" s="707" t="s">
        <v>1003</v>
      </c>
      <c r="D13" s="709" t="s">
        <v>1010</v>
      </c>
      <c r="E13" s="708" t="s">
        <v>1005</v>
      </c>
      <c r="F13" s="710">
        <v>36251</v>
      </c>
      <c r="G13" s="711">
        <v>140</v>
      </c>
      <c r="H13" s="703">
        <v>140</v>
      </c>
      <c r="I13" s="543">
        <v>1</v>
      </c>
      <c r="J13" s="704">
        <v>59</v>
      </c>
      <c r="K13" s="282">
        <f t="shared" si="0"/>
        <v>2.3728813559322033</v>
      </c>
      <c r="L13" s="274"/>
      <c r="M13" s="93">
        <v>6</v>
      </c>
    </row>
    <row r="14" spans="1:13" ht="19.5" customHeight="1" thickBot="1">
      <c r="A14" s="143">
        <v>7</v>
      </c>
      <c r="B14" s="707" t="s">
        <v>543</v>
      </c>
      <c r="C14" s="707" t="s">
        <v>1003</v>
      </c>
      <c r="D14" s="709" t="s">
        <v>1011</v>
      </c>
      <c r="E14" s="708" t="s">
        <v>1005</v>
      </c>
      <c r="F14" s="710">
        <v>36251</v>
      </c>
      <c r="G14" s="711">
        <v>260</v>
      </c>
      <c r="H14" s="703">
        <v>260</v>
      </c>
      <c r="I14" s="543">
        <v>11</v>
      </c>
      <c r="J14" s="704">
        <v>267</v>
      </c>
      <c r="K14" s="282">
        <f t="shared" si="0"/>
        <v>0.9737827715355806</v>
      </c>
      <c r="L14" s="274"/>
      <c r="M14" s="93">
        <v>7</v>
      </c>
    </row>
    <row r="15" spans="1:13" ht="19.5" customHeight="1" thickBot="1">
      <c r="A15" s="143">
        <v>8</v>
      </c>
      <c r="B15" s="707" t="s">
        <v>543</v>
      </c>
      <c r="C15" s="707" t="s">
        <v>1003</v>
      </c>
      <c r="D15" s="709" t="s">
        <v>1012</v>
      </c>
      <c r="E15" s="708" t="s">
        <v>1005</v>
      </c>
      <c r="F15" s="710">
        <v>41365</v>
      </c>
      <c r="G15" s="711">
        <v>520</v>
      </c>
      <c r="H15" s="703">
        <v>520</v>
      </c>
      <c r="I15" s="543">
        <v>0</v>
      </c>
      <c r="J15" s="704">
        <v>625</v>
      </c>
      <c r="K15" s="282">
        <f t="shared" si="0"/>
        <v>0.832</v>
      </c>
      <c r="L15" s="274"/>
      <c r="M15" s="93">
        <v>8</v>
      </c>
    </row>
    <row r="16" spans="1:14" ht="19.5" customHeight="1" thickBot="1">
      <c r="A16" s="143">
        <v>9</v>
      </c>
      <c r="B16" s="707" t="s">
        <v>543</v>
      </c>
      <c r="C16" s="707" t="s">
        <v>1003</v>
      </c>
      <c r="D16" s="709" t="s">
        <v>1013</v>
      </c>
      <c r="E16" s="708" t="s">
        <v>1005</v>
      </c>
      <c r="F16" s="710">
        <v>41365</v>
      </c>
      <c r="G16" s="711">
        <v>670</v>
      </c>
      <c r="H16" s="703">
        <v>680</v>
      </c>
      <c r="I16" s="543">
        <v>0</v>
      </c>
      <c r="J16" s="704">
        <v>820</v>
      </c>
      <c r="K16" s="282">
        <f t="shared" si="0"/>
        <v>0.8170731707317073</v>
      </c>
      <c r="L16" s="274" t="s">
        <v>108</v>
      </c>
      <c r="M16" s="93">
        <v>9</v>
      </c>
      <c r="N16" s="93">
        <v>3</v>
      </c>
    </row>
    <row r="17" spans="1:13" ht="19.5" customHeight="1" thickBot="1">
      <c r="A17" s="143">
        <v>10</v>
      </c>
      <c r="B17" s="707" t="s">
        <v>543</v>
      </c>
      <c r="C17" s="707" t="s">
        <v>1003</v>
      </c>
      <c r="D17" s="709" t="s">
        <v>1014</v>
      </c>
      <c r="E17" s="708" t="s">
        <v>1005</v>
      </c>
      <c r="F17" s="710">
        <v>36251</v>
      </c>
      <c r="G17" s="711">
        <v>450</v>
      </c>
      <c r="H17" s="703">
        <v>450</v>
      </c>
      <c r="I17" s="543">
        <v>0</v>
      </c>
      <c r="J17" s="704">
        <v>60</v>
      </c>
      <c r="K17" s="282">
        <f t="shared" si="0"/>
        <v>7.5</v>
      </c>
      <c r="L17" s="274"/>
      <c r="M17" s="93">
        <v>10</v>
      </c>
    </row>
    <row r="18" spans="1:13" ht="19.5" customHeight="1" thickBot="1">
      <c r="A18" s="143">
        <v>11</v>
      </c>
      <c r="B18" s="707" t="s">
        <v>543</v>
      </c>
      <c r="C18" s="707" t="s">
        <v>1003</v>
      </c>
      <c r="D18" s="709" t="s">
        <v>1015</v>
      </c>
      <c r="E18" s="708" t="s">
        <v>1005</v>
      </c>
      <c r="F18" s="710">
        <v>36251</v>
      </c>
      <c r="G18" s="711">
        <v>450</v>
      </c>
      <c r="H18" s="703">
        <v>450</v>
      </c>
      <c r="I18" s="543">
        <v>0</v>
      </c>
      <c r="J18" s="704">
        <v>385</v>
      </c>
      <c r="K18" s="282">
        <f t="shared" si="0"/>
        <v>1.1688311688311688</v>
      </c>
      <c r="L18" s="274"/>
      <c r="M18" s="93">
        <v>11</v>
      </c>
    </row>
    <row r="19" spans="1:13" ht="19.5" customHeight="1" thickBot="1">
      <c r="A19" s="143">
        <v>12</v>
      </c>
      <c r="B19" s="707" t="s">
        <v>543</v>
      </c>
      <c r="C19" s="707" t="s">
        <v>1003</v>
      </c>
      <c r="D19" s="709" t="s">
        <v>1016</v>
      </c>
      <c r="E19" s="708" t="s">
        <v>1005</v>
      </c>
      <c r="F19" s="710">
        <v>36251</v>
      </c>
      <c r="G19" s="711">
        <v>450</v>
      </c>
      <c r="H19" s="703">
        <v>450</v>
      </c>
      <c r="I19" s="543">
        <v>0</v>
      </c>
      <c r="J19" s="704">
        <v>47</v>
      </c>
      <c r="K19" s="282">
        <f t="shared" si="0"/>
        <v>9.574468085106384</v>
      </c>
      <c r="L19" s="274"/>
      <c r="M19" s="93">
        <v>12</v>
      </c>
    </row>
    <row r="20" spans="1:13" ht="19.5" customHeight="1" thickBot="1">
      <c r="A20" s="143">
        <v>13</v>
      </c>
      <c r="B20" s="707" t="s">
        <v>543</v>
      </c>
      <c r="C20" s="707" t="s">
        <v>1003</v>
      </c>
      <c r="D20" s="709" t="s">
        <v>1017</v>
      </c>
      <c r="E20" s="708" t="s">
        <v>1005</v>
      </c>
      <c r="F20" s="710">
        <v>36251</v>
      </c>
      <c r="G20" s="711">
        <v>200</v>
      </c>
      <c r="H20" s="703">
        <v>200</v>
      </c>
      <c r="I20" s="543">
        <v>73</v>
      </c>
      <c r="J20" s="704">
        <v>137</v>
      </c>
      <c r="K20" s="282">
        <f t="shared" si="0"/>
        <v>1.4598540145985401</v>
      </c>
      <c r="L20" s="274"/>
      <c r="M20" s="93">
        <v>13</v>
      </c>
    </row>
    <row r="21" spans="1:13" ht="19.5" customHeight="1" thickBot="1">
      <c r="A21" s="143">
        <v>14</v>
      </c>
      <c r="B21" s="707" t="s">
        <v>543</v>
      </c>
      <c r="C21" s="707" t="s">
        <v>1003</v>
      </c>
      <c r="D21" s="709" t="s">
        <v>1018</v>
      </c>
      <c r="E21" s="708" t="s">
        <v>1005</v>
      </c>
      <c r="F21" s="710">
        <v>36251</v>
      </c>
      <c r="G21" s="711">
        <v>290</v>
      </c>
      <c r="H21" s="703">
        <v>290</v>
      </c>
      <c r="I21" s="543">
        <v>125</v>
      </c>
      <c r="J21" s="704">
        <v>173</v>
      </c>
      <c r="K21" s="282">
        <f t="shared" si="0"/>
        <v>1.676300578034682</v>
      </c>
      <c r="L21" s="274"/>
      <c r="M21" s="93">
        <v>14</v>
      </c>
    </row>
    <row r="22" spans="1:13" ht="19.5" customHeight="1" thickBot="1">
      <c r="A22" s="143">
        <v>15</v>
      </c>
      <c r="B22" s="707" t="s">
        <v>543</v>
      </c>
      <c r="C22" s="707" t="s">
        <v>1003</v>
      </c>
      <c r="D22" s="709" t="s">
        <v>1019</v>
      </c>
      <c r="E22" s="708" t="s">
        <v>1005</v>
      </c>
      <c r="F22" s="710">
        <v>36251</v>
      </c>
      <c r="G22" s="711">
        <v>280</v>
      </c>
      <c r="H22" s="703">
        <v>280</v>
      </c>
      <c r="I22" s="543">
        <v>178</v>
      </c>
      <c r="J22" s="704">
        <v>210</v>
      </c>
      <c r="K22" s="282">
        <f t="shared" si="0"/>
        <v>1.3333333333333333</v>
      </c>
      <c r="L22" s="274"/>
      <c r="M22" s="93">
        <v>15</v>
      </c>
    </row>
    <row r="23" spans="1:13" ht="19.5" customHeight="1" thickBot="1">
      <c r="A23" s="143">
        <v>16</v>
      </c>
      <c r="B23" s="707" t="s">
        <v>543</v>
      </c>
      <c r="C23" s="707" t="s">
        <v>1003</v>
      </c>
      <c r="D23" s="709" t="s">
        <v>1020</v>
      </c>
      <c r="E23" s="708" t="s">
        <v>1005</v>
      </c>
      <c r="F23" s="710">
        <v>36251</v>
      </c>
      <c r="G23" s="711">
        <v>250</v>
      </c>
      <c r="H23" s="703">
        <v>250</v>
      </c>
      <c r="I23" s="543">
        <v>28</v>
      </c>
      <c r="J23" s="704">
        <v>157</v>
      </c>
      <c r="K23" s="282">
        <f t="shared" si="0"/>
        <v>1.5923566878980893</v>
      </c>
      <c r="L23" s="274"/>
      <c r="M23" s="93">
        <v>16</v>
      </c>
    </row>
    <row r="24" spans="1:13" ht="19.5" customHeight="1" thickBot="1">
      <c r="A24" s="143">
        <v>17</v>
      </c>
      <c r="B24" s="707" t="s">
        <v>543</v>
      </c>
      <c r="C24" s="707" t="s">
        <v>1003</v>
      </c>
      <c r="D24" s="709" t="s">
        <v>1021</v>
      </c>
      <c r="E24" s="708" t="s">
        <v>1005</v>
      </c>
      <c r="F24" s="710">
        <v>36251</v>
      </c>
      <c r="G24" s="711">
        <v>350</v>
      </c>
      <c r="H24" s="703">
        <v>350</v>
      </c>
      <c r="I24" s="543">
        <v>94</v>
      </c>
      <c r="J24" s="704">
        <v>171</v>
      </c>
      <c r="K24" s="282">
        <f t="shared" si="0"/>
        <v>2.046783625730994</v>
      </c>
      <c r="L24" s="274"/>
      <c r="M24" s="93">
        <v>17</v>
      </c>
    </row>
    <row r="25" spans="1:13" ht="19.5" customHeight="1" thickBot="1">
      <c r="A25" s="143">
        <v>18</v>
      </c>
      <c r="B25" s="707" t="s">
        <v>543</v>
      </c>
      <c r="C25" s="707" t="s">
        <v>1003</v>
      </c>
      <c r="D25" s="709" t="s">
        <v>1022</v>
      </c>
      <c r="E25" s="708" t="s">
        <v>1005</v>
      </c>
      <c r="F25" s="710">
        <v>36251</v>
      </c>
      <c r="G25" s="711">
        <v>240</v>
      </c>
      <c r="H25" s="703">
        <v>240</v>
      </c>
      <c r="I25" s="543">
        <v>91</v>
      </c>
      <c r="J25" s="704">
        <v>173</v>
      </c>
      <c r="K25" s="282">
        <f t="shared" si="0"/>
        <v>1.3872832369942196</v>
      </c>
      <c r="L25" s="274"/>
      <c r="M25" s="93">
        <v>18</v>
      </c>
    </row>
    <row r="26" spans="1:13" ht="19.5" customHeight="1" thickBot="1">
      <c r="A26" s="143">
        <v>19</v>
      </c>
      <c r="B26" s="707" t="s">
        <v>543</v>
      </c>
      <c r="C26" s="707" t="s">
        <v>1003</v>
      </c>
      <c r="D26" s="709" t="s">
        <v>1023</v>
      </c>
      <c r="E26" s="708" t="s">
        <v>1005</v>
      </c>
      <c r="F26" s="710">
        <v>36251</v>
      </c>
      <c r="G26" s="711">
        <v>350</v>
      </c>
      <c r="H26" s="703">
        <v>350</v>
      </c>
      <c r="I26" s="543">
        <v>50</v>
      </c>
      <c r="J26" s="704">
        <v>194</v>
      </c>
      <c r="K26" s="282">
        <f t="shared" si="0"/>
        <v>1.8041237113402062</v>
      </c>
      <c r="L26" s="274"/>
      <c r="M26" s="93">
        <v>19</v>
      </c>
    </row>
    <row r="27" spans="1:13" ht="19.5" customHeight="1" thickBot="1">
      <c r="A27" s="143">
        <v>20</v>
      </c>
      <c r="B27" s="707" t="s">
        <v>543</v>
      </c>
      <c r="C27" s="707" t="s">
        <v>1003</v>
      </c>
      <c r="D27" s="709" t="s">
        <v>1024</v>
      </c>
      <c r="E27" s="708" t="s">
        <v>1005</v>
      </c>
      <c r="F27" s="710">
        <v>36251</v>
      </c>
      <c r="G27" s="711">
        <v>340</v>
      </c>
      <c r="H27" s="703">
        <v>340</v>
      </c>
      <c r="I27" s="543">
        <v>321</v>
      </c>
      <c r="J27" s="704">
        <v>302</v>
      </c>
      <c r="K27" s="282">
        <f t="shared" si="0"/>
        <v>1.1258278145695364</v>
      </c>
      <c r="L27" s="274"/>
      <c r="M27" s="93">
        <v>20</v>
      </c>
    </row>
    <row r="28" spans="1:13" ht="19.5" customHeight="1" thickBot="1">
      <c r="A28" s="143">
        <v>21</v>
      </c>
      <c r="B28" s="707" t="s">
        <v>543</v>
      </c>
      <c r="C28" s="707" t="s">
        <v>1003</v>
      </c>
      <c r="D28" s="709" t="s">
        <v>1025</v>
      </c>
      <c r="E28" s="708" t="s">
        <v>1005</v>
      </c>
      <c r="F28" s="710">
        <v>36251</v>
      </c>
      <c r="G28" s="711">
        <v>410</v>
      </c>
      <c r="H28" s="703">
        <v>410</v>
      </c>
      <c r="I28" s="543">
        <v>14</v>
      </c>
      <c r="J28" s="704">
        <v>196</v>
      </c>
      <c r="K28" s="282">
        <f t="shared" si="0"/>
        <v>2.0918367346938775</v>
      </c>
      <c r="L28" s="274"/>
      <c r="M28" s="93">
        <v>21</v>
      </c>
    </row>
    <row r="29" spans="1:13" ht="19.5" customHeight="1" thickBot="1">
      <c r="A29" s="143">
        <v>22</v>
      </c>
      <c r="B29" s="707" t="s">
        <v>543</v>
      </c>
      <c r="C29" s="707" t="s">
        <v>1003</v>
      </c>
      <c r="D29" s="709" t="s">
        <v>1026</v>
      </c>
      <c r="E29" s="708" t="s">
        <v>1005</v>
      </c>
      <c r="F29" s="710">
        <v>36251</v>
      </c>
      <c r="G29" s="711">
        <v>310</v>
      </c>
      <c r="H29" s="703">
        <v>310</v>
      </c>
      <c r="I29" s="543">
        <v>5</v>
      </c>
      <c r="J29" s="704">
        <v>158</v>
      </c>
      <c r="K29" s="282">
        <f t="shared" si="0"/>
        <v>1.9620253164556962</v>
      </c>
      <c r="L29" s="274"/>
      <c r="M29" s="93">
        <v>22</v>
      </c>
    </row>
    <row r="30" spans="1:13" ht="19.5" customHeight="1" thickBot="1">
      <c r="A30" s="143">
        <v>23</v>
      </c>
      <c r="B30" s="707" t="s">
        <v>543</v>
      </c>
      <c r="C30" s="707" t="s">
        <v>1003</v>
      </c>
      <c r="D30" s="709" t="s">
        <v>1027</v>
      </c>
      <c r="E30" s="708" t="s">
        <v>1005</v>
      </c>
      <c r="F30" s="710">
        <v>36251</v>
      </c>
      <c r="G30" s="711">
        <v>1000</v>
      </c>
      <c r="H30" s="703">
        <v>1000</v>
      </c>
      <c r="I30" s="543">
        <v>0</v>
      </c>
      <c r="J30" s="704">
        <v>554</v>
      </c>
      <c r="K30" s="282">
        <f t="shared" si="0"/>
        <v>1.8050541516245486</v>
      </c>
      <c r="L30" s="274"/>
      <c r="M30" s="93">
        <v>23</v>
      </c>
    </row>
    <row r="31" spans="1:13" ht="19.5" customHeight="1" thickBot="1">
      <c r="A31" s="143">
        <v>24</v>
      </c>
      <c r="B31" s="707" t="s">
        <v>543</v>
      </c>
      <c r="C31" s="707" t="s">
        <v>1003</v>
      </c>
      <c r="D31" s="709" t="s">
        <v>1028</v>
      </c>
      <c r="E31" s="708" t="s">
        <v>1005</v>
      </c>
      <c r="F31" s="710">
        <v>36251</v>
      </c>
      <c r="G31" s="711">
        <v>240</v>
      </c>
      <c r="H31" s="703">
        <v>240</v>
      </c>
      <c r="I31" s="543">
        <v>1</v>
      </c>
      <c r="J31" s="704">
        <v>251</v>
      </c>
      <c r="K31" s="282">
        <f t="shared" si="0"/>
        <v>0.9561752988047809</v>
      </c>
      <c r="L31" s="274"/>
      <c r="M31" s="93">
        <v>24</v>
      </c>
    </row>
    <row r="32" spans="1:13" ht="19.5" customHeight="1" thickBot="1">
      <c r="A32" s="143">
        <v>25</v>
      </c>
      <c r="B32" s="707" t="s">
        <v>543</v>
      </c>
      <c r="C32" s="707" t="s">
        <v>1003</v>
      </c>
      <c r="D32" s="709" t="s">
        <v>1029</v>
      </c>
      <c r="E32" s="708" t="s">
        <v>1005</v>
      </c>
      <c r="F32" s="710">
        <v>36251</v>
      </c>
      <c r="G32" s="711">
        <v>300</v>
      </c>
      <c r="H32" s="703">
        <v>300</v>
      </c>
      <c r="I32" s="543">
        <v>58</v>
      </c>
      <c r="J32" s="704">
        <v>172</v>
      </c>
      <c r="K32" s="282">
        <f t="shared" si="0"/>
        <v>1.744186046511628</v>
      </c>
      <c r="L32" s="274"/>
      <c r="M32" s="93">
        <v>25</v>
      </c>
    </row>
    <row r="33" spans="1:13" ht="19.5" customHeight="1" thickBot="1">
      <c r="A33" s="143">
        <v>26</v>
      </c>
      <c r="B33" s="707" t="s">
        <v>543</v>
      </c>
      <c r="C33" s="707" t="s">
        <v>1003</v>
      </c>
      <c r="D33" s="709" t="s">
        <v>1030</v>
      </c>
      <c r="E33" s="708" t="s">
        <v>1005</v>
      </c>
      <c r="F33" s="710">
        <v>36251</v>
      </c>
      <c r="G33" s="711">
        <v>390</v>
      </c>
      <c r="H33" s="703">
        <v>390</v>
      </c>
      <c r="I33" s="543">
        <v>108</v>
      </c>
      <c r="J33" s="704">
        <v>248</v>
      </c>
      <c r="K33" s="282">
        <f t="shared" si="0"/>
        <v>1.5725806451612903</v>
      </c>
      <c r="L33" s="274"/>
      <c r="M33" s="93">
        <v>26</v>
      </c>
    </row>
    <row r="34" spans="1:13" ht="19.5" customHeight="1" thickBot="1">
      <c r="A34" s="143">
        <v>27</v>
      </c>
      <c r="B34" s="707" t="s">
        <v>543</v>
      </c>
      <c r="C34" s="707" t="s">
        <v>1003</v>
      </c>
      <c r="D34" s="709" t="s">
        <v>1031</v>
      </c>
      <c r="E34" s="708" t="s">
        <v>1005</v>
      </c>
      <c r="F34" s="710">
        <v>36251</v>
      </c>
      <c r="G34" s="711">
        <v>340</v>
      </c>
      <c r="H34" s="703">
        <v>340</v>
      </c>
      <c r="I34" s="543">
        <v>5</v>
      </c>
      <c r="J34" s="704">
        <v>181</v>
      </c>
      <c r="K34" s="282">
        <f t="shared" si="0"/>
        <v>1.8784530386740332</v>
      </c>
      <c r="L34" s="274"/>
      <c r="M34" s="93">
        <v>27</v>
      </c>
    </row>
    <row r="35" spans="1:13" ht="19.5" customHeight="1" thickBot="1">
      <c r="A35" s="143">
        <v>28</v>
      </c>
      <c r="B35" s="707" t="s">
        <v>543</v>
      </c>
      <c r="C35" s="707" t="s">
        <v>1003</v>
      </c>
      <c r="D35" s="709" t="s">
        <v>1032</v>
      </c>
      <c r="E35" s="708" t="s">
        <v>1005</v>
      </c>
      <c r="F35" s="710">
        <v>36251</v>
      </c>
      <c r="G35" s="711">
        <v>540</v>
      </c>
      <c r="H35" s="703">
        <v>540</v>
      </c>
      <c r="I35" s="543">
        <v>0</v>
      </c>
      <c r="J35" s="704">
        <v>220</v>
      </c>
      <c r="K35" s="282">
        <f t="shared" si="0"/>
        <v>2.4545454545454546</v>
      </c>
      <c r="L35" s="274"/>
      <c r="M35" s="93">
        <v>28</v>
      </c>
    </row>
    <row r="36" spans="1:13" ht="19.5" customHeight="1" thickBot="1">
      <c r="A36" s="143">
        <v>29</v>
      </c>
      <c r="B36" s="707" t="s">
        <v>543</v>
      </c>
      <c r="C36" s="707" t="s">
        <v>1003</v>
      </c>
      <c r="D36" s="709" t="s">
        <v>1033</v>
      </c>
      <c r="E36" s="708" t="s">
        <v>1005</v>
      </c>
      <c r="F36" s="710">
        <v>36251</v>
      </c>
      <c r="G36" s="711">
        <v>500</v>
      </c>
      <c r="H36" s="703">
        <v>500</v>
      </c>
      <c r="I36" s="543">
        <v>4</v>
      </c>
      <c r="J36" s="704">
        <v>225</v>
      </c>
      <c r="K36" s="282">
        <f t="shared" si="0"/>
        <v>2.2222222222222223</v>
      </c>
      <c r="L36" s="274"/>
      <c r="M36" s="93">
        <v>29</v>
      </c>
    </row>
    <row r="37" spans="1:13" ht="19.5" customHeight="1" thickBot="1">
      <c r="A37" s="143">
        <v>30</v>
      </c>
      <c r="B37" s="707" t="s">
        <v>543</v>
      </c>
      <c r="C37" s="707" t="s">
        <v>1003</v>
      </c>
      <c r="D37" s="709" t="s">
        <v>1034</v>
      </c>
      <c r="E37" s="708" t="s">
        <v>1005</v>
      </c>
      <c r="F37" s="710">
        <v>36251</v>
      </c>
      <c r="G37" s="711">
        <v>1700</v>
      </c>
      <c r="H37" s="703">
        <v>1700</v>
      </c>
      <c r="I37" s="543">
        <v>2</v>
      </c>
      <c r="J37" s="705">
        <v>750</v>
      </c>
      <c r="K37" s="282">
        <f t="shared" si="0"/>
        <v>2.2666666666666666</v>
      </c>
      <c r="L37" s="274"/>
      <c r="M37" s="93">
        <v>30</v>
      </c>
    </row>
    <row r="38" spans="1:13" ht="19.5" customHeight="1" thickBot="1">
      <c r="A38" s="143">
        <v>31</v>
      </c>
      <c r="B38" s="707" t="s">
        <v>543</v>
      </c>
      <c r="C38" s="707" t="s">
        <v>1003</v>
      </c>
      <c r="D38" s="709" t="s">
        <v>1035</v>
      </c>
      <c r="E38" s="708" t="s">
        <v>1005</v>
      </c>
      <c r="F38" s="710">
        <v>37712</v>
      </c>
      <c r="G38" s="711">
        <v>1470</v>
      </c>
      <c r="H38" s="703">
        <v>1470</v>
      </c>
      <c r="I38" s="543">
        <v>15</v>
      </c>
      <c r="J38" s="704">
        <v>415</v>
      </c>
      <c r="K38" s="282">
        <f t="shared" si="0"/>
        <v>3.5421686746987953</v>
      </c>
      <c r="L38" s="274"/>
      <c r="M38" s="93">
        <v>31</v>
      </c>
    </row>
    <row r="39" spans="1:13" ht="19.5" customHeight="1" thickBot="1">
      <c r="A39" s="143">
        <v>32</v>
      </c>
      <c r="B39" s="707" t="s">
        <v>543</v>
      </c>
      <c r="C39" s="707" t="s">
        <v>1003</v>
      </c>
      <c r="D39" s="709" t="s">
        <v>1036</v>
      </c>
      <c r="E39" s="708" t="s">
        <v>1005</v>
      </c>
      <c r="F39" s="710">
        <v>37712</v>
      </c>
      <c r="G39" s="711">
        <v>1870</v>
      </c>
      <c r="H39" s="703">
        <v>1870</v>
      </c>
      <c r="I39" s="543">
        <v>0</v>
      </c>
      <c r="J39" s="704">
        <v>942</v>
      </c>
      <c r="K39" s="282">
        <f t="shared" si="0"/>
        <v>1.9851380042462845</v>
      </c>
      <c r="L39" s="274"/>
      <c r="M39" s="93">
        <v>32</v>
      </c>
    </row>
    <row r="40" spans="1:13" ht="19.5" customHeight="1" thickBot="1">
      <c r="A40" s="143">
        <v>33</v>
      </c>
      <c r="B40" s="707" t="s">
        <v>543</v>
      </c>
      <c r="C40" s="707" t="s">
        <v>1003</v>
      </c>
      <c r="D40" s="709" t="s">
        <v>1037</v>
      </c>
      <c r="E40" s="708" t="s">
        <v>1005</v>
      </c>
      <c r="F40" s="710">
        <v>40634</v>
      </c>
      <c r="G40" s="711">
        <v>210</v>
      </c>
      <c r="H40" s="703">
        <v>210</v>
      </c>
      <c r="I40" s="543">
        <v>0</v>
      </c>
      <c r="J40" s="704">
        <v>153</v>
      </c>
      <c r="K40" s="282">
        <f t="shared" si="0"/>
        <v>1.3725490196078431</v>
      </c>
      <c r="L40" s="274"/>
      <c r="M40" s="93">
        <v>33</v>
      </c>
    </row>
    <row r="41" spans="1:13" ht="19.5" customHeight="1" thickBot="1">
      <c r="A41" s="143">
        <v>34</v>
      </c>
      <c r="B41" s="707" t="s">
        <v>543</v>
      </c>
      <c r="C41" s="707" t="s">
        <v>1003</v>
      </c>
      <c r="D41" s="709" t="s">
        <v>1038</v>
      </c>
      <c r="E41" s="708" t="s">
        <v>1005</v>
      </c>
      <c r="F41" s="710">
        <v>40634</v>
      </c>
      <c r="G41" s="711">
        <v>330</v>
      </c>
      <c r="H41" s="703">
        <v>330</v>
      </c>
      <c r="I41" s="543">
        <v>4</v>
      </c>
      <c r="J41" s="704">
        <v>97</v>
      </c>
      <c r="K41" s="282">
        <f t="shared" si="0"/>
        <v>3.402061855670103</v>
      </c>
      <c r="L41" s="274"/>
      <c r="M41" s="93">
        <v>34</v>
      </c>
    </row>
    <row r="42" spans="1:14" ht="19.5" customHeight="1" thickBot="1">
      <c r="A42" s="143">
        <v>35</v>
      </c>
      <c r="B42" s="707" t="s">
        <v>543</v>
      </c>
      <c r="C42" s="707" t="s">
        <v>1003</v>
      </c>
      <c r="D42" s="709" t="s">
        <v>1039</v>
      </c>
      <c r="E42" s="708" t="s">
        <v>1005</v>
      </c>
      <c r="F42" s="710">
        <v>41365</v>
      </c>
      <c r="G42" s="711">
        <v>9240</v>
      </c>
      <c r="H42" s="703">
        <v>9490</v>
      </c>
      <c r="I42" s="543">
        <v>0</v>
      </c>
      <c r="J42" s="704">
        <v>9496</v>
      </c>
      <c r="K42" s="282">
        <f t="shared" si="0"/>
        <v>0.9730412805391744</v>
      </c>
      <c r="L42" s="274" t="s">
        <v>108</v>
      </c>
      <c r="M42" s="93">
        <v>35</v>
      </c>
      <c r="N42" s="93">
        <v>4</v>
      </c>
    </row>
    <row r="43" spans="1:14" ht="19.5" customHeight="1" thickBot="1">
      <c r="A43" s="143">
        <v>36</v>
      </c>
      <c r="B43" s="707" t="s">
        <v>543</v>
      </c>
      <c r="C43" s="707" t="s">
        <v>1003</v>
      </c>
      <c r="D43" s="709" t="s">
        <v>1040</v>
      </c>
      <c r="E43" s="708" t="s">
        <v>1005</v>
      </c>
      <c r="F43" s="710">
        <v>41365</v>
      </c>
      <c r="G43" s="711">
        <v>4620</v>
      </c>
      <c r="H43" s="703">
        <v>4740</v>
      </c>
      <c r="I43" s="543">
        <v>0</v>
      </c>
      <c r="J43" s="704">
        <v>4748</v>
      </c>
      <c r="K43" s="282">
        <f t="shared" si="0"/>
        <v>0.9730412805391744</v>
      </c>
      <c r="L43" s="274" t="s">
        <v>108</v>
      </c>
      <c r="M43" s="93">
        <v>36</v>
      </c>
      <c r="N43" s="93">
        <v>5</v>
      </c>
    </row>
    <row r="44" spans="1:14" ht="19.5" customHeight="1" thickBot="1">
      <c r="A44" s="143">
        <v>37</v>
      </c>
      <c r="B44" s="707" t="s">
        <v>543</v>
      </c>
      <c r="C44" s="707" t="s">
        <v>1003</v>
      </c>
      <c r="D44" s="709" t="s">
        <v>1041</v>
      </c>
      <c r="E44" s="708" t="s">
        <v>1005</v>
      </c>
      <c r="F44" s="710">
        <v>41365</v>
      </c>
      <c r="G44" s="711">
        <v>2310</v>
      </c>
      <c r="H44" s="703">
        <v>2370</v>
      </c>
      <c r="I44" s="543">
        <v>0</v>
      </c>
      <c r="J44" s="704">
        <v>2374</v>
      </c>
      <c r="K44" s="282">
        <f t="shared" si="0"/>
        <v>0.9730412805391744</v>
      </c>
      <c r="L44" s="274" t="s">
        <v>108</v>
      </c>
      <c r="M44" s="93">
        <v>37</v>
      </c>
      <c r="N44" s="93">
        <v>6</v>
      </c>
    </row>
    <row r="45" spans="1:14" ht="19.5" customHeight="1" thickBot="1">
      <c r="A45" s="143">
        <v>38</v>
      </c>
      <c r="B45" s="707" t="s">
        <v>543</v>
      </c>
      <c r="C45" s="707" t="s">
        <v>1003</v>
      </c>
      <c r="D45" s="709" t="s">
        <v>1042</v>
      </c>
      <c r="E45" s="708" t="s">
        <v>1005</v>
      </c>
      <c r="F45" s="710">
        <v>41365</v>
      </c>
      <c r="G45" s="711">
        <v>13860</v>
      </c>
      <c r="H45" s="703">
        <v>14250</v>
      </c>
      <c r="I45" s="543">
        <v>0</v>
      </c>
      <c r="J45" s="704">
        <v>14244</v>
      </c>
      <c r="K45" s="282">
        <f t="shared" si="0"/>
        <v>0.9730412805391744</v>
      </c>
      <c r="L45" s="274" t="s">
        <v>108</v>
      </c>
      <c r="M45" s="93">
        <v>38</v>
      </c>
      <c r="N45" s="93">
        <v>7</v>
      </c>
    </row>
    <row r="46" spans="1:14" ht="19.5" customHeight="1" thickBot="1">
      <c r="A46" s="143">
        <v>39</v>
      </c>
      <c r="B46" s="707" t="s">
        <v>543</v>
      </c>
      <c r="C46" s="707" t="s">
        <v>1003</v>
      </c>
      <c r="D46" s="709" t="s">
        <v>1043</v>
      </c>
      <c r="E46" s="708" t="s">
        <v>1005</v>
      </c>
      <c r="F46" s="710">
        <v>41365</v>
      </c>
      <c r="G46" s="711">
        <v>6930</v>
      </c>
      <c r="H46" s="703">
        <v>7120</v>
      </c>
      <c r="I46" s="543">
        <v>0</v>
      </c>
      <c r="J46" s="704">
        <v>7122</v>
      </c>
      <c r="K46" s="282">
        <f t="shared" si="0"/>
        <v>0.9730412805391744</v>
      </c>
      <c r="L46" s="274" t="s">
        <v>108</v>
      </c>
      <c r="M46" s="93">
        <v>39</v>
      </c>
      <c r="N46" s="93">
        <v>8</v>
      </c>
    </row>
    <row r="47" spans="1:14" ht="19.5" customHeight="1" thickBot="1">
      <c r="A47" s="143">
        <v>40</v>
      </c>
      <c r="B47" s="707" t="s">
        <v>543</v>
      </c>
      <c r="C47" s="707" t="s">
        <v>1003</v>
      </c>
      <c r="D47" s="709" t="s">
        <v>1044</v>
      </c>
      <c r="E47" s="708" t="s">
        <v>1005</v>
      </c>
      <c r="F47" s="710">
        <v>41365</v>
      </c>
      <c r="G47" s="711">
        <v>3470</v>
      </c>
      <c r="H47" s="703">
        <v>3560</v>
      </c>
      <c r="I47" s="543">
        <v>0</v>
      </c>
      <c r="J47" s="704">
        <v>3565</v>
      </c>
      <c r="K47" s="282">
        <f t="shared" si="0"/>
        <v>0.9733520336605891</v>
      </c>
      <c r="L47" s="274" t="s">
        <v>108</v>
      </c>
      <c r="M47" s="93">
        <v>40</v>
      </c>
      <c r="N47" s="93">
        <v>9</v>
      </c>
    </row>
    <row r="48" spans="1:14" ht="19.5" customHeight="1" thickBot="1">
      <c r="A48" s="143">
        <v>41</v>
      </c>
      <c r="B48" s="707" t="s">
        <v>543</v>
      </c>
      <c r="C48" s="707" t="s">
        <v>1003</v>
      </c>
      <c r="D48" s="709" t="s">
        <v>1045</v>
      </c>
      <c r="E48" s="708" t="s">
        <v>1005</v>
      </c>
      <c r="F48" s="710">
        <v>41365</v>
      </c>
      <c r="G48" s="711">
        <v>1740</v>
      </c>
      <c r="H48" s="703">
        <v>1780</v>
      </c>
      <c r="I48" s="543">
        <v>0</v>
      </c>
      <c r="J48" s="704">
        <v>1787</v>
      </c>
      <c r="K48" s="282">
        <f t="shared" si="0"/>
        <v>0.9736989367655288</v>
      </c>
      <c r="L48" s="274" t="s">
        <v>108</v>
      </c>
      <c r="M48" s="93">
        <v>41</v>
      </c>
      <c r="N48" s="93">
        <v>10</v>
      </c>
    </row>
    <row r="49" spans="1:13" ht="19.5" customHeight="1" thickBot="1">
      <c r="A49" s="143">
        <v>42</v>
      </c>
      <c r="B49" s="707" t="s">
        <v>543</v>
      </c>
      <c r="C49" s="707" t="s">
        <v>1003</v>
      </c>
      <c r="D49" s="709" t="s">
        <v>1046</v>
      </c>
      <c r="E49" s="708" t="s">
        <v>1005</v>
      </c>
      <c r="F49" s="710">
        <v>41365</v>
      </c>
      <c r="G49" s="711">
        <v>300</v>
      </c>
      <c r="H49" s="703">
        <v>300</v>
      </c>
      <c r="I49" s="543">
        <v>0</v>
      </c>
      <c r="J49" s="704">
        <v>309</v>
      </c>
      <c r="K49" s="282">
        <f t="shared" si="0"/>
        <v>0.970873786407767</v>
      </c>
      <c r="L49" s="274"/>
      <c r="M49" s="93">
        <v>42</v>
      </c>
    </row>
    <row r="50" spans="1:13" ht="19.5" customHeight="1" thickBot="1">
      <c r="A50" s="143">
        <v>43</v>
      </c>
      <c r="B50" s="707" t="s">
        <v>543</v>
      </c>
      <c r="C50" s="707" t="s">
        <v>1003</v>
      </c>
      <c r="D50" s="709" t="s">
        <v>1047</v>
      </c>
      <c r="E50" s="708" t="s">
        <v>1005</v>
      </c>
      <c r="F50" s="710">
        <v>41365</v>
      </c>
      <c r="G50" s="711">
        <v>80</v>
      </c>
      <c r="H50" s="703">
        <v>80</v>
      </c>
      <c r="I50" s="543">
        <v>0</v>
      </c>
      <c r="J50" s="704">
        <v>88</v>
      </c>
      <c r="K50" s="282">
        <f t="shared" si="0"/>
        <v>0.9090909090909091</v>
      </c>
      <c r="L50" s="274"/>
      <c r="M50" s="93">
        <v>43</v>
      </c>
    </row>
    <row r="51" spans="1:13" ht="19.5" customHeight="1" thickBot="1">
      <c r="A51" s="143">
        <v>44</v>
      </c>
      <c r="B51" s="707" t="s">
        <v>543</v>
      </c>
      <c r="C51" s="707" t="s">
        <v>1003</v>
      </c>
      <c r="D51" s="709" t="s">
        <v>1048</v>
      </c>
      <c r="E51" s="708" t="s">
        <v>1005</v>
      </c>
      <c r="F51" s="710">
        <v>41365</v>
      </c>
      <c r="G51" s="711">
        <v>30</v>
      </c>
      <c r="H51" s="703">
        <v>30</v>
      </c>
      <c r="I51" s="543">
        <v>0</v>
      </c>
      <c r="J51" s="704">
        <v>34</v>
      </c>
      <c r="K51" s="282">
        <f t="shared" si="0"/>
        <v>0.8823529411764706</v>
      </c>
      <c r="L51" s="274"/>
      <c r="M51" s="93">
        <v>44</v>
      </c>
    </row>
    <row r="52" spans="1:13" ht="19.5" customHeight="1" thickBot="1">
      <c r="A52" s="143">
        <v>45</v>
      </c>
      <c r="B52" s="707" t="s">
        <v>543</v>
      </c>
      <c r="C52" s="707" t="s">
        <v>1049</v>
      </c>
      <c r="D52" s="709" t="s">
        <v>1050</v>
      </c>
      <c r="E52" s="708" t="s">
        <v>1005</v>
      </c>
      <c r="F52" s="710">
        <v>41000</v>
      </c>
      <c r="G52" s="711">
        <v>990</v>
      </c>
      <c r="H52" s="703">
        <v>990</v>
      </c>
      <c r="I52" s="543">
        <v>0</v>
      </c>
      <c r="J52" s="704">
        <v>352</v>
      </c>
      <c r="K52" s="282">
        <f t="shared" si="0"/>
        <v>2.8125</v>
      </c>
      <c r="L52" s="274"/>
      <c r="M52" s="93">
        <v>1</v>
      </c>
    </row>
    <row r="53" spans="1:13" ht="19.5" customHeight="1" thickBot="1">
      <c r="A53" s="143">
        <v>46</v>
      </c>
      <c r="B53" s="707" t="s">
        <v>543</v>
      </c>
      <c r="C53" s="707" t="s">
        <v>1049</v>
      </c>
      <c r="D53" s="709" t="s">
        <v>1051</v>
      </c>
      <c r="E53" s="708" t="s">
        <v>1005</v>
      </c>
      <c r="F53" s="710">
        <v>41000</v>
      </c>
      <c r="G53" s="711">
        <v>650</v>
      </c>
      <c r="H53" s="703">
        <v>650</v>
      </c>
      <c r="I53" s="543">
        <v>14</v>
      </c>
      <c r="J53" s="704">
        <v>170</v>
      </c>
      <c r="K53" s="282">
        <f t="shared" si="0"/>
        <v>3.823529411764706</v>
      </c>
      <c r="L53" s="274"/>
      <c r="M53" s="93">
        <v>3</v>
      </c>
    </row>
    <row r="54" spans="1:13" ht="19.5" customHeight="1" thickBot="1">
      <c r="A54" s="143">
        <v>47</v>
      </c>
      <c r="B54" s="707" t="s">
        <v>543</v>
      </c>
      <c r="C54" s="707" t="s">
        <v>1049</v>
      </c>
      <c r="D54" s="709" t="s">
        <v>1052</v>
      </c>
      <c r="E54" s="708" t="s">
        <v>1005</v>
      </c>
      <c r="F54" s="710">
        <v>41000</v>
      </c>
      <c r="G54" s="711">
        <v>990</v>
      </c>
      <c r="H54" s="703">
        <v>990</v>
      </c>
      <c r="I54" s="543">
        <v>512</v>
      </c>
      <c r="J54" s="704">
        <v>313</v>
      </c>
      <c r="K54" s="282">
        <f t="shared" si="0"/>
        <v>3.1629392971246006</v>
      </c>
      <c r="L54" s="274"/>
      <c r="M54" s="93">
        <v>4</v>
      </c>
    </row>
    <row r="55" spans="1:13" ht="19.5" customHeight="1" thickBot="1">
      <c r="A55" s="143">
        <v>48</v>
      </c>
      <c r="B55" s="707" t="s">
        <v>543</v>
      </c>
      <c r="C55" s="707" t="s">
        <v>1049</v>
      </c>
      <c r="D55" s="709" t="s">
        <v>1053</v>
      </c>
      <c r="E55" s="708" t="s">
        <v>1005</v>
      </c>
      <c r="F55" s="710">
        <v>41000</v>
      </c>
      <c r="G55" s="711">
        <v>1390</v>
      </c>
      <c r="H55" s="703">
        <v>1390</v>
      </c>
      <c r="I55" s="543">
        <v>32</v>
      </c>
      <c r="J55" s="704">
        <v>523</v>
      </c>
      <c r="K55" s="282">
        <f t="shared" si="0"/>
        <v>2.6577437858508604</v>
      </c>
      <c r="L55" s="274"/>
      <c r="M55" s="93">
        <v>5</v>
      </c>
    </row>
    <row r="56" spans="1:13" ht="19.5" customHeight="1" thickBot="1">
      <c r="A56" s="143">
        <v>49</v>
      </c>
      <c r="B56" s="707" t="s">
        <v>543</v>
      </c>
      <c r="C56" s="707" t="s">
        <v>1049</v>
      </c>
      <c r="D56" s="709" t="s">
        <v>1054</v>
      </c>
      <c r="E56" s="708" t="s">
        <v>1005</v>
      </c>
      <c r="F56" s="710">
        <v>41000</v>
      </c>
      <c r="G56" s="711">
        <v>1080</v>
      </c>
      <c r="H56" s="703">
        <v>1080</v>
      </c>
      <c r="I56" s="543">
        <v>107</v>
      </c>
      <c r="J56" s="704">
        <v>433</v>
      </c>
      <c r="K56" s="282">
        <f t="shared" si="0"/>
        <v>2.4942263279445727</v>
      </c>
      <c r="L56" s="274"/>
      <c r="M56" s="93">
        <v>7</v>
      </c>
    </row>
    <row r="57" spans="1:13" ht="19.5" customHeight="1" thickBot="1">
      <c r="A57" s="143">
        <v>50</v>
      </c>
      <c r="B57" s="707" t="s">
        <v>543</v>
      </c>
      <c r="C57" s="707" t="s">
        <v>1049</v>
      </c>
      <c r="D57" s="709" t="s">
        <v>1055</v>
      </c>
      <c r="E57" s="708" t="s">
        <v>1005</v>
      </c>
      <c r="F57" s="710">
        <v>41000</v>
      </c>
      <c r="G57" s="711">
        <v>630</v>
      </c>
      <c r="H57" s="703">
        <v>630</v>
      </c>
      <c r="I57" s="543">
        <v>4</v>
      </c>
      <c r="J57" s="704">
        <v>198</v>
      </c>
      <c r="K57" s="282">
        <f t="shared" si="0"/>
        <v>3.1818181818181817</v>
      </c>
      <c r="L57" s="274"/>
      <c r="M57" s="93">
        <v>8</v>
      </c>
    </row>
    <row r="58" spans="1:13" ht="19.5" customHeight="1" thickBot="1">
      <c r="A58" s="143">
        <v>51</v>
      </c>
      <c r="B58" s="707" t="s">
        <v>543</v>
      </c>
      <c r="C58" s="707" t="s">
        <v>1049</v>
      </c>
      <c r="D58" s="709" t="s">
        <v>1056</v>
      </c>
      <c r="E58" s="708" t="s">
        <v>1005</v>
      </c>
      <c r="F58" s="710">
        <v>41000</v>
      </c>
      <c r="G58" s="711">
        <v>980</v>
      </c>
      <c r="H58" s="703">
        <v>980</v>
      </c>
      <c r="I58" s="543">
        <v>162</v>
      </c>
      <c r="J58" s="704">
        <v>224</v>
      </c>
      <c r="K58" s="282">
        <f t="shared" si="0"/>
        <v>4.375</v>
      </c>
      <c r="L58" s="274"/>
      <c r="M58" s="93">
        <v>9</v>
      </c>
    </row>
    <row r="59" spans="1:13" ht="19.5" customHeight="1" thickBot="1">
      <c r="A59" s="143">
        <v>52</v>
      </c>
      <c r="B59" s="707" t="s">
        <v>543</v>
      </c>
      <c r="C59" s="707" t="s">
        <v>1049</v>
      </c>
      <c r="D59" s="709" t="s">
        <v>1057</v>
      </c>
      <c r="E59" s="708" t="s">
        <v>1005</v>
      </c>
      <c r="F59" s="710">
        <v>41000</v>
      </c>
      <c r="G59" s="711">
        <v>480</v>
      </c>
      <c r="H59" s="703">
        <v>480</v>
      </c>
      <c r="I59" s="543">
        <v>24</v>
      </c>
      <c r="J59" s="704">
        <v>158</v>
      </c>
      <c r="K59" s="282">
        <f t="shared" si="0"/>
        <v>3.037974683544304</v>
      </c>
      <c r="L59" s="274"/>
      <c r="M59" s="93">
        <v>10</v>
      </c>
    </row>
    <row r="60" spans="1:13" ht="19.5" customHeight="1" thickBot="1">
      <c r="A60" s="143">
        <v>53</v>
      </c>
      <c r="B60" s="707" t="s">
        <v>543</v>
      </c>
      <c r="C60" s="707" t="s">
        <v>1049</v>
      </c>
      <c r="D60" s="709" t="s">
        <v>1058</v>
      </c>
      <c r="E60" s="708" t="s">
        <v>1005</v>
      </c>
      <c r="F60" s="710">
        <v>41000</v>
      </c>
      <c r="G60" s="711">
        <v>750</v>
      </c>
      <c r="H60" s="703">
        <v>750</v>
      </c>
      <c r="I60" s="543">
        <v>0</v>
      </c>
      <c r="J60" s="704">
        <v>244</v>
      </c>
      <c r="K60" s="282">
        <f t="shared" si="0"/>
        <v>3.0737704918032787</v>
      </c>
      <c r="L60" s="274"/>
      <c r="M60" s="93">
        <v>11</v>
      </c>
    </row>
    <row r="61" spans="1:13" ht="19.5" customHeight="1" thickBot="1">
      <c r="A61" s="143">
        <v>54</v>
      </c>
      <c r="B61" s="707" t="s">
        <v>543</v>
      </c>
      <c r="C61" s="707" t="s">
        <v>1049</v>
      </c>
      <c r="D61" s="709" t="s">
        <v>1059</v>
      </c>
      <c r="E61" s="708" t="s">
        <v>1005</v>
      </c>
      <c r="F61" s="710">
        <v>41000</v>
      </c>
      <c r="G61" s="711">
        <v>320</v>
      </c>
      <c r="H61" s="703">
        <v>320</v>
      </c>
      <c r="I61" s="543">
        <v>31</v>
      </c>
      <c r="J61" s="704">
        <v>106</v>
      </c>
      <c r="K61" s="282">
        <f t="shared" si="0"/>
        <v>3.018867924528302</v>
      </c>
      <c r="L61" s="274"/>
      <c r="M61" s="93">
        <v>12</v>
      </c>
    </row>
    <row r="62" spans="1:13" ht="19.5" customHeight="1" thickBot="1">
      <c r="A62" s="143">
        <v>55</v>
      </c>
      <c r="B62" s="707" t="s">
        <v>543</v>
      </c>
      <c r="C62" s="707" t="s">
        <v>1049</v>
      </c>
      <c r="D62" s="709" t="s">
        <v>1060</v>
      </c>
      <c r="E62" s="708" t="s">
        <v>1005</v>
      </c>
      <c r="F62" s="710">
        <v>41000</v>
      </c>
      <c r="G62" s="711">
        <v>550</v>
      </c>
      <c r="H62" s="703">
        <v>550</v>
      </c>
      <c r="I62" s="543">
        <v>9</v>
      </c>
      <c r="J62" s="704">
        <v>160</v>
      </c>
      <c r="K62" s="282">
        <f t="shared" si="0"/>
        <v>3.4375</v>
      </c>
      <c r="L62" s="274"/>
      <c r="M62" s="93">
        <v>13</v>
      </c>
    </row>
    <row r="63" spans="1:13" ht="19.5" customHeight="1" thickBot="1">
      <c r="A63" s="143">
        <v>56</v>
      </c>
      <c r="B63" s="707" t="s">
        <v>543</v>
      </c>
      <c r="C63" s="707" t="s">
        <v>1049</v>
      </c>
      <c r="D63" s="709" t="s">
        <v>1061</v>
      </c>
      <c r="E63" s="708" t="s">
        <v>1005</v>
      </c>
      <c r="F63" s="710">
        <v>41000</v>
      </c>
      <c r="G63" s="711">
        <v>220</v>
      </c>
      <c r="H63" s="703">
        <v>220</v>
      </c>
      <c r="I63" s="543">
        <v>0</v>
      </c>
      <c r="J63" s="704">
        <v>66</v>
      </c>
      <c r="K63" s="282">
        <f t="shared" si="0"/>
        <v>3.3333333333333335</v>
      </c>
      <c r="L63" s="274"/>
      <c r="M63" s="93">
        <v>14</v>
      </c>
    </row>
    <row r="64" spans="1:13" ht="19.5" customHeight="1" thickBot="1">
      <c r="A64" s="143">
        <v>57</v>
      </c>
      <c r="B64" s="707" t="s">
        <v>543</v>
      </c>
      <c r="C64" s="707" t="s">
        <v>1049</v>
      </c>
      <c r="D64" s="709" t="s">
        <v>1062</v>
      </c>
      <c r="E64" s="708" t="s">
        <v>1005</v>
      </c>
      <c r="F64" s="710">
        <v>41000</v>
      </c>
      <c r="G64" s="711">
        <v>130</v>
      </c>
      <c r="H64" s="703">
        <v>130</v>
      </c>
      <c r="I64" s="543">
        <v>88</v>
      </c>
      <c r="J64" s="704">
        <v>42</v>
      </c>
      <c r="K64" s="282">
        <f t="shared" si="0"/>
        <v>3.0952380952380953</v>
      </c>
      <c r="L64" s="274"/>
      <c r="M64" s="93">
        <v>15</v>
      </c>
    </row>
    <row r="65" spans="1:13" ht="19.5" customHeight="1" thickBot="1">
      <c r="A65" s="143">
        <v>58</v>
      </c>
      <c r="B65" s="707" t="s">
        <v>543</v>
      </c>
      <c r="C65" s="707" t="s">
        <v>1049</v>
      </c>
      <c r="D65" s="709" t="s">
        <v>1063</v>
      </c>
      <c r="E65" s="708" t="s">
        <v>1005</v>
      </c>
      <c r="F65" s="710">
        <v>41000</v>
      </c>
      <c r="G65" s="711">
        <v>350</v>
      </c>
      <c r="H65" s="703">
        <v>350</v>
      </c>
      <c r="I65" s="543">
        <v>0</v>
      </c>
      <c r="J65" s="704">
        <v>124</v>
      </c>
      <c r="K65" s="282">
        <f t="shared" si="0"/>
        <v>2.8225806451612905</v>
      </c>
      <c r="L65" s="274"/>
      <c r="M65" s="93">
        <v>16</v>
      </c>
    </row>
    <row r="66" spans="1:13" ht="19.5" customHeight="1" thickBot="1">
      <c r="A66" s="143">
        <v>59</v>
      </c>
      <c r="B66" s="707" t="s">
        <v>543</v>
      </c>
      <c r="C66" s="707" t="s">
        <v>1049</v>
      </c>
      <c r="D66" s="709" t="s">
        <v>1064</v>
      </c>
      <c r="E66" s="708" t="s">
        <v>1005</v>
      </c>
      <c r="F66" s="710">
        <v>41000</v>
      </c>
      <c r="G66" s="711">
        <v>340</v>
      </c>
      <c r="H66" s="703">
        <v>340</v>
      </c>
      <c r="I66" s="543">
        <v>0</v>
      </c>
      <c r="J66" s="704">
        <v>101</v>
      </c>
      <c r="K66" s="282">
        <f t="shared" si="0"/>
        <v>3.366336633663366</v>
      </c>
      <c r="L66" s="274"/>
      <c r="M66" s="93">
        <v>17</v>
      </c>
    </row>
    <row r="67" spans="1:13" ht="19.5" customHeight="1" thickBot="1">
      <c r="A67" s="143">
        <v>60</v>
      </c>
      <c r="B67" s="707" t="s">
        <v>543</v>
      </c>
      <c r="C67" s="707" t="s">
        <v>1049</v>
      </c>
      <c r="D67" s="709" t="s">
        <v>1065</v>
      </c>
      <c r="E67" s="708" t="s">
        <v>1005</v>
      </c>
      <c r="F67" s="710">
        <v>41000</v>
      </c>
      <c r="G67" s="711">
        <v>600</v>
      </c>
      <c r="H67" s="703">
        <v>600</v>
      </c>
      <c r="I67" s="543">
        <v>0</v>
      </c>
      <c r="J67" s="704">
        <v>140</v>
      </c>
      <c r="K67" s="282">
        <f t="shared" si="0"/>
        <v>4.285714285714286</v>
      </c>
      <c r="L67" s="274"/>
      <c r="M67" s="93">
        <v>18</v>
      </c>
    </row>
    <row r="68" spans="1:13" ht="19.5" customHeight="1" thickBot="1">
      <c r="A68" s="143">
        <v>61</v>
      </c>
      <c r="B68" s="707" t="s">
        <v>543</v>
      </c>
      <c r="C68" s="707" t="s">
        <v>1049</v>
      </c>
      <c r="D68" s="709" t="s">
        <v>1066</v>
      </c>
      <c r="E68" s="708" t="s">
        <v>1005</v>
      </c>
      <c r="F68" s="710">
        <v>41000</v>
      </c>
      <c r="G68" s="711">
        <v>140</v>
      </c>
      <c r="H68" s="703">
        <v>140</v>
      </c>
      <c r="I68" s="543">
        <v>3</v>
      </c>
      <c r="J68" s="704">
        <v>42</v>
      </c>
      <c r="K68" s="282">
        <f t="shared" si="0"/>
        <v>3.3333333333333335</v>
      </c>
      <c r="L68" s="274"/>
      <c r="M68" s="93">
        <v>19</v>
      </c>
    </row>
    <row r="69" spans="1:13" ht="19.5" customHeight="1" thickBot="1">
      <c r="A69" s="143">
        <v>62</v>
      </c>
      <c r="B69" s="707" t="s">
        <v>543</v>
      </c>
      <c r="C69" s="707" t="s">
        <v>1049</v>
      </c>
      <c r="D69" s="709" t="s">
        <v>1067</v>
      </c>
      <c r="E69" s="708" t="s">
        <v>1005</v>
      </c>
      <c r="F69" s="710">
        <v>41000</v>
      </c>
      <c r="G69" s="711">
        <v>120</v>
      </c>
      <c r="H69" s="703">
        <v>120</v>
      </c>
      <c r="I69" s="543">
        <v>279</v>
      </c>
      <c r="J69" s="704">
        <v>64</v>
      </c>
      <c r="K69" s="282">
        <f t="shared" si="0"/>
        <v>1.875</v>
      </c>
      <c r="L69" s="274"/>
      <c r="M69" s="93">
        <v>20</v>
      </c>
    </row>
    <row r="70" spans="1:13" ht="19.5" customHeight="1" thickBot="1">
      <c r="A70" s="143">
        <v>63</v>
      </c>
      <c r="B70" s="707" t="s">
        <v>543</v>
      </c>
      <c r="C70" s="707" t="s">
        <v>1049</v>
      </c>
      <c r="D70" s="709" t="s">
        <v>1068</v>
      </c>
      <c r="E70" s="708" t="s">
        <v>1005</v>
      </c>
      <c r="F70" s="710">
        <v>41000</v>
      </c>
      <c r="G70" s="711">
        <v>430</v>
      </c>
      <c r="H70" s="703">
        <v>430</v>
      </c>
      <c r="I70" s="543">
        <v>49</v>
      </c>
      <c r="J70" s="704">
        <v>221</v>
      </c>
      <c r="K70" s="282">
        <f t="shared" si="0"/>
        <v>1.9457013574660633</v>
      </c>
      <c r="L70" s="274"/>
      <c r="M70" s="93">
        <v>21</v>
      </c>
    </row>
    <row r="71" spans="1:13" ht="19.5" customHeight="1" thickBot="1">
      <c r="A71" s="143">
        <v>64</v>
      </c>
      <c r="B71" s="707" t="s">
        <v>543</v>
      </c>
      <c r="C71" s="707" t="s">
        <v>1049</v>
      </c>
      <c r="D71" s="709" t="s">
        <v>1069</v>
      </c>
      <c r="E71" s="708" t="s">
        <v>1005</v>
      </c>
      <c r="F71" s="710">
        <v>41000</v>
      </c>
      <c r="G71" s="711">
        <v>840</v>
      </c>
      <c r="H71" s="703">
        <v>840</v>
      </c>
      <c r="I71" s="543">
        <v>17</v>
      </c>
      <c r="J71" s="704">
        <v>253</v>
      </c>
      <c r="K71" s="282">
        <f t="shared" si="0"/>
        <v>3.3201581027667983</v>
      </c>
      <c r="L71" s="274"/>
      <c r="M71" s="93">
        <v>22</v>
      </c>
    </row>
    <row r="72" spans="1:13" ht="19.5" customHeight="1" thickBot="1">
      <c r="A72" s="143">
        <v>65</v>
      </c>
      <c r="B72" s="707" t="s">
        <v>543</v>
      </c>
      <c r="C72" s="707" t="s">
        <v>1049</v>
      </c>
      <c r="D72" s="709" t="s">
        <v>1070</v>
      </c>
      <c r="E72" s="708" t="s">
        <v>1005</v>
      </c>
      <c r="F72" s="710">
        <v>41000</v>
      </c>
      <c r="G72" s="711">
        <v>570</v>
      </c>
      <c r="H72" s="703">
        <v>570</v>
      </c>
      <c r="I72" s="543">
        <v>32</v>
      </c>
      <c r="J72" s="704">
        <v>197</v>
      </c>
      <c r="K72" s="282">
        <f t="shared" si="0"/>
        <v>2.8934010152284264</v>
      </c>
      <c r="L72" s="274"/>
      <c r="M72" s="93">
        <v>23</v>
      </c>
    </row>
    <row r="73" spans="1:13" ht="19.5" customHeight="1" thickBot="1">
      <c r="A73" s="143">
        <v>66</v>
      </c>
      <c r="B73" s="707" t="s">
        <v>543</v>
      </c>
      <c r="C73" s="707" t="s">
        <v>1049</v>
      </c>
      <c r="D73" s="709" t="s">
        <v>1071</v>
      </c>
      <c r="E73" s="708" t="s">
        <v>1005</v>
      </c>
      <c r="F73" s="710">
        <v>41000</v>
      </c>
      <c r="G73" s="711">
        <v>1070</v>
      </c>
      <c r="H73" s="703">
        <v>1070</v>
      </c>
      <c r="I73" s="543">
        <v>0</v>
      </c>
      <c r="J73" s="704">
        <v>142</v>
      </c>
      <c r="K73" s="282">
        <f t="shared" si="0"/>
        <v>7.535211267605634</v>
      </c>
      <c r="L73" s="274"/>
      <c r="M73" s="93">
        <v>24</v>
      </c>
    </row>
    <row r="74" spans="1:13" ht="19.5" customHeight="1" thickBot="1">
      <c r="A74" s="143">
        <v>67</v>
      </c>
      <c r="B74" s="707" t="s">
        <v>543</v>
      </c>
      <c r="C74" s="707" t="s">
        <v>1049</v>
      </c>
      <c r="D74" s="709" t="s">
        <v>1072</v>
      </c>
      <c r="E74" s="708" t="s">
        <v>1005</v>
      </c>
      <c r="F74" s="710">
        <v>41000</v>
      </c>
      <c r="G74" s="711">
        <v>540</v>
      </c>
      <c r="H74" s="703">
        <v>540</v>
      </c>
      <c r="I74" s="543">
        <v>0</v>
      </c>
      <c r="J74" s="704">
        <v>162</v>
      </c>
      <c r="K74" s="282">
        <f t="shared" si="0"/>
        <v>3.3333333333333335</v>
      </c>
      <c r="L74" s="274"/>
      <c r="M74" s="93">
        <v>25</v>
      </c>
    </row>
    <row r="75" spans="1:13" ht="19.5" customHeight="1" thickBot="1">
      <c r="A75" s="143">
        <v>68</v>
      </c>
      <c r="B75" s="707" t="s">
        <v>543</v>
      </c>
      <c r="C75" s="707" t="s">
        <v>1049</v>
      </c>
      <c r="D75" s="709" t="s">
        <v>1073</v>
      </c>
      <c r="E75" s="708" t="s">
        <v>1005</v>
      </c>
      <c r="F75" s="710">
        <v>41000</v>
      </c>
      <c r="G75" s="711">
        <v>1200</v>
      </c>
      <c r="H75" s="703">
        <v>1200</v>
      </c>
      <c r="I75" s="543">
        <v>33</v>
      </c>
      <c r="J75" s="704">
        <v>1255</v>
      </c>
      <c r="K75" s="282">
        <f t="shared" si="0"/>
        <v>0.9561752988047809</v>
      </c>
      <c r="L75" s="274"/>
      <c r="M75" s="93">
        <v>26</v>
      </c>
    </row>
    <row r="76" spans="1:13" ht="19.5" customHeight="1" thickBot="1">
      <c r="A76" s="143">
        <v>69</v>
      </c>
      <c r="B76" s="707" t="s">
        <v>543</v>
      </c>
      <c r="C76" s="707" t="s">
        <v>1049</v>
      </c>
      <c r="D76" s="709" t="s">
        <v>1074</v>
      </c>
      <c r="E76" s="708" t="s">
        <v>1005</v>
      </c>
      <c r="F76" s="710">
        <v>41000</v>
      </c>
      <c r="G76" s="711">
        <v>580</v>
      </c>
      <c r="H76" s="703">
        <v>580</v>
      </c>
      <c r="I76" s="543">
        <v>9</v>
      </c>
      <c r="J76" s="704">
        <v>316</v>
      </c>
      <c r="K76" s="282">
        <f t="shared" si="0"/>
        <v>1.8354430379746836</v>
      </c>
      <c r="L76" s="274"/>
      <c r="M76" s="93">
        <v>27</v>
      </c>
    </row>
    <row r="77" spans="1:13" ht="19.5" customHeight="1" thickBot="1">
      <c r="A77" s="143">
        <v>70</v>
      </c>
      <c r="B77" s="707" t="s">
        <v>543</v>
      </c>
      <c r="C77" s="707" t="s">
        <v>1049</v>
      </c>
      <c r="D77" s="709" t="s">
        <v>1075</v>
      </c>
      <c r="E77" s="708" t="s">
        <v>1005</v>
      </c>
      <c r="F77" s="710">
        <v>41000</v>
      </c>
      <c r="G77" s="711">
        <v>810</v>
      </c>
      <c r="H77" s="703">
        <v>810</v>
      </c>
      <c r="I77" s="543">
        <v>0</v>
      </c>
      <c r="J77" s="704">
        <v>386</v>
      </c>
      <c r="K77" s="282">
        <f t="shared" si="0"/>
        <v>2.098445595854922</v>
      </c>
      <c r="L77" s="274"/>
      <c r="M77" s="93">
        <v>28</v>
      </c>
    </row>
    <row r="78" spans="1:13" ht="19.5" customHeight="1" thickBot="1">
      <c r="A78" s="143">
        <v>71</v>
      </c>
      <c r="B78" s="707" t="s">
        <v>543</v>
      </c>
      <c r="C78" s="707" t="s">
        <v>1049</v>
      </c>
      <c r="D78" s="709" t="s">
        <v>1076</v>
      </c>
      <c r="E78" s="708" t="s">
        <v>1005</v>
      </c>
      <c r="F78" s="710">
        <v>41000</v>
      </c>
      <c r="G78" s="711">
        <v>4200</v>
      </c>
      <c r="H78" s="703">
        <v>4200</v>
      </c>
      <c r="I78" s="543">
        <v>2</v>
      </c>
      <c r="J78" s="704">
        <v>1436</v>
      </c>
      <c r="K78" s="282">
        <f t="shared" si="0"/>
        <v>2.9247910863509747</v>
      </c>
      <c r="L78" s="274"/>
      <c r="M78" s="93">
        <v>29</v>
      </c>
    </row>
    <row r="79" spans="1:13" ht="19.5" customHeight="1" thickBot="1">
      <c r="A79" s="143">
        <v>72</v>
      </c>
      <c r="B79" s="707" t="s">
        <v>543</v>
      </c>
      <c r="C79" s="707" t="s">
        <v>1049</v>
      </c>
      <c r="D79" s="709" t="s">
        <v>1077</v>
      </c>
      <c r="E79" s="708" t="s">
        <v>1005</v>
      </c>
      <c r="F79" s="710">
        <v>41000</v>
      </c>
      <c r="G79" s="711">
        <v>320</v>
      </c>
      <c r="H79" s="703">
        <v>320</v>
      </c>
      <c r="I79" s="543">
        <v>6</v>
      </c>
      <c r="J79" s="704">
        <v>113</v>
      </c>
      <c r="K79" s="282">
        <f t="shared" si="0"/>
        <v>2.831858407079646</v>
      </c>
      <c r="L79" s="274"/>
      <c r="M79" s="93">
        <v>30</v>
      </c>
    </row>
    <row r="80" spans="1:13" ht="19.5" customHeight="1" thickBot="1">
      <c r="A80" s="143">
        <v>73</v>
      </c>
      <c r="B80" s="707" t="s">
        <v>543</v>
      </c>
      <c r="C80" s="707" t="s">
        <v>1049</v>
      </c>
      <c r="D80" s="709" t="s">
        <v>1078</v>
      </c>
      <c r="E80" s="708" t="s">
        <v>1005</v>
      </c>
      <c r="F80" s="710">
        <v>41000</v>
      </c>
      <c r="G80" s="711">
        <v>310</v>
      </c>
      <c r="H80" s="703">
        <v>310</v>
      </c>
      <c r="I80" s="543">
        <v>0</v>
      </c>
      <c r="J80" s="704">
        <v>126</v>
      </c>
      <c r="K80" s="282">
        <f t="shared" si="0"/>
        <v>2.4603174603174605</v>
      </c>
      <c r="L80" s="274"/>
      <c r="M80" s="93">
        <v>31</v>
      </c>
    </row>
    <row r="81" spans="1:13" ht="19.5" customHeight="1" thickBot="1">
      <c r="A81" s="143">
        <v>74</v>
      </c>
      <c r="B81" s="566" t="s">
        <v>543</v>
      </c>
      <c r="C81" s="566" t="s">
        <v>1049</v>
      </c>
      <c r="D81" s="567" t="s">
        <v>1079</v>
      </c>
      <c r="E81" s="568" t="s">
        <v>1005</v>
      </c>
      <c r="F81" s="569">
        <v>41000</v>
      </c>
      <c r="G81" s="570">
        <v>2350</v>
      </c>
      <c r="H81" s="706">
        <v>2650</v>
      </c>
      <c r="I81" s="566">
        <v>2</v>
      </c>
      <c r="J81" s="571">
        <v>1514</v>
      </c>
      <c r="K81" s="282">
        <f t="shared" si="0"/>
        <v>1.5521796565389696</v>
      </c>
      <c r="L81" s="572"/>
      <c r="M81" s="93">
        <v>32</v>
      </c>
    </row>
    <row r="82" spans="1:13" ht="19.5" customHeight="1" thickBot="1">
      <c r="A82" s="143">
        <v>75</v>
      </c>
      <c r="B82" s="707" t="s">
        <v>543</v>
      </c>
      <c r="C82" s="707" t="s">
        <v>1049</v>
      </c>
      <c r="D82" s="709" t="s">
        <v>1080</v>
      </c>
      <c r="E82" s="708" t="s">
        <v>1005</v>
      </c>
      <c r="F82" s="710">
        <v>41000</v>
      </c>
      <c r="G82" s="711">
        <v>2340</v>
      </c>
      <c r="H82" s="703">
        <v>2340</v>
      </c>
      <c r="I82" s="543">
        <v>97</v>
      </c>
      <c r="J82" s="704">
        <v>990</v>
      </c>
      <c r="K82" s="282">
        <f t="shared" si="0"/>
        <v>2.3636363636363638</v>
      </c>
      <c r="L82" s="274"/>
      <c r="M82" s="93">
        <v>33</v>
      </c>
    </row>
    <row r="83" spans="1:13" ht="19.5" customHeight="1" thickBot="1">
      <c r="A83" s="143">
        <v>76</v>
      </c>
      <c r="B83" s="707" t="s">
        <v>543</v>
      </c>
      <c r="C83" s="707" t="s">
        <v>1049</v>
      </c>
      <c r="D83" s="709" t="s">
        <v>1081</v>
      </c>
      <c r="E83" s="708" t="s">
        <v>1005</v>
      </c>
      <c r="F83" s="710">
        <v>41000</v>
      </c>
      <c r="G83" s="711">
        <v>3020</v>
      </c>
      <c r="H83" s="703">
        <v>3020</v>
      </c>
      <c r="I83" s="543">
        <v>2</v>
      </c>
      <c r="J83" s="704">
        <v>922</v>
      </c>
      <c r="K83" s="282">
        <f t="shared" si="0"/>
        <v>3.2754880694143167</v>
      </c>
      <c r="L83" s="274"/>
      <c r="M83" s="93">
        <v>34</v>
      </c>
    </row>
    <row r="84" spans="1:13" ht="19.5" customHeight="1" thickBot="1">
      <c r="A84" s="143">
        <v>77</v>
      </c>
      <c r="B84" s="707" t="s">
        <v>543</v>
      </c>
      <c r="C84" s="707" t="s">
        <v>1049</v>
      </c>
      <c r="D84" s="709" t="s">
        <v>1082</v>
      </c>
      <c r="E84" s="708" t="s">
        <v>1005</v>
      </c>
      <c r="F84" s="710">
        <v>41000</v>
      </c>
      <c r="G84" s="711">
        <v>340</v>
      </c>
      <c r="H84" s="703">
        <v>340</v>
      </c>
      <c r="I84" s="543">
        <v>41</v>
      </c>
      <c r="J84" s="704">
        <v>291</v>
      </c>
      <c r="K84" s="282">
        <f t="shared" si="0"/>
        <v>1.168384879725086</v>
      </c>
      <c r="L84" s="274"/>
      <c r="M84" s="93">
        <v>35</v>
      </c>
    </row>
    <row r="85" spans="1:13" ht="19.5" customHeight="1" thickBot="1">
      <c r="A85" s="143">
        <v>78</v>
      </c>
      <c r="B85" s="707" t="s">
        <v>543</v>
      </c>
      <c r="C85" s="707" t="s">
        <v>1049</v>
      </c>
      <c r="D85" s="709" t="s">
        <v>1083</v>
      </c>
      <c r="E85" s="708" t="s">
        <v>1005</v>
      </c>
      <c r="F85" s="710">
        <v>41000</v>
      </c>
      <c r="G85" s="711">
        <v>390</v>
      </c>
      <c r="H85" s="703">
        <v>390</v>
      </c>
      <c r="I85" s="543">
        <v>135</v>
      </c>
      <c r="J85" s="704">
        <v>369</v>
      </c>
      <c r="K85" s="282">
        <f t="shared" si="0"/>
        <v>1.056910569105691</v>
      </c>
      <c r="L85" s="274"/>
      <c r="M85" s="93">
        <v>36</v>
      </c>
    </row>
    <row r="86" spans="1:13" ht="19.5" customHeight="1" thickBot="1">
      <c r="A86" s="143">
        <v>79</v>
      </c>
      <c r="B86" s="707" t="s">
        <v>543</v>
      </c>
      <c r="C86" s="707" t="s">
        <v>1049</v>
      </c>
      <c r="D86" s="709" t="s">
        <v>1084</v>
      </c>
      <c r="E86" s="708" t="s">
        <v>1005</v>
      </c>
      <c r="F86" s="710">
        <v>41000</v>
      </c>
      <c r="G86" s="711">
        <v>360</v>
      </c>
      <c r="H86" s="703">
        <v>360</v>
      </c>
      <c r="I86" s="543">
        <v>14</v>
      </c>
      <c r="J86" s="704">
        <v>99</v>
      </c>
      <c r="K86" s="282">
        <f t="shared" si="0"/>
        <v>3.6363636363636362</v>
      </c>
      <c r="L86" s="274"/>
      <c r="M86" s="93">
        <v>39</v>
      </c>
    </row>
    <row r="87" spans="1:13" ht="19.5" customHeight="1" thickBot="1">
      <c r="A87" s="143">
        <v>80</v>
      </c>
      <c r="B87" s="707" t="s">
        <v>543</v>
      </c>
      <c r="C87" s="707" t="s">
        <v>1049</v>
      </c>
      <c r="D87" s="709" t="s">
        <v>1085</v>
      </c>
      <c r="E87" s="708" t="s">
        <v>1005</v>
      </c>
      <c r="F87" s="710">
        <v>41000</v>
      </c>
      <c r="G87" s="711">
        <v>390</v>
      </c>
      <c r="H87" s="703">
        <v>390</v>
      </c>
      <c r="I87" s="543">
        <v>0</v>
      </c>
      <c r="J87" s="704">
        <v>94</v>
      </c>
      <c r="K87" s="282">
        <f t="shared" si="0"/>
        <v>4.148936170212766</v>
      </c>
      <c r="L87" s="274"/>
      <c r="M87" s="93">
        <v>40</v>
      </c>
    </row>
    <row r="88" spans="1:13" ht="19.5" customHeight="1" thickBot="1">
      <c r="A88" s="143">
        <v>81</v>
      </c>
      <c r="B88" s="707" t="s">
        <v>543</v>
      </c>
      <c r="C88" s="707" t="s">
        <v>1049</v>
      </c>
      <c r="D88" s="709" t="s">
        <v>1086</v>
      </c>
      <c r="E88" s="708" t="s">
        <v>1005</v>
      </c>
      <c r="F88" s="710">
        <v>41000</v>
      </c>
      <c r="G88" s="711">
        <v>670</v>
      </c>
      <c r="H88" s="703">
        <v>670</v>
      </c>
      <c r="I88" s="543">
        <v>0</v>
      </c>
      <c r="J88" s="704">
        <v>284</v>
      </c>
      <c r="K88" s="282">
        <f t="shared" si="0"/>
        <v>2.359154929577465</v>
      </c>
      <c r="L88" s="274"/>
      <c r="M88" s="93">
        <v>42</v>
      </c>
    </row>
    <row r="89" spans="1:13" ht="19.5" customHeight="1" thickBot="1">
      <c r="A89" s="143">
        <v>82</v>
      </c>
      <c r="B89" s="707" t="s">
        <v>543</v>
      </c>
      <c r="C89" s="707" t="s">
        <v>1049</v>
      </c>
      <c r="D89" s="709" t="s">
        <v>1087</v>
      </c>
      <c r="E89" s="708" t="s">
        <v>1005</v>
      </c>
      <c r="F89" s="710">
        <v>41000</v>
      </c>
      <c r="G89" s="711">
        <v>500</v>
      </c>
      <c r="H89" s="703">
        <v>500</v>
      </c>
      <c r="I89" s="543">
        <v>12</v>
      </c>
      <c r="J89" s="704">
        <v>243</v>
      </c>
      <c r="K89" s="282">
        <f t="shared" si="0"/>
        <v>2.05761316872428</v>
      </c>
      <c r="L89" s="274"/>
      <c r="M89" s="93">
        <v>43</v>
      </c>
    </row>
    <row r="90" spans="1:13" ht="19.5" customHeight="1" thickBot="1">
      <c r="A90" s="143">
        <v>83</v>
      </c>
      <c r="B90" s="707" t="s">
        <v>543</v>
      </c>
      <c r="C90" s="707" t="s">
        <v>1049</v>
      </c>
      <c r="D90" s="709" t="s">
        <v>1088</v>
      </c>
      <c r="E90" s="708" t="s">
        <v>1005</v>
      </c>
      <c r="F90" s="710">
        <v>41000</v>
      </c>
      <c r="G90" s="711">
        <v>220</v>
      </c>
      <c r="H90" s="703">
        <v>220</v>
      </c>
      <c r="I90" s="543">
        <v>43</v>
      </c>
      <c r="J90" s="704">
        <v>166</v>
      </c>
      <c r="K90" s="282">
        <f t="shared" si="0"/>
        <v>1.3253012048192772</v>
      </c>
      <c r="L90" s="274"/>
      <c r="M90" s="93">
        <v>45</v>
      </c>
    </row>
    <row r="91" spans="1:13" ht="19.5" customHeight="1" thickBot="1">
      <c r="A91" s="143">
        <v>84</v>
      </c>
      <c r="B91" s="707" t="s">
        <v>543</v>
      </c>
      <c r="C91" s="707" t="s">
        <v>1049</v>
      </c>
      <c r="D91" s="709" t="s">
        <v>1089</v>
      </c>
      <c r="E91" s="708" t="s">
        <v>1005</v>
      </c>
      <c r="F91" s="710">
        <v>41000</v>
      </c>
      <c r="G91" s="711">
        <v>960</v>
      </c>
      <c r="H91" s="703">
        <v>960</v>
      </c>
      <c r="I91" s="543">
        <v>0</v>
      </c>
      <c r="J91" s="704">
        <v>348</v>
      </c>
      <c r="K91" s="282">
        <f t="shared" si="0"/>
        <v>2.7586206896551726</v>
      </c>
      <c r="L91" s="274"/>
      <c r="M91" s="93">
        <v>46</v>
      </c>
    </row>
    <row r="92" spans="1:13" ht="19.5" customHeight="1" thickBot="1">
      <c r="A92" s="143">
        <v>85</v>
      </c>
      <c r="B92" s="707" t="s">
        <v>543</v>
      </c>
      <c r="C92" s="707" t="s">
        <v>1049</v>
      </c>
      <c r="D92" s="709" t="s">
        <v>1090</v>
      </c>
      <c r="E92" s="708" t="s">
        <v>1005</v>
      </c>
      <c r="F92" s="710">
        <v>41000</v>
      </c>
      <c r="G92" s="711">
        <v>1550</v>
      </c>
      <c r="H92" s="703">
        <v>1550</v>
      </c>
      <c r="I92" s="543">
        <v>5</v>
      </c>
      <c r="J92" s="704">
        <v>668</v>
      </c>
      <c r="K92" s="282">
        <f t="shared" si="0"/>
        <v>2.320359281437126</v>
      </c>
      <c r="L92" s="274"/>
      <c r="M92" s="93">
        <v>47</v>
      </c>
    </row>
    <row r="93" spans="1:13" ht="19.5" customHeight="1" thickBot="1">
      <c r="A93" s="143">
        <v>86</v>
      </c>
      <c r="B93" s="707" t="s">
        <v>543</v>
      </c>
      <c r="C93" s="707" t="s">
        <v>1049</v>
      </c>
      <c r="D93" s="709" t="s">
        <v>1091</v>
      </c>
      <c r="E93" s="708" t="s">
        <v>1005</v>
      </c>
      <c r="F93" s="710">
        <v>41000</v>
      </c>
      <c r="G93" s="711">
        <v>380</v>
      </c>
      <c r="H93" s="703">
        <v>380</v>
      </c>
      <c r="I93" s="543">
        <v>0</v>
      </c>
      <c r="J93" s="704">
        <v>173</v>
      </c>
      <c r="K93" s="282">
        <f t="shared" si="0"/>
        <v>2.1965317919075145</v>
      </c>
      <c r="L93" s="274"/>
      <c r="M93" s="93">
        <v>48</v>
      </c>
    </row>
    <row r="94" spans="1:13" ht="19.5" customHeight="1" thickBot="1">
      <c r="A94" s="143">
        <v>87</v>
      </c>
      <c r="B94" s="707" t="s">
        <v>543</v>
      </c>
      <c r="C94" s="707" t="s">
        <v>1049</v>
      </c>
      <c r="D94" s="709" t="s">
        <v>1092</v>
      </c>
      <c r="E94" s="708" t="s">
        <v>1005</v>
      </c>
      <c r="F94" s="710">
        <v>41000</v>
      </c>
      <c r="G94" s="711">
        <v>3150</v>
      </c>
      <c r="H94" s="703">
        <v>3150</v>
      </c>
      <c r="I94" s="543">
        <v>58</v>
      </c>
      <c r="J94" s="704">
        <v>1727</v>
      </c>
      <c r="K94" s="282">
        <f t="shared" si="0"/>
        <v>1.8239722061378112</v>
      </c>
      <c r="L94" s="274"/>
      <c r="M94" s="93">
        <v>49</v>
      </c>
    </row>
    <row r="95" spans="1:13" ht="19.5" customHeight="1" thickBot="1">
      <c r="A95" s="143">
        <v>88</v>
      </c>
      <c r="B95" s="707" t="s">
        <v>543</v>
      </c>
      <c r="C95" s="707" t="s">
        <v>1049</v>
      </c>
      <c r="D95" s="709" t="s">
        <v>1093</v>
      </c>
      <c r="E95" s="708" t="s">
        <v>1005</v>
      </c>
      <c r="F95" s="710">
        <v>41000</v>
      </c>
      <c r="G95" s="711">
        <v>4620</v>
      </c>
      <c r="H95" s="703">
        <v>4620</v>
      </c>
      <c r="I95" s="543">
        <v>0</v>
      </c>
      <c r="J95" s="704">
        <v>1760</v>
      </c>
      <c r="K95" s="282">
        <f t="shared" si="0"/>
        <v>2.625</v>
      </c>
      <c r="L95" s="274"/>
      <c r="M95" s="93">
        <v>50</v>
      </c>
    </row>
    <row r="96" spans="1:13" ht="19.5" customHeight="1" thickBot="1">
      <c r="A96" s="143">
        <v>89</v>
      </c>
      <c r="B96" s="707" t="s">
        <v>543</v>
      </c>
      <c r="C96" s="707" t="s">
        <v>1049</v>
      </c>
      <c r="D96" s="709" t="s">
        <v>1094</v>
      </c>
      <c r="E96" s="708" t="s">
        <v>1005</v>
      </c>
      <c r="F96" s="710">
        <v>41000</v>
      </c>
      <c r="G96" s="711">
        <v>3570</v>
      </c>
      <c r="H96" s="703">
        <v>3570</v>
      </c>
      <c r="I96" s="543">
        <v>3</v>
      </c>
      <c r="J96" s="704">
        <v>1161</v>
      </c>
      <c r="K96" s="282">
        <f t="shared" si="0"/>
        <v>3.0749354005167957</v>
      </c>
      <c r="L96" s="274"/>
      <c r="M96" s="93">
        <v>51</v>
      </c>
    </row>
    <row r="97" spans="1:13" ht="19.5" customHeight="1" thickBot="1">
      <c r="A97" s="143">
        <v>90</v>
      </c>
      <c r="B97" s="707" t="s">
        <v>543</v>
      </c>
      <c r="C97" s="707" t="s">
        <v>1049</v>
      </c>
      <c r="D97" s="709" t="s">
        <v>1095</v>
      </c>
      <c r="E97" s="708" t="s">
        <v>1005</v>
      </c>
      <c r="F97" s="710">
        <v>41000</v>
      </c>
      <c r="G97" s="711">
        <v>10080</v>
      </c>
      <c r="H97" s="703">
        <v>10080</v>
      </c>
      <c r="I97" s="543">
        <v>0</v>
      </c>
      <c r="J97" s="704">
        <v>5923</v>
      </c>
      <c r="K97" s="282">
        <f t="shared" si="0"/>
        <v>1.7018402836400472</v>
      </c>
      <c r="L97" s="274"/>
      <c r="M97" s="93">
        <v>52</v>
      </c>
    </row>
    <row r="98" spans="1:13" ht="19.5" customHeight="1" thickBot="1">
      <c r="A98" s="143">
        <v>91</v>
      </c>
      <c r="B98" s="707" t="s">
        <v>543</v>
      </c>
      <c r="C98" s="707" t="s">
        <v>1049</v>
      </c>
      <c r="D98" s="709" t="s">
        <v>1096</v>
      </c>
      <c r="E98" s="708" t="s">
        <v>1005</v>
      </c>
      <c r="F98" s="710">
        <v>41000</v>
      </c>
      <c r="G98" s="711">
        <v>210</v>
      </c>
      <c r="H98" s="703">
        <v>210</v>
      </c>
      <c r="I98" s="543">
        <v>6</v>
      </c>
      <c r="J98" s="704">
        <v>87</v>
      </c>
      <c r="K98" s="282">
        <f t="shared" si="0"/>
        <v>2.413793103448276</v>
      </c>
      <c r="L98" s="274"/>
      <c r="M98" s="93">
        <v>53</v>
      </c>
    </row>
    <row r="99" spans="1:13" ht="19.5" customHeight="1" thickBot="1">
      <c r="A99" s="143">
        <v>92</v>
      </c>
      <c r="B99" s="707" t="s">
        <v>543</v>
      </c>
      <c r="C99" s="707" t="s">
        <v>1049</v>
      </c>
      <c r="D99" s="709" t="s">
        <v>1097</v>
      </c>
      <c r="E99" s="708" t="s">
        <v>1005</v>
      </c>
      <c r="F99" s="710">
        <v>41000</v>
      </c>
      <c r="G99" s="711">
        <v>2320</v>
      </c>
      <c r="H99" s="703">
        <v>2320</v>
      </c>
      <c r="I99" s="543">
        <v>0</v>
      </c>
      <c r="J99" s="704">
        <v>558</v>
      </c>
      <c r="K99" s="282">
        <f t="shared" si="0"/>
        <v>4.157706093189964</v>
      </c>
      <c r="L99" s="274"/>
      <c r="M99" s="93">
        <v>54</v>
      </c>
    </row>
    <row r="100" spans="1:13" ht="19.5" customHeight="1" thickBot="1">
      <c r="A100" s="143">
        <v>93</v>
      </c>
      <c r="B100" s="707" t="s">
        <v>543</v>
      </c>
      <c r="C100" s="707" t="s">
        <v>1049</v>
      </c>
      <c r="D100" s="709" t="s">
        <v>1098</v>
      </c>
      <c r="E100" s="708" t="s">
        <v>1005</v>
      </c>
      <c r="F100" s="710">
        <v>41000</v>
      </c>
      <c r="G100" s="711">
        <v>2300</v>
      </c>
      <c r="H100" s="703">
        <v>2300</v>
      </c>
      <c r="I100" s="543">
        <v>4</v>
      </c>
      <c r="J100" s="704">
        <v>739</v>
      </c>
      <c r="K100" s="282">
        <f t="shared" si="0"/>
        <v>3.1123139377537212</v>
      </c>
      <c r="L100" s="274"/>
      <c r="M100" s="93">
        <v>55</v>
      </c>
    </row>
    <row r="101" spans="1:13" ht="19.5" customHeight="1" thickBot="1">
      <c r="A101" s="143">
        <v>94</v>
      </c>
      <c r="B101" s="707" t="s">
        <v>543</v>
      </c>
      <c r="C101" s="707" t="s">
        <v>1049</v>
      </c>
      <c r="D101" s="709" t="s">
        <v>1099</v>
      </c>
      <c r="E101" s="708" t="s">
        <v>1005</v>
      </c>
      <c r="F101" s="710">
        <v>41000</v>
      </c>
      <c r="G101" s="711">
        <v>640</v>
      </c>
      <c r="H101" s="703">
        <v>640</v>
      </c>
      <c r="I101" s="543">
        <v>0</v>
      </c>
      <c r="J101" s="704">
        <v>246</v>
      </c>
      <c r="K101" s="282">
        <f t="shared" si="0"/>
        <v>2.6016260162601625</v>
      </c>
      <c r="L101" s="274"/>
      <c r="M101" s="93">
        <v>57</v>
      </c>
    </row>
    <row r="102" spans="1:13" ht="19.5" customHeight="1" thickBot="1">
      <c r="A102" s="143">
        <v>95</v>
      </c>
      <c r="B102" s="707" t="s">
        <v>543</v>
      </c>
      <c r="C102" s="707" t="s">
        <v>1049</v>
      </c>
      <c r="D102" s="709" t="s">
        <v>1100</v>
      </c>
      <c r="E102" s="708" t="s">
        <v>1005</v>
      </c>
      <c r="F102" s="710">
        <v>41000</v>
      </c>
      <c r="G102" s="711">
        <v>1510</v>
      </c>
      <c r="H102" s="703">
        <v>1510</v>
      </c>
      <c r="I102" s="543">
        <v>0</v>
      </c>
      <c r="J102" s="704">
        <v>514</v>
      </c>
      <c r="K102" s="282">
        <f t="shared" si="0"/>
        <v>2.937743190661479</v>
      </c>
      <c r="L102" s="274"/>
      <c r="M102" s="93">
        <v>58</v>
      </c>
    </row>
    <row r="103" spans="1:13" ht="19.5" customHeight="1" thickBot="1">
      <c r="A103" s="143">
        <v>96</v>
      </c>
      <c r="B103" s="707" t="s">
        <v>543</v>
      </c>
      <c r="C103" s="707" t="s">
        <v>1049</v>
      </c>
      <c r="D103" s="709" t="s">
        <v>1101</v>
      </c>
      <c r="E103" s="708" t="s">
        <v>1005</v>
      </c>
      <c r="F103" s="710">
        <v>41000</v>
      </c>
      <c r="G103" s="711">
        <v>830</v>
      </c>
      <c r="H103" s="703">
        <v>830</v>
      </c>
      <c r="I103" s="543">
        <v>38</v>
      </c>
      <c r="J103" s="704">
        <v>320</v>
      </c>
      <c r="K103" s="282">
        <f t="shared" si="0"/>
        <v>2.59375</v>
      </c>
      <c r="L103" s="274"/>
      <c r="M103" s="93">
        <v>59</v>
      </c>
    </row>
    <row r="104" spans="1:13" ht="19.5" customHeight="1" thickBot="1">
      <c r="A104" s="143">
        <v>97</v>
      </c>
      <c r="B104" s="707" t="s">
        <v>543</v>
      </c>
      <c r="C104" s="707" t="s">
        <v>1049</v>
      </c>
      <c r="D104" s="709" t="s">
        <v>1102</v>
      </c>
      <c r="E104" s="708" t="s">
        <v>1005</v>
      </c>
      <c r="F104" s="710">
        <v>41000</v>
      </c>
      <c r="G104" s="711">
        <v>880</v>
      </c>
      <c r="H104" s="703">
        <v>880</v>
      </c>
      <c r="I104" s="543">
        <v>0</v>
      </c>
      <c r="J104" s="704">
        <v>626</v>
      </c>
      <c r="K104" s="282">
        <f t="shared" si="0"/>
        <v>1.4057507987220448</v>
      </c>
      <c r="L104" s="274"/>
      <c r="M104" s="93">
        <v>60</v>
      </c>
    </row>
    <row r="105" spans="1:13" ht="19.5" customHeight="1" thickBot="1">
      <c r="A105" s="143">
        <v>98</v>
      </c>
      <c r="B105" s="707" t="s">
        <v>543</v>
      </c>
      <c r="C105" s="707" t="s">
        <v>1049</v>
      </c>
      <c r="D105" s="709" t="s">
        <v>1103</v>
      </c>
      <c r="E105" s="708" t="s">
        <v>1005</v>
      </c>
      <c r="F105" s="710">
        <v>41000</v>
      </c>
      <c r="G105" s="711">
        <v>570</v>
      </c>
      <c r="H105" s="703">
        <v>570</v>
      </c>
      <c r="I105" s="543">
        <v>0</v>
      </c>
      <c r="J105" s="704">
        <v>125</v>
      </c>
      <c r="K105" s="282">
        <f t="shared" si="0"/>
        <v>4.56</v>
      </c>
      <c r="L105" s="274"/>
      <c r="M105" s="93">
        <v>61</v>
      </c>
    </row>
    <row r="106" spans="1:13" ht="19.5" customHeight="1" thickBot="1">
      <c r="A106" s="143">
        <v>99</v>
      </c>
      <c r="B106" s="707" t="s">
        <v>543</v>
      </c>
      <c r="C106" s="707" t="s">
        <v>1049</v>
      </c>
      <c r="D106" s="709" t="s">
        <v>1104</v>
      </c>
      <c r="E106" s="708" t="s">
        <v>1005</v>
      </c>
      <c r="F106" s="710">
        <v>41000</v>
      </c>
      <c r="G106" s="711">
        <v>2380</v>
      </c>
      <c r="H106" s="703">
        <v>2380</v>
      </c>
      <c r="I106" s="543">
        <v>0</v>
      </c>
      <c r="J106" s="704">
        <v>177</v>
      </c>
      <c r="K106" s="282">
        <f t="shared" si="0"/>
        <v>13.44632768361582</v>
      </c>
      <c r="L106" s="274"/>
      <c r="M106" s="93">
        <v>62</v>
      </c>
    </row>
    <row r="107" spans="1:13" ht="19.5" customHeight="1" thickBot="1">
      <c r="A107" s="143">
        <v>100</v>
      </c>
      <c r="B107" s="707" t="s">
        <v>543</v>
      </c>
      <c r="C107" s="707" t="s">
        <v>1049</v>
      </c>
      <c r="D107" s="709" t="s">
        <v>1105</v>
      </c>
      <c r="E107" s="708" t="s">
        <v>1005</v>
      </c>
      <c r="F107" s="710">
        <v>41000</v>
      </c>
      <c r="G107" s="711">
        <v>570</v>
      </c>
      <c r="H107" s="703">
        <v>570</v>
      </c>
      <c r="I107" s="543">
        <v>14</v>
      </c>
      <c r="J107" s="704">
        <v>65</v>
      </c>
      <c r="K107" s="282">
        <f t="shared" si="0"/>
        <v>8.76923076923077</v>
      </c>
      <c r="L107" s="274"/>
      <c r="M107" s="93">
        <v>63</v>
      </c>
    </row>
    <row r="108" spans="1:13" ht="19.5" customHeight="1" thickBot="1">
      <c r="A108" s="143">
        <v>101</v>
      </c>
      <c r="B108" s="707" t="s">
        <v>543</v>
      </c>
      <c r="C108" s="707" t="s">
        <v>1049</v>
      </c>
      <c r="D108" s="709" t="s">
        <v>1106</v>
      </c>
      <c r="E108" s="708" t="s">
        <v>1005</v>
      </c>
      <c r="F108" s="710">
        <v>41000</v>
      </c>
      <c r="G108" s="711">
        <v>340</v>
      </c>
      <c r="H108" s="703">
        <v>340</v>
      </c>
      <c r="I108" s="543">
        <v>0</v>
      </c>
      <c r="J108" s="704">
        <v>95</v>
      </c>
      <c r="K108" s="282">
        <f t="shared" si="0"/>
        <v>3.5789473684210527</v>
      </c>
      <c r="L108" s="274"/>
      <c r="M108" s="93">
        <v>64</v>
      </c>
    </row>
    <row r="109" spans="1:13" ht="19.5" customHeight="1" thickBot="1">
      <c r="A109" s="143">
        <v>102</v>
      </c>
      <c r="B109" s="707" t="s">
        <v>543</v>
      </c>
      <c r="C109" s="707" t="s">
        <v>1049</v>
      </c>
      <c r="D109" s="709" t="s">
        <v>1107</v>
      </c>
      <c r="E109" s="708" t="s">
        <v>1005</v>
      </c>
      <c r="F109" s="710">
        <v>41000</v>
      </c>
      <c r="G109" s="711">
        <v>110</v>
      </c>
      <c r="H109" s="703">
        <v>110</v>
      </c>
      <c r="I109" s="543">
        <v>46</v>
      </c>
      <c r="J109" s="704">
        <v>54</v>
      </c>
      <c r="K109" s="282">
        <f t="shared" si="0"/>
        <v>2.037037037037037</v>
      </c>
      <c r="L109" s="274"/>
      <c r="M109" s="93">
        <v>65</v>
      </c>
    </row>
    <row r="110" spans="1:13" ht="19.5" customHeight="1" thickBot="1">
      <c r="A110" s="143">
        <v>103</v>
      </c>
      <c r="B110" s="707" t="s">
        <v>543</v>
      </c>
      <c r="C110" s="707" t="s">
        <v>1049</v>
      </c>
      <c r="D110" s="709" t="s">
        <v>1108</v>
      </c>
      <c r="E110" s="708" t="s">
        <v>1005</v>
      </c>
      <c r="F110" s="710">
        <v>41000</v>
      </c>
      <c r="G110" s="711">
        <v>390</v>
      </c>
      <c r="H110" s="703">
        <v>390</v>
      </c>
      <c r="I110" s="543">
        <v>0</v>
      </c>
      <c r="J110" s="704">
        <v>40</v>
      </c>
      <c r="K110" s="282">
        <f t="shared" si="0"/>
        <v>9.75</v>
      </c>
      <c r="L110" s="274"/>
      <c r="M110" s="93">
        <v>66</v>
      </c>
    </row>
    <row r="111" spans="1:13" ht="19.5" customHeight="1" thickBot="1">
      <c r="A111" s="143">
        <v>104</v>
      </c>
      <c r="B111" s="707" t="s">
        <v>543</v>
      </c>
      <c r="C111" s="707" t="s">
        <v>1049</v>
      </c>
      <c r="D111" s="709" t="s">
        <v>1109</v>
      </c>
      <c r="E111" s="708" t="s">
        <v>1005</v>
      </c>
      <c r="F111" s="710">
        <v>41000</v>
      </c>
      <c r="G111" s="711">
        <v>4240</v>
      </c>
      <c r="H111" s="703">
        <v>4240</v>
      </c>
      <c r="I111" s="543">
        <v>0</v>
      </c>
      <c r="J111" s="704">
        <v>1147</v>
      </c>
      <c r="K111" s="282">
        <f t="shared" si="0"/>
        <v>3.6965998256320836</v>
      </c>
      <c r="L111" s="274"/>
      <c r="M111" s="93">
        <v>67</v>
      </c>
    </row>
    <row r="112" spans="1:13" ht="19.5" customHeight="1" thickBot="1">
      <c r="A112" s="143">
        <v>105</v>
      </c>
      <c r="B112" s="707" t="s">
        <v>543</v>
      </c>
      <c r="C112" s="707" t="s">
        <v>1049</v>
      </c>
      <c r="D112" s="709" t="s">
        <v>1110</v>
      </c>
      <c r="E112" s="708" t="s">
        <v>1005</v>
      </c>
      <c r="F112" s="710">
        <v>41000</v>
      </c>
      <c r="G112" s="711">
        <v>460</v>
      </c>
      <c r="H112" s="703">
        <v>460</v>
      </c>
      <c r="I112" s="543">
        <v>13</v>
      </c>
      <c r="J112" s="704">
        <v>40</v>
      </c>
      <c r="K112" s="282">
        <f t="shared" si="0"/>
        <v>11.5</v>
      </c>
      <c r="L112" s="274"/>
      <c r="M112" s="93">
        <v>68</v>
      </c>
    </row>
    <row r="113" spans="1:13" ht="19.5" customHeight="1" thickBot="1">
      <c r="A113" s="143">
        <v>106</v>
      </c>
      <c r="B113" s="707" t="s">
        <v>543</v>
      </c>
      <c r="C113" s="707" t="s">
        <v>1049</v>
      </c>
      <c r="D113" s="709" t="s">
        <v>1111</v>
      </c>
      <c r="E113" s="708" t="s">
        <v>1005</v>
      </c>
      <c r="F113" s="710">
        <v>41000</v>
      </c>
      <c r="G113" s="711">
        <v>630</v>
      </c>
      <c r="H113" s="703">
        <v>630</v>
      </c>
      <c r="I113" s="543">
        <v>0</v>
      </c>
      <c r="J113" s="704">
        <v>80</v>
      </c>
      <c r="K113" s="282">
        <f t="shared" si="0"/>
        <v>7.875</v>
      </c>
      <c r="L113" s="274"/>
      <c r="M113" s="93">
        <v>69</v>
      </c>
    </row>
    <row r="114" spans="1:13" ht="19.5" customHeight="1" thickBot="1">
      <c r="A114" s="143">
        <v>107</v>
      </c>
      <c r="B114" s="707" t="s">
        <v>543</v>
      </c>
      <c r="C114" s="707" t="s">
        <v>1049</v>
      </c>
      <c r="D114" s="709" t="s">
        <v>1112</v>
      </c>
      <c r="E114" s="708" t="s">
        <v>1005</v>
      </c>
      <c r="F114" s="710">
        <v>41000</v>
      </c>
      <c r="G114" s="711">
        <v>590</v>
      </c>
      <c r="H114" s="703">
        <v>590</v>
      </c>
      <c r="I114" s="543">
        <v>3</v>
      </c>
      <c r="J114" s="704">
        <v>117</v>
      </c>
      <c r="K114" s="282">
        <f t="shared" si="0"/>
        <v>5.042735042735043</v>
      </c>
      <c r="L114" s="274"/>
      <c r="M114" s="93">
        <v>70</v>
      </c>
    </row>
    <row r="115" spans="1:13" ht="19.5" customHeight="1" thickBot="1">
      <c r="A115" s="143">
        <v>108</v>
      </c>
      <c r="B115" s="707" t="s">
        <v>543</v>
      </c>
      <c r="C115" s="707" t="s">
        <v>1049</v>
      </c>
      <c r="D115" s="709" t="s">
        <v>1113</v>
      </c>
      <c r="E115" s="708" t="s">
        <v>1005</v>
      </c>
      <c r="F115" s="710">
        <v>41000</v>
      </c>
      <c r="G115" s="711">
        <v>310</v>
      </c>
      <c r="H115" s="703">
        <v>310</v>
      </c>
      <c r="I115" s="543">
        <v>10</v>
      </c>
      <c r="J115" s="704">
        <v>59</v>
      </c>
      <c r="K115" s="282">
        <f t="shared" si="0"/>
        <v>5.254237288135593</v>
      </c>
      <c r="L115" s="274"/>
      <c r="M115" s="93">
        <v>71</v>
      </c>
    </row>
    <row r="116" spans="1:13" ht="19.5" customHeight="1" thickBot="1">
      <c r="A116" s="143">
        <v>109</v>
      </c>
      <c r="B116" s="707" t="s">
        <v>543</v>
      </c>
      <c r="C116" s="707" t="s">
        <v>1049</v>
      </c>
      <c r="D116" s="709" t="s">
        <v>1114</v>
      </c>
      <c r="E116" s="708" t="s">
        <v>1005</v>
      </c>
      <c r="F116" s="710">
        <v>41000</v>
      </c>
      <c r="G116" s="711">
        <v>620</v>
      </c>
      <c r="H116" s="703">
        <v>620</v>
      </c>
      <c r="I116" s="543">
        <v>13</v>
      </c>
      <c r="J116" s="704">
        <v>82</v>
      </c>
      <c r="K116" s="282">
        <f t="shared" si="0"/>
        <v>7.560975609756097</v>
      </c>
      <c r="L116" s="274"/>
      <c r="M116" s="93">
        <v>72</v>
      </c>
    </row>
    <row r="117" spans="1:13" ht="19.5" customHeight="1" thickBot="1">
      <c r="A117" s="143">
        <v>110</v>
      </c>
      <c r="B117" s="707" t="s">
        <v>543</v>
      </c>
      <c r="C117" s="707" t="s">
        <v>1049</v>
      </c>
      <c r="D117" s="709" t="s">
        <v>1115</v>
      </c>
      <c r="E117" s="708" t="s">
        <v>1005</v>
      </c>
      <c r="F117" s="710">
        <v>41000</v>
      </c>
      <c r="G117" s="711">
        <v>560</v>
      </c>
      <c r="H117" s="703">
        <v>560</v>
      </c>
      <c r="I117" s="543">
        <v>221</v>
      </c>
      <c r="J117" s="704">
        <v>273</v>
      </c>
      <c r="K117" s="282">
        <f t="shared" si="0"/>
        <v>2.051282051282051</v>
      </c>
      <c r="L117" s="274"/>
      <c r="M117" s="93">
        <v>73</v>
      </c>
    </row>
    <row r="118" spans="1:13" ht="19.5" customHeight="1" thickBot="1">
      <c r="A118" s="143">
        <v>111</v>
      </c>
      <c r="B118" s="707" t="s">
        <v>543</v>
      </c>
      <c r="C118" s="707" t="s">
        <v>1049</v>
      </c>
      <c r="D118" s="709" t="s">
        <v>1116</v>
      </c>
      <c r="E118" s="708" t="s">
        <v>1005</v>
      </c>
      <c r="F118" s="710">
        <v>41000</v>
      </c>
      <c r="G118" s="711">
        <v>710</v>
      </c>
      <c r="H118" s="703">
        <v>710</v>
      </c>
      <c r="I118" s="543">
        <v>140</v>
      </c>
      <c r="J118" s="704">
        <v>338</v>
      </c>
      <c r="K118" s="282">
        <f t="shared" si="0"/>
        <v>2.100591715976331</v>
      </c>
      <c r="L118" s="274"/>
      <c r="M118" s="93">
        <v>74</v>
      </c>
    </row>
    <row r="119" spans="1:13" ht="19.5" customHeight="1" thickBot="1">
      <c r="A119" s="143">
        <v>112</v>
      </c>
      <c r="B119" s="707" t="s">
        <v>543</v>
      </c>
      <c r="C119" s="707" t="s">
        <v>1049</v>
      </c>
      <c r="D119" s="709" t="s">
        <v>1117</v>
      </c>
      <c r="E119" s="708" t="s">
        <v>1005</v>
      </c>
      <c r="F119" s="710">
        <v>41000</v>
      </c>
      <c r="G119" s="711">
        <v>1090</v>
      </c>
      <c r="H119" s="703">
        <v>1090</v>
      </c>
      <c r="I119" s="543">
        <v>0</v>
      </c>
      <c r="J119" s="704">
        <v>268</v>
      </c>
      <c r="K119" s="282">
        <f t="shared" si="0"/>
        <v>4.067164179104478</v>
      </c>
      <c r="L119" s="274"/>
      <c r="M119" s="93">
        <v>75</v>
      </c>
    </row>
    <row r="120" spans="1:13" ht="19.5" customHeight="1" thickBot="1">
      <c r="A120" s="143">
        <v>113</v>
      </c>
      <c r="B120" s="707" t="s">
        <v>543</v>
      </c>
      <c r="C120" s="707" t="s">
        <v>1049</v>
      </c>
      <c r="D120" s="709" t="s">
        <v>1118</v>
      </c>
      <c r="E120" s="708" t="s">
        <v>1005</v>
      </c>
      <c r="F120" s="710">
        <v>41000</v>
      </c>
      <c r="G120" s="711">
        <v>790</v>
      </c>
      <c r="H120" s="703">
        <v>790</v>
      </c>
      <c r="I120" s="543">
        <v>27</v>
      </c>
      <c r="J120" s="704">
        <v>277</v>
      </c>
      <c r="K120" s="282">
        <f t="shared" si="0"/>
        <v>2.851985559566787</v>
      </c>
      <c r="L120" s="274"/>
      <c r="M120" s="93">
        <v>77</v>
      </c>
    </row>
    <row r="121" spans="1:13" ht="19.5" customHeight="1" thickBot="1">
      <c r="A121" s="143">
        <v>114</v>
      </c>
      <c r="B121" s="707" t="s">
        <v>543</v>
      </c>
      <c r="C121" s="707" t="s">
        <v>1049</v>
      </c>
      <c r="D121" s="709" t="s">
        <v>1119</v>
      </c>
      <c r="E121" s="708" t="s">
        <v>1005</v>
      </c>
      <c r="F121" s="710">
        <v>41000</v>
      </c>
      <c r="G121" s="711">
        <v>1670</v>
      </c>
      <c r="H121" s="703">
        <v>1670</v>
      </c>
      <c r="I121" s="543">
        <v>88</v>
      </c>
      <c r="J121" s="704">
        <v>958</v>
      </c>
      <c r="K121" s="282">
        <f t="shared" si="0"/>
        <v>1.7432150313152401</v>
      </c>
      <c r="L121" s="274"/>
      <c r="M121" s="93">
        <v>78</v>
      </c>
    </row>
    <row r="122" spans="1:13" ht="19.5" customHeight="1" thickBot="1">
      <c r="A122" s="143">
        <v>115</v>
      </c>
      <c r="B122" s="707" t="s">
        <v>543</v>
      </c>
      <c r="C122" s="707" t="s">
        <v>1049</v>
      </c>
      <c r="D122" s="709" t="s">
        <v>1120</v>
      </c>
      <c r="E122" s="708" t="s">
        <v>1005</v>
      </c>
      <c r="F122" s="710">
        <v>41000</v>
      </c>
      <c r="G122" s="711">
        <v>1200</v>
      </c>
      <c r="H122" s="703">
        <v>1200</v>
      </c>
      <c r="I122" s="543">
        <v>7</v>
      </c>
      <c r="J122" s="704">
        <v>401</v>
      </c>
      <c r="K122" s="282">
        <f t="shared" si="0"/>
        <v>2.9925187032418954</v>
      </c>
      <c r="L122" s="274"/>
      <c r="M122" s="93">
        <v>79</v>
      </c>
    </row>
    <row r="123" spans="1:13" ht="19.5" customHeight="1" thickBot="1">
      <c r="A123" s="143">
        <v>116</v>
      </c>
      <c r="B123" s="707" t="s">
        <v>543</v>
      </c>
      <c r="C123" s="707" t="s">
        <v>1049</v>
      </c>
      <c r="D123" s="709" t="s">
        <v>1121</v>
      </c>
      <c r="E123" s="708" t="s">
        <v>1005</v>
      </c>
      <c r="F123" s="710">
        <v>41000</v>
      </c>
      <c r="G123" s="711">
        <v>520</v>
      </c>
      <c r="H123" s="703">
        <v>520</v>
      </c>
      <c r="I123" s="543">
        <v>5</v>
      </c>
      <c r="J123" s="704">
        <v>43</v>
      </c>
      <c r="K123" s="282">
        <f t="shared" si="0"/>
        <v>12.093023255813954</v>
      </c>
      <c r="L123" s="274"/>
      <c r="M123" s="93">
        <v>80</v>
      </c>
    </row>
    <row r="124" spans="1:13" ht="19.5" customHeight="1" thickBot="1">
      <c r="A124" s="143">
        <v>117</v>
      </c>
      <c r="B124" s="707" t="s">
        <v>543</v>
      </c>
      <c r="C124" s="707" t="s">
        <v>1049</v>
      </c>
      <c r="D124" s="709" t="s">
        <v>1122</v>
      </c>
      <c r="E124" s="708" t="s">
        <v>1005</v>
      </c>
      <c r="F124" s="710">
        <v>41000</v>
      </c>
      <c r="G124" s="711">
        <v>380</v>
      </c>
      <c r="H124" s="703">
        <v>380</v>
      </c>
      <c r="I124" s="543">
        <v>0</v>
      </c>
      <c r="J124" s="704">
        <v>33</v>
      </c>
      <c r="K124" s="282">
        <f t="shared" si="0"/>
        <v>11.515151515151516</v>
      </c>
      <c r="L124" s="274"/>
      <c r="M124" s="93">
        <v>81</v>
      </c>
    </row>
    <row r="125" spans="1:13" ht="19.5" customHeight="1" thickBot="1">
      <c r="A125" s="143">
        <v>118</v>
      </c>
      <c r="B125" s="707" t="s">
        <v>543</v>
      </c>
      <c r="C125" s="707" t="s">
        <v>1049</v>
      </c>
      <c r="D125" s="709" t="s">
        <v>1123</v>
      </c>
      <c r="E125" s="708" t="s">
        <v>1005</v>
      </c>
      <c r="F125" s="710">
        <v>41000</v>
      </c>
      <c r="G125" s="711">
        <v>460</v>
      </c>
      <c r="H125" s="703">
        <v>460</v>
      </c>
      <c r="I125" s="543">
        <v>8</v>
      </c>
      <c r="J125" s="704">
        <v>468</v>
      </c>
      <c r="K125" s="282">
        <f t="shared" si="0"/>
        <v>0.9829059829059829</v>
      </c>
      <c r="L125" s="274"/>
      <c r="M125" s="93">
        <v>82</v>
      </c>
    </row>
    <row r="126" spans="1:13" ht="19.5" customHeight="1" thickBot="1">
      <c r="A126" s="143">
        <v>119</v>
      </c>
      <c r="B126" s="707" t="s">
        <v>543</v>
      </c>
      <c r="C126" s="707" t="s">
        <v>1049</v>
      </c>
      <c r="D126" s="709" t="s">
        <v>1124</v>
      </c>
      <c r="E126" s="708" t="s">
        <v>1005</v>
      </c>
      <c r="F126" s="710">
        <v>41000</v>
      </c>
      <c r="G126" s="711">
        <v>420</v>
      </c>
      <c r="H126" s="703">
        <v>420</v>
      </c>
      <c r="I126" s="543">
        <v>0</v>
      </c>
      <c r="J126" s="704">
        <v>424</v>
      </c>
      <c r="K126" s="282">
        <f t="shared" si="0"/>
        <v>0.9905660377358491</v>
      </c>
      <c r="L126" s="274"/>
      <c r="M126" s="93">
        <v>83</v>
      </c>
    </row>
    <row r="127" spans="1:13" ht="19.5" customHeight="1" thickBot="1">
      <c r="A127" s="143">
        <v>120</v>
      </c>
      <c r="B127" s="707" t="s">
        <v>543</v>
      </c>
      <c r="C127" s="707" t="s">
        <v>1049</v>
      </c>
      <c r="D127" s="709" t="s">
        <v>1125</v>
      </c>
      <c r="E127" s="708" t="s">
        <v>1005</v>
      </c>
      <c r="F127" s="710">
        <v>41000</v>
      </c>
      <c r="G127" s="711">
        <v>1200</v>
      </c>
      <c r="H127" s="703">
        <v>1200</v>
      </c>
      <c r="I127" s="543">
        <v>2</v>
      </c>
      <c r="J127" s="704">
        <v>1315</v>
      </c>
      <c r="K127" s="282">
        <f t="shared" si="0"/>
        <v>0.9125475285171103</v>
      </c>
      <c r="L127" s="274"/>
      <c r="M127" s="93">
        <v>84</v>
      </c>
    </row>
    <row r="128" spans="1:13" ht="19.5" customHeight="1" thickBot="1">
      <c r="A128" s="143">
        <v>121</v>
      </c>
      <c r="B128" s="707" t="s">
        <v>543</v>
      </c>
      <c r="C128" s="707" t="s">
        <v>1049</v>
      </c>
      <c r="D128" s="709" t="s">
        <v>1126</v>
      </c>
      <c r="E128" s="708" t="s">
        <v>1005</v>
      </c>
      <c r="F128" s="710">
        <v>41000</v>
      </c>
      <c r="G128" s="711">
        <v>170</v>
      </c>
      <c r="H128" s="703">
        <v>170</v>
      </c>
      <c r="I128" s="543">
        <v>525</v>
      </c>
      <c r="J128" s="704">
        <v>147</v>
      </c>
      <c r="K128" s="282">
        <f t="shared" si="0"/>
        <v>1.1564625850340136</v>
      </c>
      <c r="L128" s="274"/>
      <c r="M128" s="93">
        <v>86</v>
      </c>
    </row>
    <row r="129" spans="1:13" ht="19.5" customHeight="1" thickBot="1">
      <c r="A129" s="143">
        <v>122</v>
      </c>
      <c r="B129" s="707" t="s">
        <v>543</v>
      </c>
      <c r="C129" s="707" t="s">
        <v>1049</v>
      </c>
      <c r="D129" s="709" t="s">
        <v>1127</v>
      </c>
      <c r="E129" s="708" t="s">
        <v>1005</v>
      </c>
      <c r="F129" s="710">
        <v>41000</v>
      </c>
      <c r="G129" s="711">
        <v>180</v>
      </c>
      <c r="H129" s="703">
        <v>180</v>
      </c>
      <c r="I129" s="543">
        <v>47</v>
      </c>
      <c r="J129" s="704">
        <v>169</v>
      </c>
      <c r="K129" s="282">
        <f aca="true" t="shared" si="1" ref="K129:K260">IF(G129=0,"",G129/J129)</f>
        <v>1.0650887573964498</v>
      </c>
      <c r="L129" s="274"/>
      <c r="M129" s="93">
        <v>87</v>
      </c>
    </row>
    <row r="130" spans="1:13" ht="19.5" customHeight="1" thickBot="1">
      <c r="A130" s="143">
        <v>123</v>
      </c>
      <c r="B130" s="707" t="s">
        <v>543</v>
      </c>
      <c r="C130" s="707" t="s">
        <v>1049</v>
      </c>
      <c r="D130" s="709" t="s">
        <v>1128</v>
      </c>
      <c r="E130" s="708" t="s">
        <v>1005</v>
      </c>
      <c r="F130" s="710">
        <v>41000</v>
      </c>
      <c r="G130" s="711">
        <v>260</v>
      </c>
      <c r="H130" s="703">
        <v>260</v>
      </c>
      <c r="I130" s="543">
        <v>47</v>
      </c>
      <c r="J130" s="704">
        <v>130</v>
      </c>
      <c r="K130" s="282">
        <f t="shared" si="1"/>
        <v>2</v>
      </c>
      <c r="L130" s="274"/>
      <c r="M130" s="93">
        <v>88</v>
      </c>
    </row>
    <row r="131" spans="1:13" ht="19.5" customHeight="1" thickBot="1">
      <c r="A131" s="143">
        <v>124</v>
      </c>
      <c r="B131" s="707" t="s">
        <v>543</v>
      </c>
      <c r="C131" s="707" t="s">
        <v>1049</v>
      </c>
      <c r="D131" s="709" t="s">
        <v>1129</v>
      </c>
      <c r="E131" s="708" t="s">
        <v>1005</v>
      </c>
      <c r="F131" s="710">
        <v>41000</v>
      </c>
      <c r="G131" s="711">
        <v>170</v>
      </c>
      <c r="H131" s="703">
        <v>170</v>
      </c>
      <c r="I131" s="543">
        <v>72</v>
      </c>
      <c r="J131" s="704">
        <v>106</v>
      </c>
      <c r="K131" s="282">
        <f t="shared" si="1"/>
        <v>1.6037735849056605</v>
      </c>
      <c r="L131" s="274"/>
      <c r="M131" s="93">
        <v>89</v>
      </c>
    </row>
    <row r="132" spans="1:13" ht="19.5" customHeight="1" thickBot="1">
      <c r="A132" s="143">
        <v>125</v>
      </c>
      <c r="B132" s="707" t="s">
        <v>543</v>
      </c>
      <c r="C132" s="707" t="s">
        <v>1049</v>
      </c>
      <c r="D132" s="709" t="s">
        <v>1130</v>
      </c>
      <c r="E132" s="708" t="s">
        <v>1005</v>
      </c>
      <c r="F132" s="710">
        <v>41000</v>
      </c>
      <c r="G132" s="711">
        <v>2560</v>
      </c>
      <c r="H132" s="703">
        <v>2560</v>
      </c>
      <c r="I132" s="543">
        <v>0</v>
      </c>
      <c r="J132" s="704">
        <v>1466</v>
      </c>
      <c r="K132" s="282">
        <f t="shared" si="1"/>
        <v>1.7462482946793998</v>
      </c>
      <c r="L132" s="274"/>
      <c r="M132" s="93">
        <v>90</v>
      </c>
    </row>
    <row r="133" spans="1:13" ht="19.5" customHeight="1" thickBot="1">
      <c r="A133" s="143">
        <v>126</v>
      </c>
      <c r="B133" s="707" t="s">
        <v>543</v>
      </c>
      <c r="C133" s="707" t="s">
        <v>1049</v>
      </c>
      <c r="D133" s="709" t="s">
        <v>1131</v>
      </c>
      <c r="E133" s="708" t="s">
        <v>1005</v>
      </c>
      <c r="F133" s="710">
        <v>41000</v>
      </c>
      <c r="G133" s="711">
        <v>2580</v>
      </c>
      <c r="H133" s="703">
        <v>2580</v>
      </c>
      <c r="I133" s="543">
        <v>0</v>
      </c>
      <c r="J133" s="704">
        <v>1479</v>
      </c>
      <c r="K133" s="282">
        <f t="shared" si="1"/>
        <v>1.7444219066937119</v>
      </c>
      <c r="L133" s="274"/>
      <c r="M133" s="93">
        <v>91</v>
      </c>
    </row>
    <row r="134" spans="1:13" ht="19.5" customHeight="1" thickBot="1">
      <c r="A134" s="143">
        <v>127</v>
      </c>
      <c r="B134" s="707" t="s">
        <v>543</v>
      </c>
      <c r="C134" s="707" t="s">
        <v>1049</v>
      </c>
      <c r="D134" s="709" t="s">
        <v>1132</v>
      </c>
      <c r="E134" s="708" t="s">
        <v>1005</v>
      </c>
      <c r="F134" s="710">
        <v>41000</v>
      </c>
      <c r="G134" s="711">
        <v>1070</v>
      </c>
      <c r="H134" s="703">
        <v>1070</v>
      </c>
      <c r="I134" s="543">
        <v>12</v>
      </c>
      <c r="J134" s="704">
        <v>560</v>
      </c>
      <c r="K134" s="282">
        <f t="shared" si="1"/>
        <v>1.9107142857142858</v>
      </c>
      <c r="L134" s="274"/>
      <c r="M134" s="93">
        <v>92</v>
      </c>
    </row>
    <row r="135" spans="1:13" ht="19.5" customHeight="1" thickBot="1">
      <c r="A135" s="143">
        <v>128</v>
      </c>
      <c r="B135" s="707" t="s">
        <v>543</v>
      </c>
      <c r="C135" s="707" t="s">
        <v>1049</v>
      </c>
      <c r="D135" s="709" t="s">
        <v>1133</v>
      </c>
      <c r="E135" s="708" t="s">
        <v>1005</v>
      </c>
      <c r="F135" s="710">
        <v>41000</v>
      </c>
      <c r="G135" s="711">
        <v>910</v>
      </c>
      <c r="H135" s="703">
        <v>910</v>
      </c>
      <c r="I135" s="543">
        <v>0</v>
      </c>
      <c r="J135" s="704">
        <v>481</v>
      </c>
      <c r="K135" s="282">
        <f t="shared" si="1"/>
        <v>1.8918918918918919</v>
      </c>
      <c r="L135" s="274"/>
      <c r="M135" s="93">
        <v>93</v>
      </c>
    </row>
    <row r="136" spans="1:13" ht="19.5" customHeight="1" thickBot="1">
      <c r="A136" s="143">
        <v>129</v>
      </c>
      <c r="B136" s="707" t="s">
        <v>543</v>
      </c>
      <c r="C136" s="707" t="s">
        <v>1049</v>
      </c>
      <c r="D136" s="709" t="s">
        <v>1134</v>
      </c>
      <c r="E136" s="708" t="s">
        <v>1005</v>
      </c>
      <c r="F136" s="710">
        <v>41000</v>
      </c>
      <c r="G136" s="711">
        <v>2980</v>
      </c>
      <c r="H136" s="703">
        <v>2980</v>
      </c>
      <c r="I136" s="543">
        <v>195</v>
      </c>
      <c r="J136" s="704">
        <v>2603</v>
      </c>
      <c r="K136" s="282">
        <f t="shared" si="1"/>
        <v>1.1448328851325393</v>
      </c>
      <c r="L136" s="274"/>
      <c r="M136" s="93">
        <v>94</v>
      </c>
    </row>
    <row r="137" spans="1:13" ht="19.5" customHeight="1" thickBot="1">
      <c r="A137" s="143">
        <v>130</v>
      </c>
      <c r="B137" s="707" t="s">
        <v>543</v>
      </c>
      <c r="C137" s="707" t="s">
        <v>1049</v>
      </c>
      <c r="D137" s="709" t="s">
        <v>1135</v>
      </c>
      <c r="E137" s="708" t="s">
        <v>1005</v>
      </c>
      <c r="F137" s="710">
        <v>41000</v>
      </c>
      <c r="G137" s="711">
        <v>1290</v>
      </c>
      <c r="H137" s="703">
        <v>1290</v>
      </c>
      <c r="I137" s="543">
        <v>9</v>
      </c>
      <c r="J137" s="704">
        <v>354</v>
      </c>
      <c r="K137" s="282">
        <f t="shared" si="1"/>
        <v>3.6440677966101696</v>
      </c>
      <c r="L137" s="274"/>
      <c r="M137" s="93">
        <v>95</v>
      </c>
    </row>
    <row r="138" spans="1:13" ht="19.5" customHeight="1" thickBot="1">
      <c r="A138" s="143">
        <v>131</v>
      </c>
      <c r="B138" s="707" t="s">
        <v>543</v>
      </c>
      <c r="C138" s="707" t="s">
        <v>1049</v>
      </c>
      <c r="D138" s="709" t="s">
        <v>1136</v>
      </c>
      <c r="E138" s="708" t="s">
        <v>1005</v>
      </c>
      <c r="F138" s="710">
        <v>41000</v>
      </c>
      <c r="G138" s="711">
        <v>2150</v>
      </c>
      <c r="H138" s="703">
        <v>2150</v>
      </c>
      <c r="I138" s="543">
        <v>8</v>
      </c>
      <c r="J138" s="704">
        <v>1166</v>
      </c>
      <c r="K138" s="282">
        <f t="shared" si="1"/>
        <v>1.8439108061749572</v>
      </c>
      <c r="L138" s="274"/>
      <c r="M138" s="93">
        <v>96</v>
      </c>
    </row>
    <row r="139" spans="1:13" ht="19.5" customHeight="1" thickBot="1">
      <c r="A139" s="143">
        <v>132</v>
      </c>
      <c r="B139" s="707" t="s">
        <v>543</v>
      </c>
      <c r="C139" s="707" t="s">
        <v>1049</v>
      </c>
      <c r="D139" s="709" t="s">
        <v>1137</v>
      </c>
      <c r="E139" s="708" t="s">
        <v>1005</v>
      </c>
      <c r="F139" s="710">
        <v>41000</v>
      </c>
      <c r="G139" s="711">
        <v>1560</v>
      </c>
      <c r="H139" s="703">
        <v>1560</v>
      </c>
      <c r="I139" s="543">
        <v>0</v>
      </c>
      <c r="J139" s="704">
        <v>1626</v>
      </c>
      <c r="K139" s="282">
        <f t="shared" si="1"/>
        <v>0.959409594095941</v>
      </c>
      <c r="L139" s="274"/>
      <c r="M139" s="93">
        <v>97</v>
      </c>
    </row>
    <row r="140" spans="1:13" ht="19.5" customHeight="1" thickBot="1">
      <c r="A140" s="143">
        <v>133</v>
      </c>
      <c r="B140" s="707" t="s">
        <v>543</v>
      </c>
      <c r="C140" s="707" t="s">
        <v>1049</v>
      </c>
      <c r="D140" s="709" t="s">
        <v>1138</v>
      </c>
      <c r="E140" s="708" t="s">
        <v>1005</v>
      </c>
      <c r="F140" s="710">
        <v>41000</v>
      </c>
      <c r="G140" s="711">
        <v>950</v>
      </c>
      <c r="H140" s="703">
        <v>950</v>
      </c>
      <c r="I140" s="543">
        <v>43</v>
      </c>
      <c r="J140" s="704">
        <v>995</v>
      </c>
      <c r="K140" s="282">
        <f t="shared" si="1"/>
        <v>0.9547738693467337</v>
      </c>
      <c r="L140" s="274"/>
      <c r="M140" s="93">
        <v>98</v>
      </c>
    </row>
    <row r="141" spans="1:13" ht="19.5" customHeight="1" thickBot="1">
      <c r="A141" s="143">
        <v>134</v>
      </c>
      <c r="B141" s="707" t="s">
        <v>543</v>
      </c>
      <c r="C141" s="707" t="s">
        <v>1049</v>
      </c>
      <c r="D141" s="709" t="s">
        <v>1139</v>
      </c>
      <c r="E141" s="708" t="s">
        <v>1005</v>
      </c>
      <c r="F141" s="710">
        <v>41000</v>
      </c>
      <c r="G141" s="711">
        <v>4310</v>
      </c>
      <c r="H141" s="703">
        <v>4310</v>
      </c>
      <c r="I141" s="543">
        <v>0</v>
      </c>
      <c r="J141" s="704">
        <v>4473</v>
      </c>
      <c r="K141" s="282">
        <f t="shared" si="1"/>
        <v>0.9635591325732171</v>
      </c>
      <c r="L141" s="274"/>
      <c r="M141" s="93">
        <v>99</v>
      </c>
    </row>
    <row r="142" spans="1:13" ht="19.5" customHeight="1" thickBot="1">
      <c r="A142" s="143">
        <v>135</v>
      </c>
      <c r="B142" s="707" t="s">
        <v>543</v>
      </c>
      <c r="C142" s="707" t="s">
        <v>1049</v>
      </c>
      <c r="D142" s="709" t="s">
        <v>1140</v>
      </c>
      <c r="E142" s="708" t="s">
        <v>1005</v>
      </c>
      <c r="F142" s="710">
        <v>41000</v>
      </c>
      <c r="G142" s="711">
        <v>700</v>
      </c>
      <c r="H142" s="703">
        <v>760</v>
      </c>
      <c r="I142" s="543">
        <v>0</v>
      </c>
      <c r="J142" s="704">
        <v>766</v>
      </c>
      <c r="K142" s="282">
        <f t="shared" si="1"/>
        <v>0.9138381201044387</v>
      </c>
      <c r="L142" s="274"/>
      <c r="M142" s="93">
        <v>100</v>
      </c>
    </row>
    <row r="143" spans="1:13" ht="19.5" customHeight="1" thickBot="1">
      <c r="A143" s="143">
        <v>136</v>
      </c>
      <c r="B143" s="707" t="s">
        <v>543</v>
      </c>
      <c r="C143" s="707" t="s">
        <v>1049</v>
      </c>
      <c r="D143" s="709" t="s">
        <v>1141</v>
      </c>
      <c r="E143" s="708" t="s">
        <v>1005</v>
      </c>
      <c r="F143" s="710">
        <v>41000</v>
      </c>
      <c r="G143" s="711">
        <v>2480</v>
      </c>
      <c r="H143" s="703">
        <v>2670</v>
      </c>
      <c r="I143" s="543">
        <v>1</v>
      </c>
      <c r="J143" s="704">
        <v>2674</v>
      </c>
      <c r="K143" s="282">
        <f t="shared" si="1"/>
        <v>0.9274495138369484</v>
      </c>
      <c r="L143" s="274"/>
      <c r="M143" s="93">
        <v>101</v>
      </c>
    </row>
    <row r="144" spans="1:13" ht="19.5" customHeight="1" thickBot="1">
      <c r="A144" s="143">
        <v>137</v>
      </c>
      <c r="B144" s="707" t="s">
        <v>543</v>
      </c>
      <c r="C144" s="707" t="s">
        <v>1049</v>
      </c>
      <c r="D144" s="709" t="s">
        <v>1142</v>
      </c>
      <c r="E144" s="708" t="s">
        <v>1005</v>
      </c>
      <c r="F144" s="710">
        <v>41000</v>
      </c>
      <c r="G144" s="711">
        <v>200</v>
      </c>
      <c r="H144" s="703">
        <v>200</v>
      </c>
      <c r="I144" s="543">
        <v>0</v>
      </c>
      <c r="J144" s="704">
        <v>203</v>
      </c>
      <c r="K144" s="282">
        <f t="shared" si="1"/>
        <v>0.9852216748768473</v>
      </c>
      <c r="L144" s="274"/>
      <c r="M144" s="93">
        <v>102</v>
      </c>
    </row>
    <row r="145" spans="1:13" ht="19.5" customHeight="1" thickBot="1">
      <c r="A145" s="143">
        <v>138</v>
      </c>
      <c r="B145" s="707" t="s">
        <v>543</v>
      </c>
      <c r="C145" s="707" t="s">
        <v>1049</v>
      </c>
      <c r="D145" s="709" t="s">
        <v>1143</v>
      </c>
      <c r="E145" s="708" t="s">
        <v>1005</v>
      </c>
      <c r="F145" s="710">
        <v>41000</v>
      </c>
      <c r="G145" s="711">
        <v>1980</v>
      </c>
      <c r="H145" s="703">
        <v>1980</v>
      </c>
      <c r="I145" s="543">
        <v>11</v>
      </c>
      <c r="J145" s="704">
        <v>1999</v>
      </c>
      <c r="K145" s="282">
        <f t="shared" si="1"/>
        <v>0.9904952476238119</v>
      </c>
      <c r="L145" s="274"/>
      <c r="M145" s="93">
        <v>103</v>
      </c>
    </row>
    <row r="146" spans="1:13" ht="19.5" customHeight="1" thickBot="1">
      <c r="A146" s="143">
        <v>139</v>
      </c>
      <c r="B146" s="707" t="s">
        <v>543</v>
      </c>
      <c r="C146" s="707" t="s">
        <v>1049</v>
      </c>
      <c r="D146" s="709" t="s">
        <v>1144</v>
      </c>
      <c r="E146" s="708" t="s">
        <v>1005</v>
      </c>
      <c r="F146" s="710">
        <v>41000</v>
      </c>
      <c r="G146" s="711">
        <v>50</v>
      </c>
      <c r="H146" s="703">
        <v>50</v>
      </c>
      <c r="I146" s="543">
        <v>1</v>
      </c>
      <c r="J146" s="704">
        <v>53</v>
      </c>
      <c r="K146" s="282">
        <f t="shared" si="1"/>
        <v>0.9433962264150944</v>
      </c>
      <c r="L146" s="274"/>
      <c r="M146" s="93">
        <v>104</v>
      </c>
    </row>
    <row r="147" spans="1:13" ht="19.5" customHeight="1" thickBot="1">
      <c r="A147" s="143">
        <v>140</v>
      </c>
      <c r="B147" s="707" t="s">
        <v>543</v>
      </c>
      <c r="C147" s="707" t="s">
        <v>1049</v>
      </c>
      <c r="D147" s="709" t="s">
        <v>1145</v>
      </c>
      <c r="E147" s="708" t="s">
        <v>1005</v>
      </c>
      <c r="F147" s="710">
        <v>41000</v>
      </c>
      <c r="G147" s="711">
        <v>30</v>
      </c>
      <c r="H147" s="703">
        <v>30</v>
      </c>
      <c r="I147" s="543">
        <v>21</v>
      </c>
      <c r="J147" s="704">
        <v>35</v>
      </c>
      <c r="K147" s="282">
        <f t="shared" si="1"/>
        <v>0.8571428571428571</v>
      </c>
      <c r="L147" s="274"/>
      <c r="M147" s="93">
        <v>105</v>
      </c>
    </row>
    <row r="148" spans="1:13" ht="19.5" customHeight="1" thickBot="1">
      <c r="A148" s="143">
        <v>141</v>
      </c>
      <c r="B148" s="707" t="s">
        <v>543</v>
      </c>
      <c r="C148" s="707" t="s">
        <v>1049</v>
      </c>
      <c r="D148" s="709" t="s">
        <v>1146</v>
      </c>
      <c r="E148" s="708" t="s">
        <v>1005</v>
      </c>
      <c r="F148" s="710">
        <v>41000</v>
      </c>
      <c r="G148" s="711">
        <v>30</v>
      </c>
      <c r="H148" s="703">
        <v>30</v>
      </c>
      <c r="I148" s="543">
        <v>0</v>
      </c>
      <c r="J148" s="704">
        <v>26</v>
      </c>
      <c r="K148" s="282">
        <f t="shared" si="1"/>
        <v>1.1538461538461537</v>
      </c>
      <c r="L148" s="274"/>
      <c r="M148" s="93">
        <v>106</v>
      </c>
    </row>
    <row r="149" spans="1:13" ht="19.5" customHeight="1" thickBot="1">
      <c r="A149" s="143">
        <v>142</v>
      </c>
      <c r="B149" s="707" t="s">
        <v>543</v>
      </c>
      <c r="C149" s="707" t="s">
        <v>1049</v>
      </c>
      <c r="D149" s="709" t="s">
        <v>1147</v>
      </c>
      <c r="E149" s="708" t="s">
        <v>1005</v>
      </c>
      <c r="F149" s="710">
        <v>41000</v>
      </c>
      <c r="G149" s="711">
        <v>150</v>
      </c>
      <c r="H149" s="703">
        <v>150</v>
      </c>
      <c r="I149" s="543">
        <v>0</v>
      </c>
      <c r="J149" s="704">
        <v>148</v>
      </c>
      <c r="K149" s="282">
        <f t="shared" si="1"/>
        <v>1.0135135135135136</v>
      </c>
      <c r="L149" s="274"/>
      <c r="M149" s="93">
        <v>107</v>
      </c>
    </row>
    <row r="150" spans="1:13" ht="19.5" customHeight="1" thickBot="1">
      <c r="A150" s="143">
        <v>143</v>
      </c>
      <c r="B150" s="707" t="s">
        <v>543</v>
      </c>
      <c r="C150" s="707" t="s">
        <v>1049</v>
      </c>
      <c r="D150" s="709" t="s">
        <v>1148</v>
      </c>
      <c r="E150" s="708" t="s">
        <v>1005</v>
      </c>
      <c r="F150" s="710">
        <v>41000</v>
      </c>
      <c r="G150" s="711">
        <v>270</v>
      </c>
      <c r="H150" s="703">
        <v>290</v>
      </c>
      <c r="I150" s="543">
        <v>0</v>
      </c>
      <c r="J150" s="704">
        <v>298</v>
      </c>
      <c r="K150" s="282">
        <f t="shared" si="1"/>
        <v>0.9060402684563759</v>
      </c>
      <c r="L150" s="274"/>
      <c r="M150" s="93">
        <v>108</v>
      </c>
    </row>
    <row r="151" spans="1:13" ht="19.5" customHeight="1" thickBot="1">
      <c r="A151" s="143">
        <v>144</v>
      </c>
      <c r="B151" s="707" t="s">
        <v>543</v>
      </c>
      <c r="C151" s="707" t="s">
        <v>1049</v>
      </c>
      <c r="D151" s="709" t="s">
        <v>1149</v>
      </c>
      <c r="E151" s="708" t="s">
        <v>1005</v>
      </c>
      <c r="F151" s="710">
        <v>41000</v>
      </c>
      <c r="G151" s="711">
        <v>120</v>
      </c>
      <c r="H151" s="703">
        <v>120</v>
      </c>
      <c r="I151" s="543">
        <v>0</v>
      </c>
      <c r="J151" s="704">
        <v>117</v>
      </c>
      <c r="K151" s="282">
        <f t="shared" si="1"/>
        <v>1.0256410256410255</v>
      </c>
      <c r="L151" s="274"/>
      <c r="M151" s="93">
        <v>109</v>
      </c>
    </row>
    <row r="152" spans="1:14" ht="19.5" customHeight="1" thickBot="1">
      <c r="A152" s="143">
        <v>145</v>
      </c>
      <c r="B152" s="707" t="s">
        <v>543</v>
      </c>
      <c r="C152" s="707" t="s">
        <v>1049</v>
      </c>
      <c r="D152" s="709" t="s">
        <v>1150</v>
      </c>
      <c r="E152" s="708" t="s">
        <v>1005</v>
      </c>
      <c r="F152" s="710">
        <v>41000</v>
      </c>
      <c r="G152" s="711">
        <v>290</v>
      </c>
      <c r="H152" s="703">
        <v>300</v>
      </c>
      <c r="I152" s="543">
        <v>33</v>
      </c>
      <c r="J152" s="704">
        <v>303</v>
      </c>
      <c r="K152" s="282">
        <f t="shared" si="1"/>
        <v>0.9570957095709571</v>
      </c>
      <c r="L152" s="274" t="s">
        <v>108</v>
      </c>
      <c r="M152" s="93">
        <v>110</v>
      </c>
      <c r="N152" s="93">
        <v>1</v>
      </c>
    </row>
    <row r="153" spans="1:13" ht="19.5" customHeight="1" thickBot="1">
      <c r="A153" s="143">
        <v>146</v>
      </c>
      <c r="B153" s="707" t="s">
        <v>543</v>
      </c>
      <c r="C153" s="707" t="s">
        <v>1049</v>
      </c>
      <c r="D153" s="709" t="s">
        <v>1151</v>
      </c>
      <c r="E153" s="708" t="s">
        <v>1005</v>
      </c>
      <c r="F153" s="710">
        <v>41000</v>
      </c>
      <c r="G153" s="711">
        <v>2050</v>
      </c>
      <c r="H153" s="703">
        <v>2100</v>
      </c>
      <c r="I153" s="543">
        <v>43</v>
      </c>
      <c r="J153" s="704">
        <v>2102</v>
      </c>
      <c r="K153" s="282">
        <f t="shared" si="1"/>
        <v>0.9752616555661275</v>
      </c>
      <c r="L153" s="274"/>
      <c r="M153" s="93">
        <v>111</v>
      </c>
    </row>
    <row r="154" spans="1:13" ht="19.5" customHeight="1" thickBot="1">
      <c r="A154" s="143">
        <v>147</v>
      </c>
      <c r="B154" s="707" t="s">
        <v>543</v>
      </c>
      <c r="C154" s="707" t="s">
        <v>1049</v>
      </c>
      <c r="D154" s="709" t="s">
        <v>1152</v>
      </c>
      <c r="E154" s="708" t="s">
        <v>1005</v>
      </c>
      <c r="F154" s="710">
        <v>41000</v>
      </c>
      <c r="G154" s="711">
        <v>320</v>
      </c>
      <c r="H154" s="703">
        <v>350</v>
      </c>
      <c r="I154" s="543">
        <v>11</v>
      </c>
      <c r="J154" s="704">
        <v>351</v>
      </c>
      <c r="K154" s="282">
        <f t="shared" si="1"/>
        <v>0.9116809116809117</v>
      </c>
      <c r="L154" s="274"/>
      <c r="M154" s="93">
        <v>112</v>
      </c>
    </row>
    <row r="155" spans="1:13" ht="19.5" customHeight="1" thickBot="1">
      <c r="A155" s="143">
        <v>148</v>
      </c>
      <c r="B155" s="707" t="s">
        <v>543</v>
      </c>
      <c r="C155" s="707" t="s">
        <v>1049</v>
      </c>
      <c r="D155" s="709" t="s">
        <v>1153</v>
      </c>
      <c r="E155" s="708" t="s">
        <v>1005</v>
      </c>
      <c r="F155" s="710">
        <v>41000</v>
      </c>
      <c r="G155" s="711">
        <v>330</v>
      </c>
      <c r="H155" s="703">
        <v>330</v>
      </c>
      <c r="I155" s="543">
        <v>0</v>
      </c>
      <c r="J155" s="704">
        <v>337</v>
      </c>
      <c r="K155" s="282">
        <f t="shared" si="1"/>
        <v>0.9792284866468842</v>
      </c>
      <c r="L155" s="274"/>
      <c r="M155" s="93">
        <v>113</v>
      </c>
    </row>
    <row r="156" spans="1:13" ht="19.5" customHeight="1" thickBot="1">
      <c r="A156" s="143">
        <v>149</v>
      </c>
      <c r="B156" s="707" t="s">
        <v>978</v>
      </c>
      <c r="C156" s="707" t="s">
        <v>1154</v>
      </c>
      <c r="D156" s="709" t="s">
        <v>1155</v>
      </c>
      <c r="E156" s="708" t="s">
        <v>1005</v>
      </c>
      <c r="F156" s="710">
        <v>36617</v>
      </c>
      <c r="G156" s="711">
        <v>2620</v>
      </c>
      <c r="H156" s="703">
        <v>4030</v>
      </c>
      <c r="I156" s="543">
        <v>20</v>
      </c>
      <c r="J156" s="704">
        <v>4030.4285714285716</v>
      </c>
      <c r="K156" s="282">
        <f t="shared" si="1"/>
        <v>0.6500549392124197</v>
      </c>
      <c r="L156" s="274"/>
      <c r="M156" s="93">
        <v>1</v>
      </c>
    </row>
    <row r="157" spans="1:13" ht="19.5" customHeight="1" thickBot="1">
      <c r="A157" s="143">
        <v>150</v>
      </c>
      <c r="B157" s="707" t="s">
        <v>978</v>
      </c>
      <c r="C157" s="707" t="s">
        <v>1154</v>
      </c>
      <c r="D157" s="709" t="s">
        <v>1156</v>
      </c>
      <c r="E157" s="708" t="s">
        <v>1005</v>
      </c>
      <c r="F157" s="710">
        <v>36617</v>
      </c>
      <c r="G157" s="711">
        <v>390</v>
      </c>
      <c r="H157" s="703">
        <v>600</v>
      </c>
      <c r="I157" s="543">
        <v>33</v>
      </c>
      <c r="J157" s="704">
        <v>2565.714285714286</v>
      </c>
      <c r="K157" s="282">
        <f t="shared" si="1"/>
        <v>0.1520044543429844</v>
      </c>
      <c r="L157" s="274"/>
      <c r="M157" s="93">
        <v>2</v>
      </c>
    </row>
    <row r="158" spans="1:13" ht="19.5" customHeight="1" thickBot="1">
      <c r="A158" s="143">
        <v>151</v>
      </c>
      <c r="B158" s="707" t="s">
        <v>978</v>
      </c>
      <c r="C158" s="707" t="s">
        <v>1154</v>
      </c>
      <c r="D158" s="709" t="s">
        <v>1157</v>
      </c>
      <c r="E158" s="708" t="s">
        <v>1005</v>
      </c>
      <c r="F158" s="710">
        <v>36617</v>
      </c>
      <c r="G158" s="711">
        <v>390</v>
      </c>
      <c r="H158" s="703">
        <v>600</v>
      </c>
      <c r="I158" s="543">
        <v>48</v>
      </c>
      <c r="J158" s="705">
        <v>2528.714285714286</v>
      </c>
      <c r="K158" s="282">
        <f t="shared" si="1"/>
        <v>0.15422857465679904</v>
      </c>
      <c r="L158" s="274"/>
      <c r="M158" s="93">
        <v>3</v>
      </c>
    </row>
    <row r="159" spans="1:13" ht="19.5" customHeight="1" thickBot="1">
      <c r="A159" s="143">
        <v>152</v>
      </c>
      <c r="B159" s="707" t="s">
        <v>978</v>
      </c>
      <c r="C159" s="707" t="s">
        <v>1154</v>
      </c>
      <c r="D159" s="709" t="s">
        <v>1158</v>
      </c>
      <c r="E159" s="708" t="s">
        <v>1005</v>
      </c>
      <c r="F159" s="710">
        <v>36617</v>
      </c>
      <c r="G159" s="711">
        <v>390</v>
      </c>
      <c r="H159" s="703">
        <v>600</v>
      </c>
      <c r="I159" s="543">
        <v>13</v>
      </c>
      <c r="J159" s="704">
        <v>2614.714285714286</v>
      </c>
      <c r="K159" s="282">
        <f t="shared" si="1"/>
        <v>0.14915587608588757</v>
      </c>
      <c r="L159" s="274"/>
      <c r="M159" s="93">
        <v>4</v>
      </c>
    </row>
    <row r="160" spans="1:13" ht="19.5" customHeight="1" thickBot="1">
      <c r="A160" s="143">
        <v>153</v>
      </c>
      <c r="B160" s="707" t="s">
        <v>978</v>
      </c>
      <c r="C160" s="707" t="s">
        <v>1154</v>
      </c>
      <c r="D160" s="709" t="s">
        <v>1159</v>
      </c>
      <c r="E160" s="708" t="s">
        <v>1005</v>
      </c>
      <c r="F160" s="710">
        <v>36617</v>
      </c>
      <c r="G160" s="711">
        <v>650</v>
      </c>
      <c r="H160" s="703">
        <v>1000</v>
      </c>
      <c r="I160" s="543">
        <v>12</v>
      </c>
      <c r="J160" s="704">
        <v>1986.942857142857</v>
      </c>
      <c r="K160" s="282">
        <f t="shared" si="1"/>
        <v>0.3271357289734409</v>
      </c>
      <c r="L160" s="274"/>
      <c r="M160" s="93">
        <v>5</v>
      </c>
    </row>
    <row r="161" spans="1:13" ht="19.5" customHeight="1" thickBot="1">
      <c r="A161" s="143">
        <v>154</v>
      </c>
      <c r="B161" s="707" t="s">
        <v>978</v>
      </c>
      <c r="C161" s="707" t="s">
        <v>1154</v>
      </c>
      <c r="D161" s="709" t="s">
        <v>1160</v>
      </c>
      <c r="E161" s="708" t="s">
        <v>1005</v>
      </c>
      <c r="F161" s="710">
        <v>36617</v>
      </c>
      <c r="G161" s="711">
        <v>260</v>
      </c>
      <c r="H161" s="703">
        <v>400</v>
      </c>
      <c r="I161" s="543">
        <v>24</v>
      </c>
      <c r="J161" s="704">
        <v>283.2</v>
      </c>
      <c r="K161" s="282">
        <f t="shared" si="1"/>
        <v>0.9180790960451978</v>
      </c>
      <c r="L161" s="274"/>
      <c r="M161" s="93">
        <v>6</v>
      </c>
    </row>
    <row r="162" spans="1:13" ht="19.5" customHeight="1" thickBot="1">
      <c r="A162" s="143">
        <v>155</v>
      </c>
      <c r="B162" s="707" t="s">
        <v>978</v>
      </c>
      <c r="C162" s="707" t="s">
        <v>1154</v>
      </c>
      <c r="D162" s="709" t="s">
        <v>1161</v>
      </c>
      <c r="E162" s="708" t="s">
        <v>1005</v>
      </c>
      <c r="F162" s="710">
        <v>36617</v>
      </c>
      <c r="G162" s="711">
        <v>260</v>
      </c>
      <c r="H162" s="703">
        <v>400</v>
      </c>
      <c r="I162" s="543">
        <v>17</v>
      </c>
      <c r="J162" s="704">
        <v>429.2</v>
      </c>
      <c r="K162" s="282">
        <f t="shared" si="1"/>
        <v>0.6057781919850885</v>
      </c>
      <c r="L162" s="274"/>
      <c r="M162" s="93">
        <v>7</v>
      </c>
    </row>
    <row r="163" spans="1:13" ht="19.5" customHeight="1" thickBot="1">
      <c r="A163" s="143">
        <v>156</v>
      </c>
      <c r="B163" s="707" t="s">
        <v>978</v>
      </c>
      <c r="C163" s="707" t="s">
        <v>1154</v>
      </c>
      <c r="D163" s="709" t="s">
        <v>1162</v>
      </c>
      <c r="E163" s="708" t="s">
        <v>1005</v>
      </c>
      <c r="F163" s="710">
        <v>36617</v>
      </c>
      <c r="G163" s="711">
        <v>160</v>
      </c>
      <c r="H163" s="703">
        <v>240</v>
      </c>
      <c r="I163" s="543">
        <v>4</v>
      </c>
      <c r="J163" s="704">
        <v>1177.5714285714287</v>
      </c>
      <c r="K163" s="282">
        <f t="shared" si="1"/>
        <v>0.1358728618221521</v>
      </c>
      <c r="L163" s="274"/>
      <c r="M163" s="93">
        <v>8</v>
      </c>
    </row>
    <row r="164" spans="1:13" ht="19.5" customHeight="1" thickBot="1">
      <c r="A164" s="143">
        <v>157</v>
      </c>
      <c r="B164" s="707" t="s">
        <v>978</v>
      </c>
      <c r="C164" s="707" t="s">
        <v>1154</v>
      </c>
      <c r="D164" s="709" t="s">
        <v>1163</v>
      </c>
      <c r="E164" s="708" t="s">
        <v>1005</v>
      </c>
      <c r="F164" s="710">
        <v>36617</v>
      </c>
      <c r="G164" s="711">
        <v>2620</v>
      </c>
      <c r="H164" s="703">
        <v>2620</v>
      </c>
      <c r="I164" s="543">
        <v>2</v>
      </c>
      <c r="J164" s="704">
        <v>2571.4285714285716</v>
      </c>
      <c r="K164" s="282">
        <f t="shared" si="1"/>
        <v>1.0188888888888887</v>
      </c>
      <c r="L164" s="274"/>
      <c r="M164" s="93">
        <v>9</v>
      </c>
    </row>
    <row r="165" spans="1:13" ht="19.5" customHeight="1" thickBot="1">
      <c r="A165" s="143">
        <v>158</v>
      </c>
      <c r="B165" s="707" t="s">
        <v>978</v>
      </c>
      <c r="C165" s="707" t="s">
        <v>1154</v>
      </c>
      <c r="D165" s="709" t="s">
        <v>1164</v>
      </c>
      <c r="E165" s="708" t="s">
        <v>1005</v>
      </c>
      <c r="F165" s="710">
        <v>36617</v>
      </c>
      <c r="G165" s="711">
        <v>1260</v>
      </c>
      <c r="H165" s="703">
        <v>1260</v>
      </c>
      <c r="I165" s="543">
        <v>0</v>
      </c>
      <c r="J165" s="704">
        <v>1234.2857142857142</v>
      </c>
      <c r="K165" s="282">
        <f t="shared" si="1"/>
        <v>1.0208333333333335</v>
      </c>
      <c r="L165" s="274"/>
      <c r="M165" s="93">
        <v>10</v>
      </c>
    </row>
    <row r="166" spans="1:13" ht="19.5" customHeight="1" thickBot="1">
      <c r="A166" s="143">
        <v>159</v>
      </c>
      <c r="B166" s="707" t="s">
        <v>978</v>
      </c>
      <c r="C166" s="707" t="s">
        <v>1154</v>
      </c>
      <c r="D166" s="709" t="s">
        <v>1165</v>
      </c>
      <c r="E166" s="708" t="s">
        <v>1005</v>
      </c>
      <c r="F166" s="710">
        <v>36617</v>
      </c>
      <c r="G166" s="711">
        <v>1260</v>
      </c>
      <c r="H166" s="703">
        <v>1260</v>
      </c>
      <c r="I166" s="543">
        <v>0</v>
      </c>
      <c r="J166" s="704">
        <v>1234.2857142857142</v>
      </c>
      <c r="K166" s="282">
        <f t="shared" si="1"/>
        <v>1.0208333333333335</v>
      </c>
      <c r="L166" s="274"/>
      <c r="M166" s="93">
        <v>11</v>
      </c>
    </row>
    <row r="167" spans="1:13" ht="19.5" customHeight="1" thickBot="1">
      <c r="A167" s="143">
        <v>160</v>
      </c>
      <c r="B167" s="707" t="s">
        <v>978</v>
      </c>
      <c r="C167" s="707" t="s">
        <v>1154</v>
      </c>
      <c r="D167" s="709" t="s">
        <v>1166</v>
      </c>
      <c r="E167" s="708" t="s">
        <v>1005</v>
      </c>
      <c r="F167" s="710">
        <v>36617</v>
      </c>
      <c r="G167" s="711">
        <v>520</v>
      </c>
      <c r="H167" s="703">
        <v>520</v>
      </c>
      <c r="I167" s="543">
        <v>0</v>
      </c>
      <c r="J167" s="704">
        <v>514.2857142857143</v>
      </c>
      <c r="K167" s="282">
        <f t="shared" si="1"/>
        <v>1.011111111111111</v>
      </c>
      <c r="L167" s="274"/>
      <c r="M167" s="93">
        <v>12</v>
      </c>
    </row>
    <row r="168" spans="1:13" ht="19.5" customHeight="1" thickBot="1">
      <c r="A168" s="143">
        <v>161</v>
      </c>
      <c r="B168" s="707" t="s">
        <v>978</v>
      </c>
      <c r="C168" s="707" t="s">
        <v>1154</v>
      </c>
      <c r="D168" s="709" t="s">
        <v>1167</v>
      </c>
      <c r="E168" s="708" t="s">
        <v>1005</v>
      </c>
      <c r="F168" s="710">
        <v>36617</v>
      </c>
      <c r="G168" s="711">
        <v>520</v>
      </c>
      <c r="H168" s="703">
        <v>520</v>
      </c>
      <c r="I168" s="543">
        <v>0</v>
      </c>
      <c r="J168" s="704">
        <v>514.2857142857143</v>
      </c>
      <c r="K168" s="282">
        <f t="shared" si="1"/>
        <v>1.011111111111111</v>
      </c>
      <c r="L168" s="274"/>
      <c r="M168" s="93">
        <v>13</v>
      </c>
    </row>
    <row r="169" spans="1:14" ht="19.5" customHeight="1" thickBot="1">
      <c r="A169" s="143">
        <v>162</v>
      </c>
      <c r="B169" s="707" t="s">
        <v>1168</v>
      </c>
      <c r="C169" s="707" t="s">
        <v>2267</v>
      </c>
      <c r="D169" s="709" t="s">
        <v>1169</v>
      </c>
      <c r="E169" s="708" t="s">
        <v>2268</v>
      </c>
      <c r="F169" s="710">
        <v>41365</v>
      </c>
      <c r="G169" s="711">
        <v>1350</v>
      </c>
      <c r="H169" s="703">
        <v>1380</v>
      </c>
      <c r="I169" s="543">
        <v>0</v>
      </c>
      <c r="J169" s="704">
        <v>1380</v>
      </c>
      <c r="K169" s="282">
        <f t="shared" si="1"/>
        <v>0.9782608695652174</v>
      </c>
      <c r="L169" s="274" t="s">
        <v>108</v>
      </c>
      <c r="M169" s="93">
        <v>1</v>
      </c>
      <c r="N169" s="93">
        <v>1</v>
      </c>
    </row>
    <row r="170" spans="1:14" ht="19.5" customHeight="1" thickBot="1">
      <c r="A170" s="143">
        <v>163</v>
      </c>
      <c r="B170" s="707" t="s">
        <v>1168</v>
      </c>
      <c r="C170" s="707" t="s">
        <v>2267</v>
      </c>
      <c r="D170" s="709" t="s">
        <v>1170</v>
      </c>
      <c r="E170" s="708" t="s">
        <v>2268</v>
      </c>
      <c r="F170" s="710">
        <v>39965</v>
      </c>
      <c r="G170" s="711">
        <v>770</v>
      </c>
      <c r="H170" s="703">
        <v>790</v>
      </c>
      <c r="I170" s="543">
        <v>0</v>
      </c>
      <c r="J170" s="704">
        <v>790</v>
      </c>
      <c r="K170" s="282">
        <f t="shared" si="1"/>
        <v>0.9746835443037974</v>
      </c>
      <c r="L170" s="274" t="s">
        <v>108</v>
      </c>
      <c r="M170" s="93">
        <v>2</v>
      </c>
      <c r="N170" s="93">
        <v>2</v>
      </c>
    </row>
    <row r="171" spans="1:14" ht="19.5" customHeight="1" thickBot="1">
      <c r="A171" s="143">
        <v>164</v>
      </c>
      <c r="B171" s="707" t="s">
        <v>1168</v>
      </c>
      <c r="C171" s="707" t="s">
        <v>2267</v>
      </c>
      <c r="D171" s="709" t="s">
        <v>1171</v>
      </c>
      <c r="E171" s="708" t="s">
        <v>2268</v>
      </c>
      <c r="F171" s="710">
        <v>39965</v>
      </c>
      <c r="G171" s="711">
        <v>1590</v>
      </c>
      <c r="H171" s="703">
        <v>1630</v>
      </c>
      <c r="I171" s="543">
        <v>0</v>
      </c>
      <c r="J171" s="704">
        <v>1630</v>
      </c>
      <c r="K171" s="282">
        <f t="shared" si="1"/>
        <v>0.9754601226993865</v>
      </c>
      <c r="L171" s="274" t="s">
        <v>108</v>
      </c>
      <c r="M171" s="93">
        <v>3</v>
      </c>
      <c r="N171" s="93">
        <v>3</v>
      </c>
    </row>
    <row r="172" spans="1:14" ht="19.5" customHeight="1" thickBot="1">
      <c r="A172" s="143">
        <v>165</v>
      </c>
      <c r="B172" s="707" t="s">
        <v>980</v>
      </c>
      <c r="C172" s="707" t="s">
        <v>1172</v>
      </c>
      <c r="D172" s="709" t="s">
        <v>1169</v>
      </c>
      <c r="E172" s="708" t="s">
        <v>1173</v>
      </c>
      <c r="F172" s="710">
        <v>41365</v>
      </c>
      <c r="G172" s="711">
        <v>1650</v>
      </c>
      <c r="H172" s="703">
        <v>1690</v>
      </c>
      <c r="I172" s="543">
        <v>0</v>
      </c>
      <c r="J172" s="704">
        <v>1690</v>
      </c>
      <c r="K172" s="282">
        <f t="shared" si="1"/>
        <v>0.9763313609467456</v>
      </c>
      <c r="L172" s="274" t="s">
        <v>108</v>
      </c>
      <c r="M172" s="93">
        <v>4</v>
      </c>
      <c r="N172" s="93">
        <v>4</v>
      </c>
    </row>
    <row r="173" spans="1:14" ht="19.5" customHeight="1" thickBot="1">
      <c r="A173" s="143">
        <v>166</v>
      </c>
      <c r="B173" s="707" t="s">
        <v>980</v>
      </c>
      <c r="C173" s="707" t="s">
        <v>1174</v>
      </c>
      <c r="D173" s="709" t="s">
        <v>1169</v>
      </c>
      <c r="E173" s="708" t="s">
        <v>1173</v>
      </c>
      <c r="F173" s="710">
        <v>41061</v>
      </c>
      <c r="G173" s="711">
        <v>5280058</v>
      </c>
      <c r="H173" s="703">
        <v>5328168</v>
      </c>
      <c r="I173" s="543">
        <v>1</v>
      </c>
      <c r="J173" s="704">
        <v>5328168</v>
      </c>
      <c r="K173" s="282">
        <f t="shared" si="1"/>
        <v>0.9909706300552085</v>
      </c>
      <c r="L173" s="274" t="s">
        <v>108</v>
      </c>
      <c r="M173" s="93">
        <v>5</v>
      </c>
      <c r="N173" s="93">
        <v>5</v>
      </c>
    </row>
    <row r="174" spans="1:14" ht="19.5" customHeight="1" thickBot="1">
      <c r="A174" s="143">
        <v>167</v>
      </c>
      <c r="B174" s="707" t="s">
        <v>2269</v>
      </c>
      <c r="C174" s="707" t="s">
        <v>2270</v>
      </c>
      <c r="D174" s="433" t="s">
        <v>1175</v>
      </c>
      <c r="E174" s="708" t="s">
        <v>1173</v>
      </c>
      <c r="F174" s="710">
        <v>41365</v>
      </c>
      <c r="G174" s="711">
        <v>2400</v>
      </c>
      <c r="H174" s="703">
        <v>2460</v>
      </c>
      <c r="I174" s="543">
        <v>0</v>
      </c>
      <c r="J174" s="704">
        <v>2460</v>
      </c>
      <c r="K174" s="282">
        <f t="shared" si="1"/>
        <v>0.975609756097561</v>
      </c>
      <c r="L174" s="274" t="s">
        <v>108</v>
      </c>
      <c r="M174" s="93">
        <v>6</v>
      </c>
      <c r="N174" s="93">
        <v>6</v>
      </c>
    </row>
    <row r="175" spans="1:14" ht="19.5" customHeight="1" thickBot="1">
      <c r="A175" s="143">
        <v>168</v>
      </c>
      <c r="B175" s="707" t="s">
        <v>2269</v>
      </c>
      <c r="C175" s="707" t="s">
        <v>2270</v>
      </c>
      <c r="D175" s="433" t="s">
        <v>1176</v>
      </c>
      <c r="E175" s="708" t="s">
        <v>1173</v>
      </c>
      <c r="F175" s="710">
        <v>41365</v>
      </c>
      <c r="G175" s="711">
        <v>1200</v>
      </c>
      <c r="H175" s="703">
        <v>1230</v>
      </c>
      <c r="I175" s="543">
        <v>0</v>
      </c>
      <c r="J175" s="704">
        <v>1230</v>
      </c>
      <c r="K175" s="282">
        <f t="shared" si="1"/>
        <v>0.975609756097561</v>
      </c>
      <c r="L175" s="274" t="s">
        <v>108</v>
      </c>
      <c r="M175" s="93">
        <v>7</v>
      </c>
      <c r="N175" s="93">
        <v>7</v>
      </c>
    </row>
    <row r="176" spans="1:14" ht="19.5" customHeight="1" thickBot="1">
      <c r="A176" s="143">
        <v>169</v>
      </c>
      <c r="B176" s="707" t="s">
        <v>2269</v>
      </c>
      <c r="C176" s="707" t="s">
        <v>2270</v>
      </c>
      <c r="D176" s="433" t="s">
        <v>1177</v>
      </c>
      <c r="E176" s="708" t="s">
        <v>1173</v>
      </c>
      <c r="F176" s="710">
        <v>41365</v>
      </c>
      <c r="G176" s="711">
        <v>2940</v>
      </c>
      <c r="H176" s="703">
        <v>3020</v>
      </c>
      <c r="I176" s="543">
        <v>0</v>
      </c>
      <c r="J176" s="704">
        <v>3020</v>
      </c>
      <c r="K176" s="282">
        <f t="shared" si="1"/>
        <v>0.9735099337748344</v>
      </c>
      <c r="L176" s="274" t="s">
        <v>108</v>
      </c>
      <c r="M176" s="93">
        <v>8</v>
      </c>
      <c r="N176" s="93">
        <v>8</v>
      </c>
    </row>
    <row r="177" spans="1:14" ht="19.5" customHeight="1" thickBot="1">
      <c r="A177" s="143">
        <v>170</v>
      </c>
      <c r="B177" s="707" t="s">
        <v>2269</v>
      </c>
      <c r="C177" s="707" t="s">
        <v>2270</v>
      </c>
      <c r="D177" s="433" t="s">
        <v>1178</v>
      </c>
      <c r="E177" s="708" t="s">
        <v>1173</v>
      </c>
      <c r="F177" s="710">
        <v>41365</v>
      </c>
      <c r="G177" s="711">
        <v>840</v>
      </c>
      <c r="H177" s="703">
        <v>860</v>
      </c>
      <c r="I177" s="543">
        <v>0</v>
      </c>
      <c r="J177" s="704">
        <v>860</v>
      </c>
      <c r="K177" s="282">
        <f t="shared" si="1"/>
        <v>0.9767441860465116</v>
      </c>
      <c r="L177" s="274" t="s">
        <v>108</v>
      </c>
      <c r="M177" s="93">
        <v>9</v>
      </c>
      <c r="N177" s="93">
        <v>9</v>
      </c>
    </row>
    <row r="178" spans="1:14" ht="19.5" customHeight="1" thickBot="1">
      <c r="A178" s="143">
        <v>171</v>
      </c>
      <c r="B178" s="707" t="s">
        <v>2269</v>
      </c>
      <c r="C178" s="707" t="s">
        <v>2270</v>
      </c>
      <c r="D178" s="433" t="s">
        <v>2271</v>
      </c>
      <c r="E178" s="708" t="s">
        <v>1173</v>
      </c>
      <c r="F178" s="710">
        <v>41365</v>
      </c>
      <c r="G178" s="711">
        <v>920</v>
      </c>
      <c r="H178" s="703">
        <v>940</v>
      </c>
      <c r="I178" s="543">
        <v>0</v>
      </c>
      <c r="J178" s="704">
        <v>940</v>
      </c>
      <c r="K178" s="282">
        <f t="shared" si="1"/>
        <v>0.9787234042553191</v>
      </c>
      <c r="L178" s="274" t="s">
        <v>108</v>
      </c>
      <c r="M178" s="93">
        <v>10</v>
      </c>
      <c r="N178" s="93">
        <v>10</v>
      </c>
    </row>
    <row r="179" spans="1:14" ht="19.5" customHeight="1" thickBot="1">
      <c r="A179" s="143">
        <v>172</v>
      </c>
      <c r="B179" s="707" t="s">
        <v>2269</v>
      </c>
      <c r="C179" s="707" t="s">
        <v>2272</v>
      </c>
      <c r="D179" s="433" t="s">
        <v>2273</v>
      </c>
      <c r="E179" s="708" t="s">
        <v>1173</v>
      </c>
      <c r="F179" s="710">
        <v>41365</v>
      </c>
      <c r="G179" s="711">
        <v>1700</v>
      </c>
      <c r="H179" s="703">
        <v>1740</v>
      </c>
      <c r="I179" s="543">
        <v>0</v>
      </c>
      <c r="J179" s="704">
        <v>1740</v>
      </c>
      <c r="K179" s="282">
        <f>IF(G179=0,"",G179/J179)</f>
        <v>0.9770114942528736</v>
      </c>
      <c r="L179" s="274" t="s">
        <v>108</v>
      </c>
      <c r="M179" s="93">
        <v>11</v>
      </c>
      <c r="N179" s="93">
        <v>11</v>
      </c>
    </row>
    <row r="180" spans="1:13" ht="19.5" customHeight="1" thickBot="1">
      <c r="A180" s="143">
        <v>173</v>
      </c>
      <c r="B180" s="707" t="s">
        <v>1179</v>
      </c>
      <c r="C180" s="707" t="s">
        <v>1180</v>
      </c>
      <c r="D180" s="709" t="s">
        <v>1181</v>
      </c>
      <c r="E180" s="708" t="s">
        <v>986</v>
      </c>
      <c r="F180" s="710">
        <v>35582</v>
      </c>
      <c r="G180" s="711">
        <v>150</v>
      </c>
      <c r="H180" s="703">
        <v>150</v>
      </c>
      <c r="I180" s="543">
        <v>1</v>
      </c>
      <c r="J180" s="704">
        <v>150.9714285714286</v>
      </c>
      <c r="K180" s="282">
        <f t="shared" si="1"/>
        <v>0.993565480696442</v>
      </c>
      <c r="L180" s="274"/>
      <c r="M180" s="93">
        <v>1</v>
      </c>
    </row>
    <row r="181" spans="1:13" ht="19.5" customHeight="1" thickBot="1">
      <c r="A181" s="143">
        <v>174</v>
      </c>
      <c r="B181" s="707" t="s">
        <v>1179</v>
      </c>
      <c r="C181" s="707" t="s">
        <v>1182</v>
      </c>
      <c r="D181" s="709" t="s">
        <v>1183</v>
      </c>
      <c r="E181" s="708" t="s">
        <v>986</v>
      </c>
      <c r="F181" s="710">
        <v>35582</v>
      </c>
      <c r="G181" s="711">
        <v>260</v>
      </c>
      <c r="H181" s="703">
        <v>260</v>
      </c>
      <c r="I181" s="543">
        <v>0</v>
      </c>
      <c r="J181" s="704">
        <v>264.11428571428576</v>
      </c>
      <c r="K181" s="282">
        <f t="shared" si="1"/>
        <v>0.9844223279965382</v>
      </c>
      <c r="L181" s="274"/>
      <c r="M181" s="93">
        <v>2</v>
      </c>
    </row>
    <row r="182" spans="1:13" ht="19.5" customHeight="1" thickBot="1">
      <c r="A182" s="143">
        <v>175</v>
      </c>
      <c r="B182" s="707" t="s">
        <v>1179</v>
      </c>
      <c r="C182" s="707" t="s">
        <v>1184</v>
      </c>
      <c r="D182" s="709" t="s">
        <v>1185</v>
      </c>
      <c r="E182" s="708" t="s">
        <v>986</v>
      </c>
      <c r="F182" s="710">
        <v>35582</v>
      </c>
      <c r="G182" s="711">
        <v>260</v>
      </c>
      <c r="H182" s="703">
        <v>260</v>
      </c>
      <c r="I182" s="543">
        <v>2</v>
      </c>
      <c r="J182" s="704">
        <v>264.11428571428576</v>
      </c>
      <c r="K182" s="282">
        <f t="shared" si="1"/>
        <v>0.9844223279965382</v>
      </c>
      <c r="L182" s="274"/>
      <c r="M182" s="93">
        <v>3</v>
      </c>
    </row>
    <row r="183" spans="1:14" ht="19.5" customHeight="1" thickBot="1">
      <c r="A183" s="143">
        <v>176</v>
      </c>
      <c r="B183" s="707" t="s">
        <v>1179</v>
      </c>
      <c r="C183" s="707" t="s">
        <v>1184</v>
      </c>
      <c r="D183" s="709" t="s">
        <v>1186</v>
      </c>
      <c r="E183" s="708" t="s">
        <v>986</v>
      </c>
      <c r="F183" s="710">
        <v>35582</v>
      </c>
      <c r="G183" s="711">
        <v>840</v>
      </c>
      <c r="H183" s="703">
        <v>860</v>
      </c>
      <c r="I183" s="543">
        <v>0</v>
      </c>
      <c r="J183" s="704">
        <v>860.6857142857144</v>
      </c>
      <c r="K183" s="282">
        <f t="shared" si="1"/>
        <v>0.9759660071703623</v>
      </c>
      <c r="L183" s="274" t="s">
        <v>108</v>
      </c>
      <c r="M183" s="93">
        <v>4</v>
      </c>
      <c r="N183" s="93">
        <v>1</v>
      </c>
    </row>
    <row r="184" spans="1:14" ht="19.5" customHeight="1" thickBot="1">
      <c r="A184" s="143">
        <v>177</v>
      </c>
      <c r="B184" s="707" t="s">
        <v>1179</v>
      </c>
      <c r="C184" s="707" t="s">
        <v>1184</v>
      </c>
      <c r="D184" s="709" t="s">
        <v>1187</v>
      </c>
      <c r="E184" s="708" t="s">
        <v>986</v>
      </c>
      <c r="F184" s="710">
        <v>35582</v>
      </c>
      <c r="G184" s="711">
        <v>730</v>
      </c>
      <c r="H184" s="703">
        <v>740</v>
      </c>
      <c r="I184" s="543">
        <v>0</v>
      </c>
      <c r="J184" s="704">
        <v>747.5428571428573</v>
      </c>
      <c r="K184" s="282">
        <f t="shared" si="1"/>
        <v>0.9765326402690718</v>
      </c>
      <c r="L184" s="274" t="s">
        <v>108</v>
      </c>
      <c r="M184" s="93">
        <v>5</v>
      </c>
      <c r="N184" s="93">
        <v>2</v>
      </c>
    </row>
    <row r="185" spans="1:14" ht="19.5" customHeight="1" thickBot="1">
      <c r="A185" s="143">
        <v>178</v>
      </c>
      <c r="B185" s="707" t="s">
        <v>1179</v>
      </c>
      <c r="C185" s="707" t="s">
        <v>1184</v>
      </c>
      <c r="D185" s="709" t="s">
        <v>1188</v>
      </c>
      <c r="E185" s="708" t="s">
        <v>986</v>
      </c>
      <c r="F185" s="710">
        <v>35582</v>
      </c>
      <c r="G185" s="711">
        <v>520</v>
      </c>
      <c r="H185" s="703">
        <v>530</v>
      </c>
      <c r="I185" s="543">
        <v>2</v>
      </c>
      <c r="J185" s="704">
        <v>531.5428571428572</v>
      </c>
      <c r="K185" s="282">
        <f t="shared" si="1"/>
        <v>0.9782842399483981</v>
      </c>
      <c r="L185" s="274" t="s">
        <v>108</v>
      </c>
      <c r="M185" s="93">
        <v>6</v>
      </c>
      <c r="N185" s="93">
        <v>3</v>
      </c>
    </row>
    <row r="186" spans="1:14" ht="19.5" customHeight="1" thickBot="1">
      <c r="A186" s="143">
        <v>179</v>
      </c>
      <c r="B186" s="707" t="s">
        <v>1179</v>
      </c>
      <c r="C186" s="707" t="s">
        <v>1184</v>
      </c>
      <c r="D186" s="709" t="s">
        <v>1189</v>
      </c>
      <c r="E186" s="708" t="s">
        <v>986</v>
      </c>
      <c r="F186" s="710">
        <v>35582</v>
      </c>
      <c r="G186" s="711">
        <v>680</v>
      </c>
      <c r="H186" s="703">
        <v>690</v>
      </c>
      <c r="I186" s="543">
        <v>3</v>
      </c>
      <c r="J186" s="704">
        <v>696.1142857142858</v>
      </c>
      <c r="K186" s="282">
        <f t="shared" si="1"/>
        <v>0.9768510917747496</v>
      </c>
      <c r="L186" s="274" t="s">
        <v>108</v>
      </c>
      <c r="M186" s="93">
        <v>7</v>
      </c>
      <c r="N186" s="93">
        <v>4</v>
      </c>
    </row>
    <row r="187" spans="1:14" ht="19.5" customHeight="1" thickBot="1">
      <c r="A187" s="143">
        <v>180</v>
      </c>
      <c r="B187" s="707" t="s">
        <v>1179</v>
      </c>
      <c r="C187" s="707" t="s">
        <v>1184</v>
      </c>
      <c r="D187" s="709" t="s">
        <v>1190</v>
      </c>
      <c r="E187" s="708" t="s">
        <v>986</v>
      </c>
      <c r="F187" s="710">
        <v>35582</v>
      </c>
      <c r="G187" s="711">
        <v>680</v>
      </c>
      <c r="H187" s="703">
        <v>690</v>
      </c>
      <c r="I187" s="543">
        <v>0</v>
      </c>
      <c r="J187" s="704">
        <v>696.1142857142858</v>
      </c>
      <c r="K187" s="282">
        <f t="shared" si="1"/>
        <v>0.9768510917747496</v>
      </c>
      <c r="L187" s="274" t="s">
        <v>108</v>
      </c>
      <c r="M187" s="93">
        <v>8</v>
      </c>
      <c r="N187" s="93">
        <v>5</v>
      </c>
    </row>
    <row r="188" spans="1:14" ht="19.5" customHeight="1" thickBot="1">
      <c r="A188" s="143">
        <v>181</v>
      </c>
      <c r="B188" s="707" t="s">
        <v>1179</v>
      </c>
      <c r="C188" s="707" t="s">
        <v>1184</v>
      </c>
      <c r="D188" s="709" t="s">
        <v>1191</v>
      </c>
      <c r="E188" s="708" t="s">
        <v>986</v>
      </c>
      <c r="F188" s="710">
        <v>35582</v>
      </c>
      <c r="G188" s="711">
        <v>470</v>
      </c>
      <c r="H188" s="703">
        <v>480</v>
      </c>
      <c r="I188" s="543">
        <v>0</v>
      </c>
      <c r="J188" s="704">
        <v>480.11428571428564</v>
      </c>
      <c r="K188" s="282">
        <f t="shared" si="1"/>
        <v>0.9789335872411332</v>
      </c>
      <c r="L188" s="274" t="s">
        <v>108</v>
      </c>
      <c r="M188" s="93">
        <v>9</v>
      </c>
      <c r="N188" s="93">
        <v>6</v>
      </c>
    </row>
    <row r="189" spans="1:14" ht="19.5" customHeight="1" thickBot="1">
      <c r="A189" s="143">
        <v>182</v>
      </c>
      <c r="B189" s="707" t="s">
        <v>1179</v>
      </c>
      <c r="C189" s="707" t="s">
        <v>1184</v>
      </c>
      <c r="D189" s="709" t="s">
        <v>1192</v>
      </c>
      <c r="E189" s="708" t="s">
        <v>986</v>
      </c>
      <c r="F189" s="710">
        <v>35582</v>
      </c>
      <c r="G189" s="711">
        <v>680</v>
      </c>
      <c r="H189" s="703">
        <v>690</v>
      </c>
      <c r="I189" s="543">
        <v>4</v>
      </c>
      <c r="J189" s="704">
        <v>696.1142857142858</v>
      </c>
      <c r="K189" s="282">
        <f t="shared" si="1"/>
        <v>0.9768510917747496</v>
      </c>
      <c r="L189" s="274" t="s">
        <v>108</v>
      </c>
      <c r="M189" s="93">
        <v>10</v>
      </c>
      <c r="N189" s="93">
        <v>7</v>
      </c>
    </row>
    <row r="190" spans="1:13" ht="19.5" customHeight="1" thickBot="1">
      <c r="A190" s="143">
        <v>183</v>
      </c>
      <c r="B190" s="707" t="s">
        <v>1179</v>
      </c>
      <c r="C190" s="707" t="s">
        <v>1184</v>
      </c>
      <c r="D190" s="709" t="s">
        <v>1193</v>
      </c>
      <c r="E190" s="708" t="s">
        <v>986</v>
      </c>
      <c r="F190" s="710">
        <v>35582</v>
      </c>
      <c r="G190" s="711">
        <v>360</v>
      </c>
      <c r="H190" s="703">
        <v>360</v>
      </c>
      <c r="I190" s="543">
        <v>0</v>
      </c>
      <c r="J190" s="704">
        <v>366.97142857142853</v>
      </c>
      <c r="K190" s="282">
        <f t="shared" si="1"/>
        <v>0.9810028028651512</v>
      </c>
      <c r="L190" s="274"/>
      <c r="M190" s="93">
        <v>11</v>
      </c>
    </row>
    <row r="191" spans="1:13" ht="19.5" customHeight="1" thickBot="1">
      <c r="A191" s="143">
        <v>184</v>
      </c>
      <c r="B191" s="707" t="s">
        <v>1179</v>
      </c>
      <c r="C191" s="707" t="s">
        <v>1184</v>
      </c>
      <c r="D191" s="709" t="s">
        <v>1194</v>
      </c>
      <c r="E191" s="708" t="s">
        <v>986</v>
      </c>
      <c r="F191" s="710">
        <v>35582</v>
      </c>
      <c r="G191" s="711">
        <v>260</v>
      </c>
      <c r="H191" s="703">
        <v>260</v>
      </c>
      <c r="I191" s="543">
        <v>0</v>
      </c>
      <c r="J191" s="704">
        <v>264.11428571428576</v>
      </c>
      <c r="K191" s="282">
        <f t="shared" si="1"/>
        <v>0.9844223279965382</v>
      </c>
      <c r="L191" s="274"/>
      <c r="M191" s="93">
        <v>12</v>
      </c>
    </row>
    <row r="192" spans="1:13" ht="19.5" customHeight="1" thickBot="1">
      <c r="A192" s="143">
        <v>185</v>
      </c>
      <c r="B192" s="707" t="s">
        <v>1179</v>
      </c>
      <c r="C192" s="707" t="s">
        <v>1184</v>
      </c>
      <c r="D192" s="709" t="s">
        <v>1195</v>
      </c>
      <c r="E192" s="708" t="s">
        <v>986</v>
      </c>
      <c r="F192" s="710">
        <v>35582</v>
      </c>
      <c r="G192" s="711">
        <v>260</v>
      </c>
      <c r="H192" s="703">
        <v>260</v>
      </c>
      <c r="I192" s="543">
        <v>0</v>
      </c>
      <c r="J192" s="704">
        <v>264.11428571428576</v>
      </c>
      <c r="K192" s="282">
        <f t="shared" si="1"/>
        <v>0.9844223279965382</v>
      </c>
      <c r="L192" s="274"/>
      <c r="M192" s="93">
        <v>13</v>
      </c>
    </row>
    <row r="193" spans="1:13" ht="19.5" customHeight="1" thickBot="1">
      <c r="A193" s="143">
        <v>186</v>
      </c>
      <c r="B193" s="707" t="s">
        <v>1196</v>
      </c>
      <c r="C193" s="707" t="s">
        <v>1197</v>
      </c>
      <c r="D193" s="709" t="s">
        <v>1198</v>
      </c>
      <c r="E193" s="708" t="s">
        <v>986</v>
      </c>
      <c r="F193" s="710">
        <v>35582</v>
      </c>
      <c r="G193" s="711">
        <v>260</v>
      </c>
      <c r="H193" s="703">
        <v>260</v>
      </c>
      <c r="I193" s="543">
        <v>0</v>
      </c>
      <c r="J193" s="704">
        <v>264.11428571428576</v>
      </c>
      <c r="K193" s="282">
        <f t="shared" si="1"/>
        <v>0.9844223279965382</v>
      </c>
      <c r="L193" s="274"/>
      <c r="M193" s="93">
        <v>14</v>
      </c>
    </row>
    <row r="194" spans="1:13" ht="19.5" customHeight="1" thickBot="1">
      <c r="A194" s="143">
        <v>187</v>
      </c>
      <c r="B194" s="707" t="s">
        <v>988</v>
      </c>
      <c r="C194" s="707" t="s">
        <v>1199</v>
      </c>
      <c r="D194" s="709" t="s">
        <v>1200</v>
      </c>
      <c r="E194" s="708" t="s">
        <v>1201</v>
      </c>
      <c r="F194" s="710">
        <v>39173</v>
      </c>
      <c r="G194" s="711">
        <v>920</v>
      </c>
      <c r="H194" s="703">
        <v>920</v>
      </c>
      <c r="I194" s="543">
        <v>6626.05552536232</v>
      </c>
      <c r="J194" s="704">
        <v>587</v>
      </c>
      <c r="K194" s="282">
        <f t="shared" si="1"/>
        <v>1.567291311754685</v>
      </c>
      <c r="L194" s="274"/>
      <c r="M194" s="93">
        <v>1</v>
      </c>
    </row>
    <row r="195" spans="1:13" ht="19.5" customHeight="1" thickBot="1">
      <c r="A195" s="143">
        <v>188</v>
      </c>
      <c r="B195" s="707" t="s">
        <v>988</v>
      </c>
      <c r="C195" s="707" t="s">
        <v>1199</v>
      </c>
      <c r="D195" s="709" t="s">
        <v>1202</v>
      </c>
      <c r="E195" s="708" t="s">
        <v>1201</v>
      </c>
      <c r="F195" s="710">
        <v>39173</v>
      </c>
      <c r="G195" s="711">
        <v>1290</v>
      </c>
      <c r="H195" s="703">
        <v>1290</v>
      </c>
      <c r="I195" s="543">
        <v>3339.3138888888893</v>
      </c>
      <c r="J195" s="704">
        <v>996</v>
      </c>
      <c r="K195" s="282">
        <f t="shared" si="1"/>
        <v>1.2951807228915662</v>
      </c>
      <c r="L195" s="274"/>
      <c r="M195" s="93">
        <v>2</v>
      </c>
    </row>
    <row r="196" spans="1:13" ht="19.5" customHeight="1" thickBot="1">
      <c r="A196" s="143">
        <v>189</v>
      </c>
      <c r="B196" s="707" t="s">
        <v>988</v>
      </c>
      <c r="C196" s="707" t="s">
        <v>1199</v>
      </c>
      <c r="D196" s="709" t="s">
        <v>1203</v>
      </c>
      <c r="E196" s="708" t="s">
        <v>1201</v>
      </c>
      <c r="F196" s="710">
        <v>39173</v>
      </c>
      <c r="G196" s="711">
        <v>1260</v>
      </c>
      <c r="H196" s="703">
        <v>1260</v>
      </c>
      <c r="I196" s="543">
        <v>1284.0079365079366</v>
      </c>
      <c r="J196" s="704">
        <v>886</v>
      </c>
      <c r="K196" s="282">
        <f t="shared" si="1"/>
        <v>1.4221218961625282</v>
      </c>
      <c r="L196" s="274"/>
      <c r="M196" s="93">
        <v>3</v>
      </c>
    </row>
    <row r="197" spans="1:13" ht="19.5" customHeight="1" thickBot="1">
      <c r="A197" s="143">
        <v>190</v>
      </c>
      <c r="B197" s="707" t="s">
        <v>988</v>
      </c>
      <c r="C197" s="707" t="s">
        <v>1199</v>
      </c>
      <c r="D197" s="709" t="s">
        <v>1204</v>
      </c>
      <c r="E197" s="708" t="s">
        <v>1201</v>
      </c>
      <c r="F197" s="710">
        <v>39173</v>
      </c>
      <c r="G197" s="711">
        <v>150</v>
      </c>
      <c r="H197" s="703">
        <v>150</v>
      </c>
      <c r="I197" s="543">
        <v>183.75</v>
      </c>
      <c r="J197" s="704">
        <v>87</v>
      </c>
      <c r="K197" s="282">
        <f t="shared" si="1"/>
        <v>1.7241379310344827</v>
      </c>
      <c r="L197" s="274"/>
      <c r="M197" s="93">
        <v>4</v>
      </c>
    </row>
    <row r="198" spans="1:13" ht="19.5" customHeight="1" thickBot="1">
      <c r="A198" s="143">
        <v>191</v>
      </c>
      <c r="B198" s="707" t="s">
        <v>988</v>
      </c>
      <c r="C198" s="707" t="s">
        <v>1199</v>
      </c>
      <c r="D198" s="709" t="s">
        <v>1205</v>
      </c>
      <c r="E198" s="708" t="s">
        <v>1201</v>
      </c>
      <c r="F198" s="710">
        <v>39173</v>
      </c>
      <c r="G198" s="711">
        <v>4200</v>
      </c>
      <c r="H198" s="703">
        <v>4200</v>
      </c>
      <c r="I198" s="543">
        <v>385.20238095238096</v>
      </c>
      <c r="J198" s="704">
        <v>2912</v>
      </c>
      <c r="K198" s="282">
        <f t="shared" si="1"/>
        <v>1.4423076923076923</v>
      </c>
      <c r="L198" s="274"/>
      <c r="M198" s="93">
        <v>5</v>
      </c>
    </row>
    <row r="199" spans="1:13" ht="19.5" customHeight="1" thickBot="1">
      <c r="A199" s="143">
        <v>192</v>
      </c>
      <c r="B199" s="707" t="s">
        <v>988</v>
      </c>
      <c r="C199" s="707" t="s">
        <v>1206</v>
      </c>
      <c r="D199" s="709" t="s">
        <v>1207</v>
      </c>
      <c r="E199" s="708" t="s">
        <v>1201</v>
      </c>
      <c r="F199" s="710">
        <v>41000</v>
      </c>
      <c r="G199" s="711">
        <v>550000</v>
      </c>
      <c r="H199" s="703">
        <v>550000</v>
      </c>
      <c r="I199" s="543">
        <v>48</v>
      </c>
      <c r="J199" s="704">
        <v>526474.2857142857</v>
      </c>
      <c r="K199" s="282">
        <f t="shared" si="1"/>
        <v>1.044685400453692</v>
      </c>
      <c r="L199" s="274"/>
      <c r="M199" s="93">
        <v>6</v>
      </c>
    </row>
    <row r="200" spans="1:13" ht="19.5" customHeight="1" thickBot="1">
      <c r="A200" s="143">
        <v>193</v>
      </c>
      <c r="B200" s="707" t="s">
        <v>988</v>
      </c>
      <c r="C200" s="707" t="s">
        <v>1206</v>
      </c>
      <c r="D200" s="709" t="s">
        <v>1208</v>
      </c>
      <c r="E200" s="708" t="s">
        <v>1201</v>
      </c>
      <c r="F200" s="710">
        <v>41000</v>
      </c>
      <c r="G200" s="711">
        <v>750000</v>
      </c>
      <c r="H200" s="703">
        <v>750000</v>
      </c>
      <c r="I200" s="543">
        <v>176</v>
      </c>
      <c r="J200" s="704">
        <v>789711.4285714285</v>
      </c>
      <c r="K200" s="282">
        <f t="shared" si="1"/>
        <v>0.9497140004124472</v>
      </c>
      <c r="L200" s="274"/>
      <c r="M200" s="93">
        <v>7</v>
      </c>
    </row>
    <row r="201" spans="1:13" ht="19.5" customHeight="1" thickBot="1">
      <c r="A201" s="143">
        <v>194</v>
      </c>
      <c r="B201" s="707" t="s">
        <v>988</v>
      </c>
      <c r="C201" s="707" t="s">
        <v>1206</v>
      </c>
      <c r="D201" s="709" t="s">
        <v>1209</v>
      </c>
      <c r="E201" s="708" t="s">
        <v>1201</v>
      </c>
      <c r="F201" s="710">
        <v>41000</v>
      </c>
      <c r="G201" s="711">
        <v>1100000</v>
      </c>
      <c r="H201" s="703">
        <v>1100000</v>
      </c>
      <c r="I201" s="543">
        <v>24</v>
      </c>
      <c r="J201" s="704">
        <v>1052948.5714285714</v>
      </c>
      <c r="K201" s="282">
        <f t="shared" si="1"/>
        <v>1.044685400453692</v>
      </c>
      <c r="L201" s="274"/>
      <c r="M201" s="93">
        <v>8</v>
      </c>
    </row>
    <row r="202" spans="1:14" ht="19.5" customHeight="1" thickBot="1">
      <c r="A202" s="143">
        <v>195</v>
      </c>
      <c r="B202" s="707" t="s">
        <v>988</v>
      </c>
      <c r="C202" s="707" t="s">
        <v>1210</v>
      </c>
      <c r="D202" s="542" t="s">
        <v>1211</v>
      </c>
      <c r="E202" s="708" t="s">
        <v>1201</v>
      </c>
      <c r="F202" s="710">
        <v>39171</v>
      </c>
      <c r="G202" s="711">
        <v>18000</v>
      </c>
      <c r="H202" s="703">
        <v>18500</v>
      </c>
      <c r="I202" s="543">
        <v>19</v>
      </c>
      <c r="J202" s="704">
        <v>24146</v>
      </c>
      <c r="K202" s="282">
        <f t="shared" si="1"/>
        <v>0.7454650873850741</v>
      </c>
      <c r="L202" s="274" t="s">
        <v>108</v>
      </c>
      <c r="M202" s="93">
        <v>9</v>
      </c>
      <c r="N202" s="93">
        <v>1</v>
      </c>
    </row>
    <row r="203" spans="1:14" ht="19.5" customHeight="1" thickBot="1">
      <c r="A203" s="143">
        <v>196</v>
      </c>
      <c r="B203" s="707" t="s">
        <v>988</v>
      </c>
      <c r="C203" s="707" t="s">
        <v>1212</v>
      </c>
      <c r="D203" s="542" t="s">
        <v>1211</v>
      </c>
      <c r="E203" s="708" t="s">
        <v>1201</v>
      </c>
      <c r="F203" s="710">
        <v>39171</v>
      </c>
      <c r="G203" s="711">
        <v>200</v>
      </c>
      <c r="H203" s="703">
        <v>210</v>
      </c>
      <c r="I203" s="543">
        <v>211</v>
      </c>
      <c r="J203" s="704">
        <v>1464</v>
      </c>
      <c r="K203" s="282">
        <f t="shared" si="1"/>
        <v>0.1366120218579235</v>
      </c>
      <c r="L203" s="274" t="s">
        <v>108</v>
      </c>
      <c r="M203" s="93">
        <v>10</v>
      </c>
      <c r="N203" s="93">
        <v>2</v>
      </c>
    </row>
    <row r="204" spans="1:13" ht="19.5" customHeight="1" thickBot="1">
      <c r="A204" s="143">
        <v>197</v>
      </c>
      <c r="B204" s="707" t="s">
        <v>988</v>
      </c>
      <c r="C204" s="707" t="s">
        <v>1213</v>
      </c>
      <c r="D204" s="709"/>
      <c r="E204" s="708" t="s">
        <v>1201</v>
      </c>
      <c r="F204" s="710">
        <v>39171</v>
      </c>
      <c r="G204" s="711">
        <v>60</v>
      </c>
      <c r="H204" s="703">
        <v>60</v>
      </c>
      <c r="I204" s="543">
        <v>153</v>
      </c>
      <c r="J204" s="704">
        <v>67</v>
      </c>
      <c r="K204" s="282">
        <f t="shared" si="1"/>
        <v>0.8955223880597015</v>
      </c>
      <c r="L204" s="274"/>
      <c r="M204" s="93">
        <v>11</v>
      </c>
    </row>
    <row r="205" spans="1:13" ht="19.5" customHeight="1" thickBot="1">
      <c r="A205" s="143">
        <v>198</v>
      </c>
      <c r="B205" s="707" t="s">
        <v>988</v>
      </c>
      <c r="C205" s="707" t="s">
        <v>1214</v>
      </c>
      <c r="D205" s="709"/>
      <c r="E205" s="708" t="s">
        <v>1201</v>
      </c>
      <c r="F205" s="710">
        <v>40358</v>
      </c>
      <c r="G205" s="711">
        <v>260000</v>
      </c>
      <c r="H205" s="703">
        <v>260000</v>
      </c>
      <c r="I205" s="543">
        <v>60</v>
      </c>
      <c r="J205" s="704">
        <v>260500</v>
      </c>
      <c r="K205" s="282">
        <f t="shared" si="1"/>
        <v>0.9980806142034548</v>
      </c>
      <c r="L205" s="274"/>
      <c r="M205" s="93">
        <v>12</v>
      </c>
    </row>
    <row r="206" spans="1:13" ht="19.5" customHeight="1" thickBot="1">
      <c r="A206" s="143">
        <v>199</v>
      </c>
      <c r="B206" s="707" t="s">
        <v>988</v>
      </c>
      <c r="C206" s="707" t="s">
        <v>1215</v>
      </c>
      <c r="D206" s="709"/>
      <c r="E206" s="708" t="s">
        <v>1201</v>
      </c>
      <c r="F206" s="710">
        <v>40358</v>
      </c>
      <c r="G206" s="711">
        <v>400</v>
      </c>
      <c r="H206" s="703">
        <v>400</v>
      </c>
      <c r="I206" s="543">
        <v>1248</v>
      </c>
      <c r="J206" s="704">
        <v>188</v>
      </c>
      <c r="K206" s="282">
        <f t="shared" si="1"/>
        <v>2.127659574468085</v>
      </c>
      <c r="L206" s="274"/>
      <c r="M206" s="93">
        <v>13</v>
      </c>
    </row>
    <row r="207" spans="1:13" ht="19.5" customHeight="1" thickBot="1">
      <c r="A207" s="143">
        <v>200</v>
      </c>
      <c r="B207" s="707" t="s">
        <v>988</v>
      </c>
      <c r="C207" s="707" t="s">
        <v>1216</v>
      </c>
      <c r="D207" s="709"/>
      <c r="E207" s="708" t="s">
        <v>1201</v>
      </c>
      <c r="F207" s="710">
        <v>40358</v>
      </c>
      <c r="G207" s="711">
        <v>210</v>
      </c>
      <c r="H207" s="703">
        <v>210</v>
      </c>
      <c r="I207" s="543">
        <v>0</v>
      </c>
      <c r="J207" s="704">
        <v>214</v>
      </c>
      <c r="K207" s="282">
        <f t="shared" si="1"/>
        <v>0.9813084112149533</v>
      </c>
      <c r="L207" s="274"/>
      <c r="M207" s="93">
        <v>14</v>
      </c>
    </row>
    <row r="208" spans="1:13" ht="19.5" customHeight="1" thickBot="1">
      <c r="A208" s="143">
        <v>201</v>
      </c>
      <c r="B208" s="707" t="s">
        <v>988</v>
      </c>
      <c r="C208" s="707" t="s">
        <v>1217</v>
      </c>
      <c r="D208" s="709"/>
      <c r="E208" s="708" t="s">
        <v>1201</v>
      </c>
      <c r="F208" s="710">
        <v>40360</v>
      </c>
      <c r="G208" s="711">
        <v>160</v>
      </c>
      <c r="H208" s="703">
        <v>160</v>
      </c>
      <c r="I208" s="543">
        <v>369</v>
      </c>
      <c r="J208" s="704">
        <v>166</v>
      </c>
      <c r="K208" s="282">
        <f t="shared" si="1"/>
        <v>0.963855421686747</v>
      </c>
      <c r="L208" s="274"/>
      <c r="M208" s="93">
        <v>15</v>
      </c>
    </row>
    <row r="209" spans="1:13" ht="19.5" customHeight="1" thickBot="1">
      <c r="A209" s="143">
        <v>202</v>
      </c>
      <c r="B209" s="707" t="s">
        <v>988</v>
      </c>
      <c r="C209" s="707" t="s">
        <v>1218</v>
      </c>
      <c r="D209" s="709"/>
      <c r="E209" s="708" t="s">
        <v>1201</v>
      </c>
      <c r="F209" s="710">
        <v>40360</v>
      </c>
      <c r="G209" s="711">
        <v>90</v>
      </c>
      <c r="H209" s="703">
        <v>90</v>
      </c>
      <c r="I209" s="543">
        <v>0</v>
      </c>
      <c r="J209" s="704">
        <v>0</v>
      </c>
      <c r="K209" s="282" t="e">
        <f t="shared" si="1"/>
        <v>#DIV/0!</v>
      </c>
      <c r="L209" s="274"/>
      <c r="M209" s="93">
        <v>16</v>
      </c>
    </row>
    <row r="210" spans="1:13" ht="19.5" customHeight="1" thickBot="1">
      <c r="A210" s="143">
        <v>203</v>
      </c>
      <c r="B210" s="707" t="s">
        <v>988</v>
      </c>
      <c r="C210" s="707" t="s">
        <v>1219</v>
      </c>
      <c r="D210" s="709"/>
      <c r="E210" s="708" t="s">
        <v>1201</v>
      </c>
      <c r="F210" s="710">
        <v>40360</v>
      </c>
      <c r="G210" s="711">
        <v>3000</v>
      </c>
      <c r="H210" s="703">
        <v>3000</v>
      </c>
      <c r="I210" s="543">
        <v>117</v>
      </c>
      <c r="J210" s="704">
        <v>3020</v>
      </c>
      <c r="K210" s="282">
        <f t="shared" si="1"/>
        <v>0.9933774834437086</v>
      </c>
      <c r="L210" s="274"/>
      <c r="M210" s="93">
        <v>17</v>
      </c>
    </row>
    <row r="211" spans="1:13" ht="19.5" customHeight="1" thickBot="1">
      <c r="A211" s="143">
        <v>204</v>
      </c>
      <c r="B211" s="707" t="s">
        <v>988</v>
      </c>
      <c r="C211" s="707" t="s">
        <v>1220</v>
      </c>
      <c r="D211" s="709"/>
      <c r="E211" s="708" t="s">
        <v>1201</v>
      </c>
      <c r="F211" s="710">
        <v>40360</v>
      </c>
      <c r="G211" s="711">
        <v>2760</v>
      </c>
      <c r="H211" s="703">
        <v>2760</v>
      </c>
      <c r="I211" s="543">
        <v>52</v>
      </c>
      <c r="J211" s="704">
        <v>2773</v>
      </c>
      <c r="K211" s="282">
        <f t="shared" si="1"/>
        <v>0.995311936530833</v>
      </c>
      <c r="L211" s="274"/>
      <c r="M211" s="93">
        <v>18</v>
      </c>
    </row>
    <row r="212" spans="1:13" ht="19.5" customHeight="1" thickBot="1">
      <c r="A212" s="143">
        <v>205</v>
      </c>
      <c r="B212" s="707" t="s">
        <v>988</v>
      </c>
      <c r="C212" s="707" t="s">
        <v>1221</v>
      </c>
      <c r="D212" s="709"/>
      <c r="E212" s="708" t="s">
        <v>1201</v>
      </c>
      <c r="F212" s="710">
        <v>40360</v>
      </c>
      <c r="G212" s="711">
        <v>4930</v>
      </c>
      <c r="H212" s="703">
        <v>4930</v>
      </c>
      <c r="I212" s="543">
        <v>66</v>
      </c>
      <c r="J212" s="704">
        <v>4965</v>
      </c>
      <c r="K212" s="282">
        <f t="shared" si="1"/>
        <v>0.9929506545820745</v>
      </c>
      <c r="L212" s="274"/>
      <c r="M212" s="93">
        <v>19</v>
      </c>
    </row>
    <row r="213" spans="1:13" ht="19.5" customHeight="1" thickBot="1">
      <c r="A213" s="143">
        <v>206</v>
      </c>
      <c r="B213" s="707" t="s">
        <v>988</v>
      </c>
      <c r="C213" s="707" t="s">
        <v>1222</v>
      </c>
      <c r="D213" s="709"/>
      <c r="E213" s="708" t="s">
        <v>1201</v>
      </c>
      <c r="F213" s="710">
        <v>40360</v>
      </c>
      <c r="G213" s="711">
        <v>4640</v>
      </c>
      <c r="H213" s="703">
        <v>4640</v>
      </c>
      <c r="I213" s="543">
        <v>38</v>
      </c>
      <c r="J213" s="704">
        <v>4651</v>
      </c>
      <c r="K213" s="282">
        <f t="shared" si="1"/>
        <v>0.9976349172221027</v>
      </c>
      <c r="L213" s="274"/>
      <c r="M213" s="93">
        <v>20</v>
      </c>
    </row>
    <row r="214" spans="1:12" ht="19.5" customHeight="1" thickBot="1">
      <c r="A214" s="143">
        <v>207</v>
      </c>
      <c r="B214" s="707" t="s">
        <v>535</v>
      </c>
      <c r="C214" s="707" t="s">
        <v>1223</v>
      </c>
      <c r="D214" s="709"/>
      <c r="E214" s="708" t="s">
        <v>993</v>
      </c>
      <c r="F214" s="710">
        <v>36617</v>
      </c>
      <c r="G214" s="711">
        <v>18000</v>
      </c>
      <c r="H214" s="703">
        <v>18000</v>
      </c>
      <c r="I214" s="543">
        <v>0</v>
      </c>
      <c r="J214" s="704">
        <v>15219</v>
      </c>
      <c r="K214" s="282">
        <f t="shared" si="1"/>
        <v>1.1827321111768185</v>
      </c>
      <c r="L214" s="274"/>
    </row>
    <row r="215" spans="1:12" ht="19.5" customHeight="1" thickBot="1">
      <c r="A215" s="143">
        <v>208</v>
      </c>
      <c r="B215" s="707" t="s">
        <v>535</v>
      </c>
      <c r="C215" s="707" t="s">
        <v>1224</v>
      </c>
      <c r="D215" s="709"/>
      <c r="E215" s="708" t="s">
        <v>993</v>
      </c>
      <c r="F215" s="710">
        <v>36617</v>
      </c>
      <c r="G215" s="711">
        <v>6700</v>
      </c>
      <c r="H215" s="703">
        <v>6700</v>
      </c>
      <c r="I215" s="543">
        <v>4</v>
      </c>
      <c r="J215" s="704">
        <v>5585</v>
      </c>
      <c r="K215" s="282">
        <f t="shared" si="1"/>
        <v>1.1996418979409131</v>
      </c>
      <c r="L215" s="274"/>
    </row>
    <row r="216" spans="1:12" ht="19.5" customHeight="1" thickBot="1">
      <c r="A216" s="143">
        <v>209</v>
      </c>
      <c r="B216" s="707" t="s">
        <v>535</v>
      </c>
      <c r="C216" s="707" t="s">
        <v>1225</v>
      </c>
      <c r="D216" s="709"/>
      <c r="E216" s="708" t="s">
        <v>993</v>
      </c>
      <c r="F216" s="710">
        <v>36617</v>
      </c>
      <c r="G216" s="711">
        <v>52000</v>
      </c>
      <c r="H216" s="703">
        <v>52000</v>
      </c>
      <c r="I216" s="543">
        <v>0</v>
      </c>
      <c r="J216" s="704">
        <v>49910</v>
      </c>
      <c r="K216" s="282">
        <f t="shared" si="1"/>
        <v>1.0418753756762171</v>
      </c>
      <c r="L216" s="274"/>
    </row>
    <row r="217" spans="1:12" ht="19.5" customHeight="1" thickBot="1">
      <c r="A217" s="143">
        <v>210</v>
      </c>
      <c r="B217" s="707" t="s">
        <v>535</v>
      </c>
      <c r="C217" s="707" t="s">
        <v>1226</v>
      </c>
      <c r="D217" s="709"/>
      <c r="E217" s="708" t="s">
        <v>993</v>
      </c>
      <c r="F217" s="710">
        <v>36617</v>
      </c>
      <c r="G217" s="711">
        <v>33000</v>
      </c>
      <c r="H217" s="703">
        <v>33000</v>
      </c>
      <c r="I217" s="543">
        <v>0</v>
      </c>
      <c r="J217" s="704">
        <v>30799</v>
      </c>
      <c r="K217" s="282">
        <f t="shared" si="1"/>
        <v>1.071463359199974</v>
      </c>
      <c r="L217" s="274"/>
    </row>
    <row r="218" spans="1:12" ht="19.5" customHeight="1" thickBot="1">
      <c r="A218" s="143">
        <v>211</v>
      </c>
      <c r="B218" s="707" t="s">
        <v>535</v>
      </c>
      <c r="C218" s="707" t="s">
        <v>1227</v>
      </c>
      <c r="D218" s="709"/>
      <c r="E218" s="708" t="s">
        <v>993</v>
      </c>
      <c r="F218" s="710">
        <v>36617</v>
      </c>
      <c r="G218" s="711">
        <v>13000</v>
      </c>
      <c r="H218" s="703">
        <v>13000</v>
      </c>
      <c r="I218" s="543">
        <v>0</v>
      </c>
      <c r="J218" s="704">
        <v>11019</v>
      </c>
      <c r="K218" s="282">
        <f t="shared" si="1"/>
        <v>1.179780379344768</v>
      </c>
      <c r="L218" s="274"/>
    </row>
    <row r="219" spans="1:12" ht="19.5" customHeight="1" thickBot="1">
      <c r="A219" s="143">
        <v>212</v>
      </c>
      <c r="B219" s="707" t="s">
        <v>535</v>
      </c>
      <c r="C219" s="707" t="s">
        <v>1228</v>
      </c>
      <c r="D219" s="709"/>
      <c r="E219" s="708" t="s">
        <v>993</v>
      </c>
      <c r="F219" s="710">
        <v>36617</v>
      </c>
      <c r="G219" s="711">
        <v>8400</v>
      </c>
      <c r="H219" s="703">
        <v>8400</v>
      </c>
      <c r="I219" s="543">
        <v>0</v>
      </c>
      <c r="J219" s="704">
        <v>7085</v>
      </c>
      <c r="K219" s="282">
        <f t="shared" si="1"/>
        <v>1.18560338743825</v>
      </c>
      <c r="L219" s="274"/>
    </row>
    <row r="220" spans="1:12" ht="19.5" customHeight="1" thickBot="1">
      <c r="A220" s="143">
        <v>213</v>
      </c>
      <c r="B220" s="707" t="s">
        <v>535</v>
      </c>
      <c r="C220" s="707" t="s">
        <v>1229</v>
      </c>
      <c r="D220" s="709"/>
      <c r="E220" s="708" t="s">
        <v>993</v>
      </c>
      <c r="F220" s="710">
        <v>36617</v>
      </c>
      <c r="G220" s="711">
        <v>8000</v>
      </c>
      <c r="H220" s="703">
        <v>8000</v>
      </c>
      <c r="I220" s="543">
        <v>18</v>
      </c>
      <c r="J220" s="704">
        <v>6697</v>
      </c>
      <c r="K220" s="282">
        <f t="shared" si="1"/>
        <v>1.1945647304763327</v>
      </c>
      <c r="L220" s="274"/>
    </row>
    <row r="221" spans="1:12" ht="19.5" customHeight="1" thickBot="1">
      <c r="A221" s="143">
        <v>214</v>
      </c>
      <c r="B221" s="707" t="s">
        <v>535</v>
      </c>
      <c r="C221" s="707" t="s">
        <v>1230</v>
      </c>
      <c r="D221" s="709"/>
      <c r="E221" s="708" t="s">
        <v>993</v>
      </c>
      <c r="F221" s="710">
        <v>38443</v>
      </c>
      <c r="G221" s="711">
        <v>37700</v>
      </c>
      <c r="H221" s="703">
        <v>37700</v>
      </c>
      <c r="I221" s="543">
        <v>1</v>
      </c>
      <c r="J221" s="704">
        <v>34728</v>
      </c>
      <c r="K221" s="282">
        <f t="shared" si="1"/>
        <v>1.0855793595945635</v>
      </c>
      <c r="L221" s="274"/>
    </row>
    <row r="222" spans="1:12" ht="19.5" customHeight="1" thickBot="1">
      <c r="A222" s="143">
        <v>215</v>
      </c>
      <c r="B222" s="707" t="s">
        <v>535</v>
      </c>
      <c r="C222" s="707" t="s">
        <v>1231</v>
      </c>
      <c r="D222" s="709"/>
      <c r="E222" s="708" t="s">
        <v>993</v>
      </c>
      <c r="F222" s="710">
        <v>36617</v>
      </c>
      <c r="G222" s="711">
        <v>17000</v>
      </c>
      <c r="H222" s="703">
        <v>17000</v>
      </c>
      <c r="I222" s="543">
        <v>0</v>
      </c>
      <c r="J222" s="704">
        <v>14563</v>
      </c>
      <c r="K222" s="282">
        <f t="shared" si="1"/>
        <v>1.1673418938405549</v>
      </c>
      <c r="L222" s="274"/>
    </row>
    <row r="223" spans="1:12" ht="19.5" customHeight="1" thickBot="1">
      <c r="A223" s="143">
        <v>216</v>
      </c>
      <c r="B223" s="707" t="s">
        <v>535</v>
      </c>
      <c r="C223" s="707" t="s">
        <v>1232</v>
      </c>
      <c r="D223" s="709"/>
      <c r="E223" s="708" t="s">
        <v>993</v>
      </c>
      <c r="F223" s="710">
        <v>36616</v>
      </c>
      <c r="G223" s="711">
        <v>85000</v>
      </c>
      <c r="H223" s="703">
        <v>85000</v>
      </c>
      <c r="I223" s="543">
        <v>0</v>
      </c>
      <c r="J223" s="704">
        <v>45220</v>
      </c>
      <c r="K223" s="282">
        <f t="shared" si="1"/>
        <v>1.8796992481203008</v>
      </c>
      <c r="L223" s="274"/>
    </row>
    <row r="224" spans="1:12" ht="19.5" customHeight="1" thickBot="1">
      <c r="A224" s="143">
        <v>217</v>
      </c>
      <c r="B224" s="707" t="s">
        <v>535</v>
      </c>
      <c r="C224" s="707" t="s">
        <v>1233</v>
      </c>
      <c r="D224" s="709"/>
      <c r="E224" s="708" t="s">
        <v>993</v>
      </c>
      <c r="F224" s="710">
        <v>36616</v>
      </c>
      <c r="G224" s="711">
        <v>73000</v>
      </c>
      <c r="H224" s="703">
        <v>73000</v>
      </c>
      <c r="I224" s="543">
        <v>1</v>
      </c>
      <c r="J224" s="704">
        <v>40445</v>
      </c>
      <c r="K224" s="282">
        <f t="shared" si="1"/>
        <v>1.804920262084312</v>
      </c>
      <c r="L224" s="274"/>
    </row>
    <row r="225" spans="1:12" ht="19.5" customHeight="1" thickBot="1">
      <c r="A225" s="143">
        <v>218</v>
      </c>
      <c r="B225" s="707" t="s">
        <v>535</v>
      </c>
      <c r="C225" s="707" t="s">
        <v>1234</v>
      </c>
      <c r="D225" s="709"/>
      <c r="E225" s="708" t="s">
        <v>993</v>
      </c>
      <c r="F225" s="710">
        <v>36616</v>
      </c>
      <c r="G225" s="711">
        <v>36000</v>
      </c>
      <c r="H225" s="703">
        <v>36000</v>
      </c>
      <c r="I225" s="543">
        <v>0</v>
      </c>
      <c r="J225" s="704">
        <v>19188</v>
      </c>
      <c r="K225" s="282">
        <f t="shared" si="1"/>
        <v>1.876172607879925</v>
      </c>
      <c r="L225" s="274"/>
    </row>
    <row r="226" spans="1:12" ht="19.5" customHeight="1" thickBot="1">
      <c r="A226" s="143">
        <v>219</v>
      </c>
      <c r="B226" s="707" t="s">
        <v>535</v>
      </c>
      <c r="C226" s="707" t="s">
        <v>1235</v>
      </c>
      <c r="D226" s="709"/>
      <c r="E226" s="708" t="s">
        <v>993</v>
      </c>
      <c r="F226" s="710">
        <v>36616</v>
      </c>
      <c r="G226" s="711">
        <v>25000</v>
      </c>
      <c r="H226" s="703">
        <v>25000</v>
      </c>
      <c r="I226" s="543">
        <v>0</v>
      </c>
      <c r="J226" s="704">
        <v>14414</v>
      </c>
      <c r="K226" s="282">
        <f t="shared" si="1"/>
        <v>1.7344248647148606</v>
      </c>
      <c r="L226" s="274"/>
    </row>
    <row r="227" spans="1:12" ht="19.5" customHeight="1" thickBot="1">
      <c r="A227" s="143">
        <v>220</v>
      </c>
      <c r="B227" s="707" t="s">
        <v>535</v>
      </c>
      <c r="C227" s="707" t="s">
        <v>1236</v>
      </c>
      <c r="D227" s="709"/>
      <c r="E227" s="708" t="s">
        <v>993</v>
      </c>
      <c r="F227" s="710">
        <v>36616</v>
      </c>
      <c r="G227" s="711">
        <v>78000</v>
      </c>
      <c r="H227" s="703">
        <v>78000</v>
      </c>
      <c r="I227" s="543">
        <v>0</v>
      </c>
      <c r="J227" s="704">
        <v>42833</v>
      </c>
      <c r="K227" s="282">
        <f t="shared" si="1"/>
        <v>1.8210258445591017</v>
      </c>
      <c r="L227" s="274"/>
    </row>
    <row r="228" spans="1:12" ht="19.5" customHeight="1" thickBot="1">
      <c r="A228" s="143">
        <v>221</v>
      </c>
      <c r="B228" s="707" t="s">
        <v>535</v>
      </c>
      <c r="C228" s="707" t="s">
        <v>1237</v>
      </c>
      <c r="D228" s="709"/>
      <c r="E228" s="708" t="s">
        <v>993</v>
      </c>
      <c r="F228" s="710">
        <v>36616</v>
      </c>
      <c r="G228" s="711">
        <v>61000</v>
      </c>
      <c r="H228" s="703">
        <v>61000</v>
      </c>
      <c r="I228" s="543">
        <v>0</v>
      </c>
      <c r="J228" s="704">
        <v>33284</v>
      </c>
      <c r="K228" s="282">
        <f t="shared" si="1"/>
        <v>1.8327124143732725</v>
      </c>
      <c r="L228" s="274"/>
    </row>
    <row r="229" spans="1:12" ht="19.5" customHeight="1" thickBot="1">
      <c r="A229" s="143">
        <v>222</v>
      </c>
      <c r="B229" s="707" t="s">
        <v>1238</v>
      </c>
      <c r="C229" s="707" t="s">
        <v>1239</v>
      </c>
      <c r="D229" s="709" t="s">
        <v>1240</v>
      </c>
      <c r="E229" s="708" t="s">
        <v>998</v>
      </c>
      <c r="F229" s="710">
        <v>40269</v>
      </c>
      <c r="G229" s="711">
        <v>220</v>
      </c>
      <c r="H229" s="703">
        <v>220</v>
      </c>
      <c r="I229" s="543">
        <v>7421</v>
      </c>
      <c r="J229" s="704">
        <v>1345</v>
      </c>
      <c r="K229" s="282">
        <f t="shared" si="1"/>
        <v>0.16356877323420074</v>
      </c>
      <c r="L229" s="274"/>
    </row>
    <row r="230" spans="1:12" ht="19.5" customHeight="1" thickBot="1">
      <c r="A230" s="143">
        <v>223</v>
      </c>
      <c r="B230" s="707" t="s">
        <v>1238</v>
      </c>
      <c r="C230" s="707" t="s">
        <v>1239</v>
      </c>
      <c r="D230" s="709" t="s">
        <v>1241</v>
      </c>
      <c r="E230" s="708" t="s">
        <v>998</v>
      </c>
      <c r="F230" s="710">
        <v>40269</v>
      </c>
      <c r="G230" s="711">
        <v>40</v>
      </c>
      <c r="H230" s="703">
        <v>40</v>
      </c>
      <c r="I230" s="543">
        <v>5688</v>
      </c>
      <c r="J230" s="704">
        <v>564</v>
      </c>
      <c r="K230" s="282">
        <f t="shared" si="1"/>
        <v>0.07092198581560284</v>
      </c>
      <c r="L230" s="274"/>
    </row>
    <row r="231" spans="1:12" ht="19.5" customHeight="1" thickBot="1">
      <c r="A231" s="143">
        <v>224</v>
      </c>
      <c r="B231" s="707" t="s">
        <v>543</v>
      </c>
      <c r="C231" s="707" t="s">
        <v>1242</v>
      </c>
      <c r="D231" s="709" t="s">
        <v>1243</v>
      </c>
      <c r="E231" s="708" t="s">
        <v>1005</v>
      </c>
      <c r="F231" s="710">
        <v>41365</v>
      </c>
      <c r="G231" s="711">
        <v>1490</v>
      </c>
      <c r="H231" s="703">
        <v>1490</v>
      </c>
      <c r="I231" s="543">
        <v>0</v>
      </c>
      <c r="J231" s="704">
        <v>1491</v>
      </c>
      <c r="K231" s="282">
        <f t="shared" si="1"/>
        <v>0.9993293091884641</v>
      </c>
      <c r="L231" s="274"/>
    </row>
    <row r="232" spans="1:12" ht="19.5" customHeight="1" thickBot="1">
      <c r="A232" s="143">
        <v>225</v>
      </c>
      <c r="B232" s="707" t="s">
        <v>543</v>
      </c>
      <c r="C232" s="707" t="s">
        <v>1242</v>
      </c>
      <c r="D232" s="709" t="s">
        <v>1244</v>
      </c>
      <c r="E232" s="708" t="s">
        <v>1005</v>
      </c>
      <c r="F232" s="710">
        <v>39173</v>
      </c>
      <c r="G232" s="711">
        <v>1590</v>
      </c>
      <c r="H232" s="703">
        <v>1590</v>
      </c>
      <c r="I232" s="543">
        <v>11</v>
      </c>
      <c r="J232" s="704">
        <v>1473</v>
      </c>
      <c r="K232" s="282">
        <f t="shared" si="1"/>
        <v>1.079429735234216</v>
      </c>
      <c r="L232" s="274"/>
    </row>
    <row r="233" spans="1:12" ht="19.5" customHeight="1" thickBot="1">
      <c r="A233" s="143">
        <v>226</v>
      </c>
      <c r="B233" s="707" t="s">
        <v>543</v>
      </c>
      <c r="C233" s="707" t="s">
        <v>1242</v>
      </c>
      <c r="D233" s="709" t="s">
        <v>1245</v>
      </c>
      <c r="E233" s="708" t="s">
        <v>1005</v>
      </c>
      <c r="F233" s="710">
        <v>39173</v>
      </c>
      <c r="G233" s="711">
        <v>1210</v>
      </c>
      <c r="H233" s="703">
        <v>1210</v>
      </c>
      <c r="I233" s="543">
        <v>2</v>
      </c>
      <c r="J233" s="704">
        <v>1189</v>
      </c>
      <c r="K233" s="282">
        <f t="shared" si="1"/>
        <v>1.0176619007569385</v>
      </c>
      <c r="L233" s="274"/>
    </row>
    <row r="234" spans="1:12" ht="19.5" customHeight="1" thickBot="1">
      <c r="A234" s="143">
        <v>227</v>
      </c>
      <c r="B234" s="707" t="s">
        <v>543</v>
      </c>
      <c r="C234" s="707" t="s">
        <v>1242</v>
      </c>
      <c r="D234" s="709" t="s">
        <v>1246</v>
      </c>
      <c r="E234" s="708" t="s">
        <v>1005</v>
      </c>
      <c r="F234" s="710">
        <v>39173</v>
      </c>
      <c r="G234" s="711">
        <v>1210</v>
      </c>
      <c r="H234" s="703">
        <v>1210</v>
      </c>
      <c r="I234" s="543">
        <v>0</v>
      </c>
      <c r="J234" s="704">
        <v>1187</v>
      </c>
      <c r="K234" s="282">
        <f t="shared" si="1"/>
        <v>1.0193765796124683</v>
      </c>
      <c r="L234" s="274"/>
    </row>
    <row r="235" spans="1:12" ht="19.5" customHeight="1" thickBot="1">
      <c r="A235" s="143">
        <v>228</v>
      </c>
      <c r="B235" s="707" t="s">
        <v>543</v>
      </c>
      <c r="C235" s="707" t="s">
        <v>1242</v>
      </c>
      <c r="D235" s="709" t="s">
        <v>1247</v>
      </c>
      <c r="E235" s="708" t="s">
        <v>1005</v>
      </c>
      <c r="F235" s="710">
        <v>39173</v>
      </c>
      <c r="G235" s="711">
        <v>1210</v>
      </c>
      <c r="H235" s="703">
        <v>1210</v>
      </c>
      <c r="I235" s="543">
        <v>0</v>
      </c>
      <c r="J235" s="704">
        <v>1187</v>
      </c>
      <c r="K235" s="282">
        <f t="shared" si="1"/>
        <v>1.0193765796124683</v>
      </c>
      <c r="L235" s="274"/>
    </row>
    <row r="236" spans="1:12" ht="19.5" customHeight="1" thickBot="1">
      <c r="A236" s="143">
        <v>229</v>
      </c>
      <c r="B236" s="707" t="s">
        <v>543</v>
      </c>
      <c r="C236" s="707" t="s">
        <v>1242</v>
      </c>
      <c r="D236" s="709" t="s">
        <v>1248</v>
      </c>
      <c r="E236" s="708" t="s">
        <v>1005</v>
      </c>
      <c r="F236" s="710">
        <v>41365</v>
      </c>
      <c r="G236" s="711">
        <v>4720</v>
      </c>
      <c r="H236" s="703">
        <v>4720</v>
      </c>
      <c r="I236" s="543">
        <v>21</v>
      </c>
      <c r="J236" s="704">
        <v>3812</v>
      </c>
      <c r="K236" s="282">
        <f t="shared" si="1"/>
        <v>1.2381951731374607</v>
      </c>
      <c r="L236" s="274"/>
    </row>
    <row r="237" spans="1:12" ht="19.5" customHeight="1" thickBot="1">
      <c r="A237" s="143">
        <v>230</v>
      </c>
      <c r="B237" s="707" t="s">
        <v>543</v>
      </c>
      <c r="C237" s="707" t="s">
        <v>1242</v>
      </c>
      <c r="D237" s="709" t="s">
        <v>1249</v>
      </c>
      <c r="E237" s="708" t="s">
        <v>1005</v>
      </c>
      <c r="F237" s="710">
        <v>41365</v>
      </c>
      <c r="G237" s="711">
        <v>1560</v>
      </c>
      <c r="H237" s="703">
        <v>1560</v>
      </c>
      <c r="I237" s="543">
        <v>22</v>
      </c>
      <c r="J237" s="704">
        <v>1444</v>
      </c>
      <c r="K237" s="282">
        <f t="shared" si="1"/>
        <v>1.080332409972299</v>
      </c>
      <c r="L237" s="274"/>
    </row>
    <row r="238" spans="1:12" ht="19.5" customHeight="1" thickBot="1">
      <c r="A238" s="143">
        <v>231</v>
      </c>
      <c r="B238" s="707" t="s">
        <v>543</v>
      </c>
      <c r="C238" s="707" t="s">
        <v>1242</v>
      </c>
      <c r="D238" s="709" t="s">
        <v>1250</v>
      </c>
      <c r="E238" s="708" t="s">
        <v>1005</v>
      </c>
      <c r="F238" s="710">
        <v>39173</v>
      </c>
      <c r="G238" s="711">
        <v>1390</v>
      </c>
      <c r="H238" s="703">
        <v>1390</v>
      </c>
      <c r="I238" s="543">
        <v>13</v>
      </c>
      <c r="J238" s="704">
        <v>1230</v>
      </c>
      <c r="K238" s="282">
        <f t="shared" si="1"/>
        <v>1.1300813008130082</v>
      </c>
      <c r="L238" s="274"/>
    </row>
    <row r="239" spans="1:12" ht="19.5" customHeight="1" thickBot="1">
      <c r="A239" s="143">
        <v>232</v>
      </c>
      <c r="B239" s="707" t="s">
        <v>543</v>
      </c>
      <c r="C239" s="707" t="s">
        <v>1242</v>
      </c>
      <c r="D239" s="709" t="s">
        <v>1251</v>
      </c>
      <c r="E239" s="708" t="s">
        <v>1005</v>
      </c>
      <c r="F239" s="710">
        <v>39173</v>
      </c>
      <c r="G239" s="711">
        <v>1390</v>
      </c>
      <c r="H239" s="703">
        <v>1390</v>
      </c>
      <c r="I239" s="543">
        <v>22</v>
      </c>
      <c r="J239" s="704">
        <v>1001</v>
      </c>
      <c r="K239" s="282">
        <f t="shared" si="1"/>
        <v>1.3886113886113887</v>
      </c>
      <c r="L239" s="274"/>
    </row>
    <row r="240" spans="1:12" ht="19.5" customHeight="1" thickBot="1">
      <c r="A240" s="143">
        <v>233</v>
      </c>
      <c r="B240" s="707" t="s">
        <v>543</v>
      </c>
      <c r="C240" s="707" t="s">
        <v>1242</v>
      </c>
      <c r="D240" s="709" t="s">
        <v>1252</v>
      </c>
      <c r="E240" s="708" t="s">
        <v>1005</v>
      </c>
      <c r="F240" s="710">
        <v>39173</v>
      </c>
      <c r="G240" s="711">
        <v>1750</v>
      </c>
      <c r="H240" s="703">
        <v>1750</v>
      </c>
      <c r="I240" s="543">
        <v>0</v>
      </c>
      <c r="J240" s="704">
        <v>1606</v>
      </c>
      <c r="K240" s="282">
        <f t="shared" si="1"/>
        <v>1.0896637608966375</v>
      </c>
      <c r="L240" s="274"/>
    </row>
    <row r="241" spans="1:12" ht="19.5" customHeight="1" thickBot="1">
      <c r="A241" s="143">
        <v>234</v>
      </c>
      <c r="B241" s="707" t="s">
        <v>543</v>
      </c>
      <c r="C241" s="707" t="s">
        <v>1242</v>
      </c>
      <c r="D241" s="709" t="s">
        <v>1253</v>
      </c>
      <c r="E241" s="708" t="s">
        <v>1005</v>
      </c>
      <c r="F241" s="710">
        <v>39173</v>
      </c>
      <c r="G241" s="711">
        <v>1750</v>
      </c>
      <c r="H241" s="703">
        <v>1750</v>
      </c>
      <c r="I241" s="543">
        <v>0</v>
      </c>
      <c r="J241" s="704">
        <v>1663</v>
      </c>
      <c r="K241" s="282">
        <f t="shared" si="1"/>
        <v>1.0523150932050511</v>
      </c>
      <c r="L241" s="274"/>
    </row>
    <row r="242" spans="1:12" ht="19.5" customHeight="1" thickBot="1">
      <c r="A242" s="143">
        <v>235</v>
      </c>
      <c r="B242" s="707" t="s">
        <v>543</v>
      </c>
      <c r="C242" s="707" t="s">
        <v>1242</v>
      </c>
      <c r="D242" s="709" t="s">
        <v>1254</v>
      </c>
      <c r="E242" s="708" t="s">
        <v>1005</v>
      </c>
      <c r="F242" s="710">
        <v>39173</v>
      </c>
      <c r="G242" s="711">
        <v>2290</v>
      </c>
      <c r="H242" s="703">
        <v>2290</v>
      </c>
      <c r="I242" s="543">
        <v>2</v>
      </c>
      <c r="J242" s="704">
        <v>2160</v>
      </c>
      <c r="K242" s="282">
        <f t="shared" si="1"/>
        <v>1.0601851851851851</v>
      </c>
      <c r="L242" s="274"/>
    </row>
    <row r="243" spans="1:12" ht="19.5" customHeight="1" thickBot="1">
      <c r="A243" s="143">
        <v>236</v>
      </c>
      <c r="B243" s="707" t="s">
        <v>543</v>
      </c>
      <c r="C243" s="707" t="s">
        <v>1242</v>
      </c>
      <c r="D243" s="709" t="s">
        <v>1255</v>
      </c>
      <c r="E243" s="708" t="s">
        <v>1005</v>
      </c>
      <c r="F243" s="710">
        <v>39173</v>
      </c>
      <c r="G243" s="711">
        <v>2220</v>
      </c>
      <c r="H243" s="703">
        <v>2220</v>
      </c>
      <c r="I243" s="543">
        <v>0</v>
      </c>
      <c r="J243" s="704">
        <v>2160</v>
      </c>
      <c r="K243" s="282">
        <f t="shared" si="1"/>
        <v>1.0277777777777777</v>
      </c>
      <c r="L243" s="274"/>
    </row>
    <row r="244" spans="1:12" ht="19.5" customHeight="1" thickBot="1">
      <c r="A244" s="143">
        <v>237</v>
      </c>
      <c r="B244" s="707" t="s">
        <v>543</v>
      </c>
      <c r="C244" s="707" t="s">
        <v>1242</v>
      </c>
      <c r="D244" s="709" t="s">
        <v>1256</v>
      </c>
      <c r="E244" s="708" t="s">
        <v>1005</v>
      </c>
      <c r="F244" s="710">
        <v>41365</v>
      </c>
      <c r="G244" s="711">
        <v>1410</v>
      </c>
      <c r="H244" s="703">
        <v>1410</v>
      </c>
      <c r="I244" s="543">
        <v>0</v>
      </c>
      <c r="J244" s="704">
        <v>1413</v>
      </c>
      <c r="K244" s="282">
        <f t="shared" si="1"/>
        <v>0.9978768577494692</v>
      </c>
      <c r="L244" s="274"/>
    </row>
    <row r="245" spans="1:12" ht="19.5" customHeight="1" thickBot="1">
      <c r="A245" s="143">
        <v>238</v>
      </c>
      <c r="B245" s="707" t="s">
        <v>543</v>
      </c>
      <c r="C245" s="707" t="s">
        <v>1242</v>
      </c>
      <c r="D245" s="709" t="s">
        <v>1257</v>
      </c>
      <c r="E245" s="708" t="s">
        <v>1005</v>
      </c>
      <c r="F245" s="710">
        <v>39173</v>
      </c>
      <c r="G245" s="711">
        <v>3210</v>
      </c>
      <c r="H245" s="703">
        <v>3210</v>
      </c>
      <c r="I245" s="543">
        <v>0</v>
      </c>
      <c r="J245" s="704">
        <v>3212</v>
      </c>
      <c r="K245" s="282">
        <f t="shared" si="1"/>
        <v>0.9993773349937733</v>
      </c>
      <c r="L245" s="274"/>
    </row>
    <row r="246" spans="1:12" ht="19.5" customHeight="1" thickBot="1">
      <c r="A246" s="143">
        <v>239</v>
      </c>
      <c r="B246" s="707" t="s">
        <v>543</v>
      </c>
      <c r="C246" s="707" t="s">
        <v>1242</v>
      </c>
      <c r="D246" s="709" t="s">
        <v>1258</v>
      </c>
      <c r="E246" s="708" t="s">
        <v>1005</v>
      </c>
      <c r="F246" s="710">
        <v>39173</v>
      </c>
      <c r="G246" s="711">
        <v>3640</v>
      </c>
      <c r="H246" s="703">
        <v>3640</v>
      </c>
      <c r="I246" s="543">
        <v>0</v>
      </c>
      <c r="J246" s="704">
        <v>3647</v>
      </c>
      <c r="K246" s="282">
        <f t="shared" si="1"/>
        <v>0.9980806142034548</v>
      </c>
      <c r="L246" s="274"/>
    </row>
    <row r="247" spans="1:12" ht="19.5" customHeight="1" thickBot="1">
      <c r="A247" s="143">
        <v>240</v>
      </c>
      <c r="B247" s="707" t="s">
        <v>543</v>
      </c>
      <c r="C247" s="707" t="s">
        <v>1242</v>
      </c>
      <c r="D247" s="709" t="s">
        <v>1259</v>
      </c>
      <c r="E247" s="708" t="s">
        <v>1005</v>
      </c>
      <c r="F247" s="710">
        <v>39173</v>
      </c>
      <c r="G247" s="711">
        <v>3210</v>
      </c>
      <c r="H247" s="703">
        <v>3210</v>
      </c>
      <c r="I247" s="543">
        <v>0</v>
      </c>
      <c r="J247" s="704">
        <v>3212</v>
      </c>
      <c r="K247" s="282">
        <f t="shared" si="1"/>
        <v>0.9993773349937733</v>
      </c>
      <c r="L247" s="274"/>
    </row>
    <row r="248" spans="1:12" ht="19.5" customHeight="1" thickBot="1">
      <c r="A248" s="143">
        <v>241</v>
      </c>
      <c r="B248" s="707" t="s">
        <v>543</v>
      </c>
      <c r="C248" s="707" t="s">
        <v>1242</v>
      </c>
      <c r="D248" s="709" t="s">
        <v>1260</v>
      </c>
      <c r="E248" s="708" t="s">
        <v>1005</v>
      </c>
      <c r="F248" s="710">
        <v>39173</v>
      </c>
      <c r="G248" s="711">
        <v>3640</v>
      </c>
      <c r="H248" s="703">
        <v>3640</v>
      </c>
      <c r="I248" s="543">
        <v>0</v>
      </c>
      <c r="J248" s="704">
        <v>3647</v>
      </c>
      <c r="K248" s="282">
        <f t="shared" si="1"/>
        <v>0.9980806142034548</v>
      </c>
      <c r="L248" s="274"/>
    </row>
    <row r="249" spans="1:12" ht="19.5" customHeight="1" thickBot="1">
      <c r="A249" s="143">
        <v>242</v>
      </c>
      <c r="B249" s="707" t="s">
        <v>543</v>
      </c>
      <c r="C249" s="707" t="s">
        <v>1242</v>
      </c>
      <c r="D249" s="709" t="s">
        <v>1261</v>
      </c>
      <c r="E249" s="708" t="s">
        <v>1005</v>
      </c>
      <c r="F249" s="710">
        <v>39173</v>
      </c>
      <c r="G249" s="711">
        <v>3640</v>
      </c>
      <c r="H249" s="703">
        <v>3640</v>
      </c>
      <c r="I249" s="543">
        <v>0</v>
      </c>
      <c r="J249" s="704">
        <v>3647</v>
      </c>
      <c r="K249" s="282">
        <f t="shared" si="1"/>
        <v>0.9980806142034548</v>
      </c>
      <c r="L249" s="274"/>
    </row>
    <row r="250" spans="1:12" ht="19.5" customHeight="1" thickBot="1">
      <c r="A250" s="143">
        <v>243</v>
      </c>
      <c r="B250" s="707" t="s">
        <v>543</v>
      </c>
      <c r="C250" s="707" t="s">
        <v>1242</v>
      </c>
      <c r="D250" s="709" t="s">
        <v>1262</v>
      </c>
      <c r="E250" s="708" t="s">
        <v>1005</v>
      </c>
      <c r="F250" s="710">
        <v>39173</v>
      </c>
      <c r="G250" s="711">
        <v>3640</v>
      </c>
      <c r="H250" s="703">
        <v>3640</v>
      </c>
      <c r="I250" s="543">
        <v>0</v>
      </c>
      <c r="J250" s="704">
        <v>3647</v>
      </c>
      <c r="K250" s="282">
        <f t="shared" si="1"/>
        <v>0.9980806142034548</v>
      </c>
      <c r="L250" s="274"/>
    </row>
    <row r="251" spans="1:12" ht="19.5" customHeight="1" thickBot="1">
      <c r="A251" s="143">
        <v>244</v>
      </c>
      <c r="B251" s="707" t="s">
        <v>543</v>
      </c>
      <c r="C251" s="707" t="s">
        <v>1242</v>
      </c>
      <c r="D251" s="709" t="s">
        <v>1263</v>
      </c>
      <c r="E251" s="708" t="s">
        <v>1005</v>
      </c>
      <c r="F251" s="710">
        <v>39173</v>
      </c>
      <c r="G251" s="711">
        <v>1580</v>
      </c>
      <c r="H251" s="703">
        <v>1580</v>
      </c>
      <c r="I251" s="543">
        <v>0</v>
      </c>
      <c r="J251" s="704">
        <v>1580</v>
      </c>
      <c r="K251" s="282">
        <f t="shared" si="1"/>
        <v>1</v>
      </c>
      <c r="L251" s="274"/>
    </row>
    <row r="252" spans="1:12" ht="19.5" customHeight="1" thickBot="1">
      <c r="A252" s="143">
        <v>245</v>
      </c>
      <c r="B252" s="707" t="s">
        <v>543</v>
      </c>
      <c r="C252" s="707" t="s">
        <v>1242</v>
      </c>
      <c r="D252" s="709" t="s">
        <v>1264</v>
      </c>
      <c r="E252" s="708" t="s">
        <v>1005</v>
      </c>
      <c r="F252" s="710">
        <v>39173</v>
      </c>
      <c r="G252" s="711">
        <v>1790</v>
      </c>
      <c r="H252" s="703">
        <v>1790</v>
      </c>
      <c r="I252" s="543">
        <v>0</v>
      </c>
      <c r="J252" s="704">
        <v>1792</v>
      </c>
      <c r="K252" s="282">
        <f t="shared" si="1"/>
        <v>0.9988839285714286</v>
      </c>
      <c r="L252" s="274"/>
    </row>
    <row r="253" spans="1:12" ht="19.5" customHeight="1" thickBot="1">
      <c r="A253" s="143">
        <v>246</v>
      </c>
      <c r="B253" s="707" t="s">
        <v>543</v>
      </c>
      <c r="C253" s="707" t="s">
        <v>1242</v>
      </c>
      <c r="D253" s="709" t="s">
        <v>1265</v>
      </c>
      <c r="E253" s="708" t="s">
        <v>1005</v>
      </c>
      <c r="F253" s="710">
        <v>39173</v>
      </c>
      <c r="G253" s="711">
        <v>1770</v>
      </c>
      <c r="H253" s="703">
        <v>1770</v>
      </c>
      <c r="I253" s="543">
        <v>0</v>
      </c>
      <c r="J253" s="704">
        <v>1775</v>
      </c>
      <c r="K253" s="282">
        <f t="shared" si="1"/>
        <v>0.9971830985915493</v>
      </c>
      <c r="L253" s="274"/>
    </row>
    <row r="254" spans="1:12" ht="19.5" customHeight="1" thickBot="1">
      <c r="A254" s="143">
        <v>247</v>
      </c>
      <c r="B254" s="707" t="s">
        <v>543</v>
      </c>
      <c r="C254" s="707" t="s">
        <v>1242</v>
      </c>
      <c r="D254" s="709" t="s">
        <v>1266</v>
      </c>
      <c r="E254" s="708" t="s">
        <v>1005</v>
      </c>
      <c r="F254" s="710">
        <v>36251</v>
      </c>
      <c r="G254" s="711">
        <v>1680</v>
      </c>
      <c r="H254" s="703">
        <v>1680</v>
      </c>
      <c r="I254" s="543">
        <v>0</v>
      </c>
      <c r="J254" s="704">
        <v>1689</v>
      </c>
      <c r="K254" s="282">
        <f t="shared" si="1"/>
        <v>0.9946714031971581</v>
      </c>
      <c r="L254" s="274"/>
    </row>
    <row r="255" spans="1:12" ht="19.5" customHeight="1" thickBot="1">
      <c r="A255" s="143">
        <v>248</v>
      </c>
      <c r="B255" s="707" t="s">
        <v>543</v>
      </c>
      <c r="C255" s="707" t="s">
        <v>1242</v>
      </c>
      <c r="D255" s="709" t="s">
        <v>1267</v>
      </c>
      <c r="E255" s="708" t="s">
        <v>1005</v>
      </c>
      <c r="F255" s="710">
        <v>36251</v>
      </c>
      <c r="G255" s="711">
        <v>1680</v>
      </c>
      <c r="H255" s="703">
        <v>1680</v>
      </c>
      <c r="I255" s="543">
        <v>0</v>
      </c>
      <c r="J255" s="704">
        <v>1689</v>
      </c>
      <c r="K255" s="282">
        <f t="shared" si="1"/>
        <v>0.9946714031971581</v>
      </c>
      <c r="L255" s="274"/>
    </row>
    <row r="256" spans="1:12" ht="19.5" customHeight="1" thickBot="1">
      <c r="A256" s="143">
        <v>249</v>
      </c>
      <c r="B256" s="707" t="s">
        <v>543</v>
      </c>
      <c r="C256" s="707" t="s">
        <v>1242</v>
      </c>
      <c r="D256" s="709" t="s">
        <v>1268</v>
      </c>
      <c r="E256" s="708" t="s">
        <v>1005</v>
      </c>
      <c r="F256" s="710">
        <v>39173</v>
      </c>
      <c r="G256" s="711">
        <v>2340</v>
      </c>
      <c r="H256" s="703">
        <v>2340</v>
      </c>
      <c r="I256" s="543">
        <v>0</v>
      </c>
      <c r="J256" s="704">
        <v>2342</v>
      </c>
      <c r="K256" s="282">
        <f t="shared" si="1"/>
        <v>0.9991460290350128</v>
      </c>
      <c r="L256" s="274"/>
    </row>
    <row r="257" spans="1:12" ht="19.5" customHeight="1" thickBot="1">
      <c r="A257" s="143">
        <v>250</v>
      </c>
      <c r="B257" s="707" t="s">
        <v>543</v>
      </c>
      <c r="C257" s="707" t="s">
        <v>1242</v>
      </c>
      <c r="D257" s="709" t="s">
        <v>1269</v>
      </c>
      <c r="E257" s="708" t="s">
        <v>1005</v>
      </c>
      <c r="F257" s="710">
        <v>41365</v>
      </c>
      <c r="G257" s="711">
        <v>1420</v>
      </c>
      <c r="H257" s="703">
        <v>1420</v>
      </c>
      <c r="I257" s="543">
        <v>0</v>
      </c>
      <c r="J257" s="704">
        <v>1424</v>
      </c>
      <c r="K257" s="282">
        <f t="shared" si="1"/>
        <v>0.9971910112359551</v>
      </c>
      <c r="L257" s="274"/>
    </row>
    <row r="258" spans="1:14" ht="19.5" customHeight="1" thickBot="1">
      <c r="A258" s="143">
        <v>251</v>
      </c>
      <c r="B258" s="707" t="s">
        <v>543</v>
      </c>
      <c r="C258" s="707" t="s">
        <v>1242</v>
      </c>
      <c r="D258" s="709" t="s">
        <v>1270</v>
      </c>
      <c r="E258" s="708" t="s">
        <v>1005</v>
      </c>
      <c r="F258" s="710">
        <v>41365</v>
      </c>
      <c r="G258" s="711">
        <v>14640</v>
      </c>
      <c r="H258" s="703">
        <v>14650</v>
      </c>
      <c r="I258" s="543">
        <v>0</v>
      </c>
      <c r="J258" s="704">
        <v>14651</v>
      </c>
      <c r="K258" s="282">
        <f t="shared" si="1"/>
        <v>0.999249198006962</v>
      </c>
      <c r="L258" s="274" t="s">
        <v>108</v>
      </c>
      <c r="N258" s="93">
        <v>1</v>
      </c>
    </row>
    <row r="259" spans="1:12" ht="19.5" customHeight="1" thickBot="1">
      <c r="A259" s="143">
        <v>252</v>
      </c>
      <c r="B259" s="707" t="s">
        <v>543</v>
      </c>
      <c r="C259" s="707" t="s">
        <v>1271</v>
      </c>
      <c r="D259" s="709" t="s">
        <v>1272</v>
      </c>
      <c r="E259" s="708" t="s">
        <v>998</v>
      </c>
      <c r="F259" s="710">
        <v>41365</v>
      </c>
      <c r="G259" s="711">
        <v>4890</v>
      </c>
      <c r="H259" s="703">
        <v>4960</v>
      </c>
      <c r="I259" s="543">
        <v>0</v>
      </c>
      <c r="J259" s="704">
        <v>4962</v>
      </c>
      <c r="K259" s="282">
        <f t="shared" si="1"/>
        <v>0.9854897218863361</v>
      </c>
      <c r="L259" s="274"/>
    </row>
    <row r="260" spans="1:12" ht="19.5" customHeight="1" thickBot="1">
      <c r="A260" s="143">
        <v>253</v>
      </c>
      <c r="B260" s="707" t="s">
        <v>543</v>
      </c>
      <c r="C260" s="707" t="s">
        <v>1271</v>
      </c>
      <c r="D260" s="709" t="s">
        <v>1273</v>
      </c>
      <c r="E260" s="708" t="s">
        <v>998</v>
      </c>
      <c r="F260" s="710">
        <v>41365</v>
      </c>
      <c r="G260" s="711">
        <v>4890</v>
      </c>
      <c r="H260" s="703">
        <v>4940</v>
      </c>
      <c r="I260" s="543">
        <v>18</v>
      </c>
      <c r="J260" s="704">
        <v>4940</v>
      </c>
      <c r="K260" s="282">
        <f t="shared" si="1"/>
        <v>0.9898785425101214</v>
      </c>
      <c r="L260" s="274"/>
    </row>
    <row r="261" spans="1:12" ht="19.5" customHeight="1" thickBot="1">
      <c r="A261" s="143">
        <v>254</v>
      </c>
      <c r="B261" s="707" t="s">
        <v>543</v>
      </c>
      <c r="C261" s="707" t="s">
        <v>1271</v>
      </c>
      <c r="D261" s="709" t="s">
        <v>1274</v>
      </c>
      <c r="E261" s="708" t="s">
        <v>998</v>
      </c>
      <c r="F261" s="710">
        <v>41365</v>
      </c>
      <c r="G261" s="711">
        <v>8120</v>
      </c>
      <c r="H261" s="703">
        <v>8190</v>
      </c>
      <c r="I261" s="543">
        <v>1</v>
      </c>
      <c r="J261" s="704">
        <v>8194</v>
      </c>
      <c r="K261" s="282">
        <f aca="true" t="shared" si="2" ref="K261:K347">IF(G261=0,"",G261/J261)</f>
        <v>0.9909690017085673</v>
      </c>
      <c r="L261" s="274"/>
    </row>
    <row r="262" spans="1:12" ht="19.5" customHeight="1" thickBot="1">
      <c r="A262" s="143">
        <v>255</v>
      </c>
      <c r="B262" s="707" t="s">
        <v>543</v>
      </c>
      <c r="C262" s="707" t="s">
        <v>1271</v>
      </c>
      <c r="D262" s="709" t="s">
        <v>1275</v>
      </c>
      <c r="E262" s="708" t="s">
        <v>998</v>
      </c>
      <c r="F262" s="710">
        <v>41365</v>
      </c>
      <c r="G262" s="711">
        <v>4920</v>
      </c>
      <c r="H262" s="703">
        <v>4970</v>
      </c>
      <c r="I262" s="543">
        <v>0</v>
      </c>
      <c r="J262" s="704">
        <v>4973</v>
      </c>
      <c r="K262" s="282">
        <f t="shared" si="2"/>
        <v>0.9893424492258194</v>
      </c>
      <c r="L262" s="274"/>
    </row>
    <row r="263" spans="1:12" ht="19.5" customHeight="1" thickBot="1">
      <c r="A263" s="143">
        <v>256</v>
      </c>
      <c r="B263" s="707" t="s">
        <v>543</v>
      </c>
      <c r="C263" s="707" t="s">
        <v>1271</v>
      </c>
      <c r="D263" s="709" t="s">
        <v>1276</v>
      </c>
      <c r="E263" s="708" t="s">
        <v>998</v>
      </c>
      <c r="F263" s="710">
        <v>41365</v>
      </c>
      <c r="G263" s="711">
        <v>2980</v>
      </c>
      <c r="H263" s="703">
        <v>3070</v>
      </c>
      <c r="I263" s="543">
        <v>4</v>
      </c>
      <c r="J263" s="704">
        <v>3072</v>
      </c>
      <c r="K263" s="282">
        <f t="shared" si="2"/>
        <v>0.9700520833333334</v>
      </c>
      <c r="L263" s="274"/>
    </row>
    <row r="264" spans="1:12" ht="19.5" customHeight="1" thickBot="1">
      <c r="A264" s="143">
        <v>257</v>
      </c>
      <c r="B264" s="707" t="s">
        <v>543</v>
      </c>
      <c r="C264" s="707" t="s">
        <v>1271</v>
      </c>
      <c r="D264" s="709" t="s">
        <v>1277</v>
      </c>
      <c r="E264" s="708" t="s">
        <v>998</v>
      </c>
      <c r="F264" s="710">
        <v>41365</v>
      </c>
      <c r="G264" s="711">
        <v>9470</v>
      </c>
      <c r="H264" s="703">
        <v>9520</v>
      </c>
      <c r="I264" s="543">
        <v>1</v>
      </c>
      <c r="J264" s="704">
        <v>9529</v>
      </c>
      <c r="K264" s="282">
        <f t="shared" si="2"/>
        <v>0.9938083744359324</v>
      </c>
      <c r="L264" s="274"/>
    </row>
    <row r="265" spans="1:12" ht="19.5" customHeight="1" thickBot="1">
      <c r="A265" s="143">
        <v>258</v>
      </c>
      <c r="B265" s="707" t="s">
        <v>543</v>
      </c>
      <c r="C265" s="707" t="s">
        <v>1271</v>
      </c>
      <c r="D265" s="709" t="s">
        <v>1278</v>
      </c>
      <c r="E265" s="708" t="s">
        <v>998</v>
      </c>
      <c r="F265" s="710">
        <v>41365</v>
      </c>
      <c r="G265" s="711">
        <v>2280</v>
      </c>
      <c r="H265" s="703">
        <v>2330</v>
      </c>
      <c r="I265" s="543">
        <v>0</v>
      </c>
      <c r="J265" s="704">
        <v>2337</v>
      </c>
      <c r="K265" s="282">
        <f t="shared" si="2"/>
        <v>0.975609756097561</v>
      </c>
      <c r="L265" s="274"/>
    </row>
    <row r="266" spans="1:14" ht="19.5" customHeight="1" thickBot="1">
      <c r="A266" s="143">
        <v>259</v>
      </c>
      <c r="B266" s="707" t="s">
        <v>543</v>
      </c>
      <c r="C266" s="707" t="s">
        <v>1271</v>
      </c>
      <c r="D266" s="709" t="s">
        <v>1279</v>
      </c>
      <c r="E266" s="708" t="s">
        <v>998</v>
      </c>
      <c r="F266" s="710">
        <v>41365</v>
      </c>
      <c r="G266" s="711">
        <v>9450</v>
      </c>
      <c r="H266" s="703">
        <v>9460</v>
      </c>
      <c r="I266" s="543">
        <v>0</v>
      </c>
      <c r="J266" s="704">
        <v>9462</v>
      </c>
      <c r="K266" s="282">
        <f t="shared" si="2"/>
        <v>0.9987317691819911</v>
      </c>
      <c r="L266" s="274" t="s">
        <v>108</v>
      </c>
      <c r="N266" s="93">
        <v>1</v>
      </c>
    </row>
    <row r="267" spans="1:12" ht="19.5" customHeight="1" thickBot="1">
      <c r="A267" s="143">
        <v>260</v>
      </c>
      <c r="B267" s="707" t="s">
        <v>543</v>
      </c>
      <c r="C267" s="707" t="s">
        <v>1271</v>
      </c>
      <c r="D267" s="709" t="s">
        <v>1280</v>
      </c>
      <c r="E267" s="708" t="s">
        <v>998</v>
      </c>
      <c r="F267" s="710">
        <v>41365</v>
      </c>
      <c r="G267" s="711">
        <v>3630</v>
      </c>
      <c r="H267" s="703">
        <v>3660</v>
      </c>
      <c r="I267" s="543">
        <v>0</v>
      </c>
      <c r="J267" s="704">
        <v>3668</v>
      </c>
      <c r="K267" s="282">
        <f t="shared" si="2"/>
        <v>0.9896401308615049</v>
      </c>
      <c r="L267" s="274"/>
    </row>
    <row r="268" spans="1:12" ht="19.5" customHeight="1" thickBot="1">
      <c r="A268" s="143">
        <v>261</v>
      </c>
      <c r="B268" s="707" t="s">
        <v>543</v>
      </c>
      <c r="C268" s="707" t="s">
        <v>1271</v>
      </c>
      <c r="D268" s="709" t="s">
        <v>1281</v>
      </c>
      <c r="E268" s="708" t="s">
        <v>998</v>
      </c>
      <c r="F268" s="710">
        <v>41365</v>
      </c>
      <c r="G268" s="711">
        <v>2960</v>
      </c>
      <c r="H268" s="703">
        <v>3020</v>
      </c>
      <c r="I268" s="543">
        <v>6</v>
      </c>
      <c r="J268" s="704">
        <v>3025</v>
      </c>
      <c r="K268" s="282">
        <f t="shared" si="2"/>
        <v>0.9785123966942149</v>
      </c>
      <c r="L268" s="274"/>
    </row>
    <row r="269" spans="1:12" ht="19.5" customHeight="1" thickBot="1">
      <c r="A269" s="143">
        <v>262</v>
      </c>
      <c r="B269" s="707" t="s">
        <v>543</v>
      </c>
      <c r="C269" s="707" t="s">
        <v>1271</v>
      </c>
      <c r="D269" s="709" t="s">
        <v>1282</v>
      </c>
      <c r="E269" s="708" t="s">
        <v>998</v>
      </c>
      <c r="F269" s="710">
        <v>41365</v>
      </c>
      <c r="G269" s="711">
        <v>3630</v>
      </c>
      <c r="H269" s="703">
        <v>3650</v>
      </c>
      <c r="I269" s="543">
        <v>2</v>
      </c>
      <c r="J269" s="704">
        <v>3651</v>
      </c>
      <c r="K269" s="282">
        <f t="shared" si="2"/>
        <v>0.9942481511914544</v>
      </c>
      <c r="L269" s="274"/>
    </row>
    <row r="270" spans="1:12" ht="19.5" customHeight="1" thickBot="1">
      <c r="A270" s="143">
        <v>263</v>
      </c>
      <c r="B270" s="707" t="s">
        <v>543</v>
      </c>
      <c r="C270" s="707" t="s">
        <v>1271</v>
      </c>
      <c r="D270" s="709" t="s">
        <v>1283</v>
      </c>
      <c r="E270" s="708" t="s">
        <v>998</v>
      </c>
      <c r="F270" s="710">
        <v>41365</v>
      </c>
      <c r="G270" s="711">
        <v>3130</v>
      </c>
      <c r="H270" s="703">
        <v>3260</v>
      </c>
      <c r="I270" s="543">
        <v>0</v>
      </c>
      <c r="J270" s="704">
        <v>3267</v>
      </c>
      <c r="K270" s="282">
        <f t="shared" si="2"/>
        <v>0.9580655035200489</v>
      </c>
      <c r="L270" s="274"/>
    </row>
    <row r="271" spans="1:12" ht="19.5" customHeight="1" thickBot="1">
      <c r="A271" s="143">
        <v>264</v>
      </c>
      <c r="B271" s="707" t="s">
        <v>543</v>
      </c>
      <c r="C271" s="707" t="s">
        <v>1271</v>
      </c>
      <c r="D271" s="709" t="s">
        <v>1284</v>
      </c>
      <c r="E271" s="708" t="s">
        <v>998</v>
      </c>
      <c r="F271" s="710">
        <v>41365</v>
      </c>
      <c r="G271" s="711">
        <v>3770</v>
      </c>
      <c r="H271" s="703">
        <v>3820</v>
      </c>
      <c r="I271" s="543">
        <v>1</v>
      </c>
      <c r="J271" s="704">
        <v>3822</v>
      </c>
      <c r="K271" s="282">
        <f t="shared" si="2"/>
        <v>0.9863945578231292</v>
      </c>
      <c r="L271" s="274"/>
    </row>
    <row r="272" spans="1:12" ht="19.5" customHeight="1" thickBot="1">
      <c r="A272" s="143">
        <v>265</v>
      </c>
      <c r="B272" s="707" t="s">
        <v>543</v>
      </c>
      <c r="C272" s="707" t="s">
        <v>1271</v>
      </c>
      <c r="D272" s="709" t="s">
        <v>1285</v>
      </c>
      <c r="E272" s="708" t="s">
        <v>998</v>
      </c>
      <c r="F272" s="710">
        <v>41365</v>
      </c>
      <c r="G272" s="711">
        <v>3770</v>
      </c>
      <c r="H272" s="703">
        <v>3820</v>
      </c>
      <c r="I272" s="543">
        <v>0</v>
      </c>
      <c r="J272" s="704">
        <v>3822</v>
      </c>
      <c r="K272" s="282">
        <f t="shared" si="2"/>
        <v>0.9863945578231292</v>
      </c>
      <c r="L272" s="274"/>
    </row>
    <row r="273" spans="1:12" ht="19.5" customHeight="1" thickBot="1">
      <c r="A273" s="143">
        <v>266</v>
      </c>
      <c r="B273" s="707" t="s">
        <v>543</v>
      </c>
      <c r="C273" s="707" t="s">
        <v>1271</v>
      </c>
      <c r="D273" s="709" t="s">
        <v>1286</v>
      </c>
      <c r="E273" s="708" t="s">
        <v>998</v>
      </c>
      <c r="F273" s="710">
        <v>41365</v>
      </c>
      <c r="G273" s="711">
        <v>6040</v>
      </c>
      <c r="H273" s="703">
        <v>6140</v>
      </c>
      <c r="I273" s="543">
        <v>4</v>
      </c>
      <c r="J273" s="704">
        <v>6146</v>
      </c>
      <c r="K273" s="282">
        <f t="shared" si="2"/>
        <v>0.982753010087862</v>
      </c>
      <c r="L273" s="274"/>
    </row>
    <row r="274" spans="1:12" ht="19.5" customHeight="1" thickBot="1">
      <c r="A274" s="143">
        <v>267</v>
      </c>
      <c r="B274" s="707" t="s">
        <v>543</v>
      </c>
      <c r="C274" s="707" t="s">
        <v>1271</v>
      </c>
      <c r="D274" s="709" t="s">
        <v>1287</v>
      </c>
      <c r="E274" s="708" t="s">
        <v>998</v>
      </c>
      <c r="F274" s="710">
        <v>41365</v>
      </c>
      <c r="G274" s="711">
        <v>2930</v>
      </c>
      <c r="H274" s="703">
        <v>2930</v>
      </c>
      <c r="I274" s="543">
        <v>0</v>
      </c>
      <c r="J274" s="704">
        <v>2939</v>
      </c>
      <c r="K274" s="282">
        <f t="shared" si="2"/>
        <v>0.9969377339231031</v>
      </c>
      <c r="L274" s="274"/>
    </row>
    <row r="275" spans="1:12" ht="19.5" customHeight="1" thickBot="1">
      <c r="A275" s="143">
        <v>268</v>
      </c>
      <c r="B275" s="707" t="s">
        <v>543</v>
      </c>
      <c r="C275" s="707" t="s">
        <v>1271</v>
      </c>
      <c r="D275" s="709" t="s">
        <v>1288</v>
      </c>
      <c r="E275" s="708" t="s">
        <v>998</v>
      </c>
      <c r="F275" s="710">
        <v>41365</v>
      </c>
      <c r="G275" s="711">
        <v>3320</v>
      </c>
      <c r="H275" s="703">
        <v>3340</v>
      </c>
      <c r="I275" s="543">
        <v>20</v>
      </c>
      <c r="J275" s="704">
        <v>3345</v>
      </c>
      <c r="K275" s="282">
        <f t="shared" si="2"/>
        <v>0.992526158445441</v>
      </c>
      <c r="L275" s="274"/>
    </row>
    <row r="276" spans="1:12" ht="19.5" customHeight="1" thickBot="1">
      <c r="A276" s="143">
        <v>269</v>
      </c>
      <c r="B276" s="707" t="s">
        <v>543</v>
      </c>
      <c r="C276" s="707" t="s">
        <v>1271</v>
      </c>
      <c r="D276" s="709" t="s">
        <v>1289</v>
      </c>
      <c r="E276" s="708" t="s">
        <v>998</v>
      </c>
      <c r="F276" s="710">
        <v>41365</v>
      </c>
      <c r="G276" s="711">
        <v>4970</v>
      </c>
      <c r="H276" s="703">
        <v>5060</v>
      </c>
      <c r="I276" s="543">
        <v>9</v>
      </c>
      <c r="J276" s="704">
        <v>5068</v>
      </c>
      <c r="K276" s="282">
        <f t="shared" si="2"/>
        <v>0.9806629834254144</v>
      </c>
      <c r="L276" s="274"/>
    </row>
    <row r="277" spans="1:12" ht="19.5" customHeight="1" thickBot="1">
      <c r="A277" s="143">
        <v>270</v>
      </c>
      <c r="B277" s="707" t="s">
        <v>543</v>
      </c>
      <c r="C277" s="707" t="s">
        <v>1271</v>
      </c>
      <c r="D277" s="709" t="s">
        <v>1290</v>
      </c>
      <c r="E277" s="708" t="s">
        <v>998</v>
      </c>
      <c r="F277" s="710">
        <v>41365</v>
      </c>
      <c r="G277" s="711">
        <v>5320</v>
      </c>
      <c r="H277" s="703">
        <v>5350</v>
      </c>
      <c r="I277" s="543">
        <v>0</v>
      </c>
      <c r="J277" s="704">
        <v>5350</v>
      </c>
      <c r="K277" s="282">
        <f t="shared" si="2"/>
        <v>0.994392523364486</v>
      </c>
      <c r="L277" s="274"/>
    </row>
    <row r="278" spans="1:12" ht="19.5" customHeight="1" thickBot="1">
      <c r="A278" s="143">
        <v>271</v>
      </c>
      <c r="B278" s="707" t="s">
        <v>543</v>
      </c>
      <c r="C278" s="707" t="s">
        <v>1271</v>
      </c>
      <c r="D278" s="709" t="s">
        <v>1291</v>
      </c>
      <c r="E278" s="708" t="s">
        <v>998</v>
      </c>
      <c r="F278" s="710">
        <v>41365</v>
      </c>
      <c r="G278" s="711">
        <v>5410</v>
      </c>
      <c r="H278" s="703">
        <v>5490</v>
      </c>
      <c r="I278" s="543">
        <v>0</v>
      </c>
      <c r="J278" s="704">
        <v>5499</v>
      </c>
      <c r="K278" s="282">
        <f t="shared" si="2"/>
        <v>0.9838152391343881</v>
      </c>
      <c r="L278" s="274"/>
    </row>
    <row r="279" spans="1:12" ht="19.5" customHeight="1" thickBot="1">
      <c r="A279" s="143">
        <v>272</v>
      </c>
      <c r="B279" s="707" t="s">
        <v>543</v>
      </c>
      <c r="C279" s="707" t="s">
        <v>1271</v>
      </c>
      <c r="D279" s="709" t="s">
        <v>1292</v>
      </c>
      <c r="E279" s="708" t="s">
        <v>998</v>
      </c>
      <c r="F279" s="710">
        <v>41365</v>
      </c>
      <c r="G279" s="711">
        <v>2860</v>
      </c>
      <c r="H279" s="703">
        <v>2930</v>
      </c>
      <c r="I279" s="543">
        <v>1</v>
      </c>
      <c r="J279" s="704">
        <v>2930</v>
      </c>
      <c r="K279" s="282">
        <f t="shared" si="2"/>
        <v>0.9761092150170648</v>
      </c>
      <c r="L279" s="274"/>
    </row>
    <row r="280" spans="1:12" ht="19.5" customHeight="1" thickBot="1">
      <c r="A280" s="143">
        <v>273</v>
      </c>
      <c r="B280" s="707" t="s">
        <v>543</v>
      </c>
      <c r="C280" s="707" t="s">
        <v>1271</v>
      </c>
      <c r="D280" s="709" t="s">
        <v>1293</v>
      </c>
      <c r="E280" s="708" t="s">
        <v>998</v>
      </c>
      <c r="F280" s="710">
        <v>41365</v>
      </c>
      <c r="G280" s="711">
        <v>2860</v>
      </c>
      <c r="H280" s="703">
        <v>2900</v>
      </c>
      <c r="I280" s="543">
        <v>0</v>
      </c>
      <c r="J280" s="704">
        <v>2900</v>
      </c>
      <c r="K280" s="282">
        <f t="shared" si="2"/>
        <v>0.9862068965517241</v>
      </c>
      <c r="L280" s="274"/>
    </row>
    <row r="281" spans="1:12" ht="19.5" customHeight="1" thickBot="1">
      <c r="A281" s="143">
        <v>274</v>
      </c>
      <c r="B281" s="707" t="s">
        <v>543</v>
      </c>
      <c r="C281" s="707" t="s">
        <v>1271</v>
      </c>
      <c r="D281" s="709" t="s">
        <v>1294</v>
      </c>
      <c r="E281" s="708" t="s">
        <v>998</v>
      </c>
      <c r="F281" s="710">
        <v>41365</v>
      </c>
      <c r="G281" s="711">
        <v>2860</v>
      </c>
      <c r="H281" s="703">
        <v>2890</v>
      </c>
      <c r="I281" s="543">
        <v>2</v>
      </c>
      <c r="J281" s="704">
        <v>2895</v>
      </c>
      <c r="K281" s="282">
        <f t="shared" si="2"/>
        <v>0.9879101899827288</v>
      </c>
      <c r="L281" s="274"/>
    </row>
    <row r="282" spans="1:12" ht="19.5" customHeight="1" thickBot="1">
      <c r="A282" s="143">
        <v>275</v>
      </c>
      <c r="B282" s="707" t="s">
        <v>543</v>
      </c>
      <c r="C282" s="707" t="s">
        <v>1271</v>
      </c>
      <c r="D282" s="709" t="s">
        <v>1295</v>
      </c>
      <c r="E282" s="708" t="s">
        <v>998</v>
      </c>
      <c r="F282" s="710">
        <v>41365</v>
      </c>
      <c r="G282" s="711">
        <v>2860</v>
      </c>
      <c r="H282" s="703">
        <v>2890</v>
      </c>
      <c r="I282" s="543">
        <v>0</v>
      </c>
      <c r="J282" s="704">
        <v>2895</v>
      </c>
      <c r="K282" s="282">
        <f t="shared" si="2"/>
        <v>0.9879101899827288</v>
      </c>
      <c r="L282" s="274"/>
    </row>
    <row r="283" spans="1:12" ht="19.5" customHeight="1" thickBot="1">
      <c r="A283" s="143">
        <v>276</v>
      </c>
      <c r="B283" s="707" t="s">
        <v>543</v>
      </c>
      <c r="C283" s="707" t="s">
        <v>1271</v>
      </c>
      <c r="D283" s="709" t="s">
        <v>1296</v>
      </c>
      <c r="E283" s="708" t="s">
        <v>998</v>
      </c>
      <c r="F283" s="710">
        <v>41365</v>
      </c>
      <c r="G283" s="711">
        <v>3150</v>
      </c>
      <c r="H283" s="703">
        <v>3190</v>
      </c>
      <c r="I283" s="543">
        <v>0</v>
      </c>
      <c r="J283" s="704">
        <v>3190</v>
      </c>
      <c r="K283" s="282">
        <f t="shared" si="2"/>
        <v>0.987460815047022</v>
      </c>
      <c r="L283" s="274"/>
    </row>
    <row r="284" spans="1:12" ht="19.5" customHeight="1" thickBot="1">
      <c r="A284" s="143">
        <v>277</v>
      </c>
      <c r="B284" s="707" t="s">
        <v>543</v>
      </c>
      <c r="C284" s="707" t="s">
        <v>1271</v>
      </c>
      <c r="D284" s="709" t="s">
        <v>1297</v>
      </c>
      <c r="E284" s="708" t="s">
        <v>998</v>
      </c>
      <c r="F284" s="710">
        <v>41365</v>
      </c>
      <c r="G284" s="711">
        <v>3150</v>
      </c>
      <c r="H284" s="703">
        <v>3170</v>
      </c>
      <c r="I284" s="543">
        <v>0</v>
      </c>
      <c r="J284" s="704">
        <v>3177</v>
      </c>
      <c r="K284" s="282">
        <f t="shared" si="2"/>
        <v>0.9915014164305949</v>
      </c>
      <c r="L284" s="274"/>
    </row>
    <row r="285" spans="1:12" ht="19.5" customHeight="1" thickBot="1">
      <c r="A285" s="143">
        <v>278</v>
      </c>
      <c r="B285" s="707" t="s">
        <v>543</v>
      </c>
      <c r="C285" s="707" t="s">
        <v>1271</v>
      </c>
      <c r="D285" s="709" t="s">
        <v>1298</v>
      </c>
      <c r="E285" s="708" t="s">
        <v>998</v>
      </c>
      <c r="F285" s="710">
        <v>41365</v>
      </c>
      <c r="G285" s="711">
        <v>3150</v>
      </c>
      <c r="H285" s="703">
        <v>3170</v>
      </c>
      <c r="I285" s="543">
        <v>0</v>
      </c>
      <c r="J285" s="704">
        <v>3177</v>
      </c>
      <c r="K285" s="282">
        <f t="shared" si="2"/>
        <v>0.9915014164305949</v>
      </c>
      <c r="L285" s="274"/>
    </row>
    <row r="286" spans="1:12" ht="19.5" customHeight="1" thickBot="1">
      <c r="A286" s="143">
        <v>279</v>
      </c>
      <c r="B286" s="707" t="s">
        <v>543</v>
      </c>
      <c r="C286" s="707" t="s">
        <v>1271</v>
      </c>
      <c r="D286" s="709" t="s">
        <v>1299</v>
      </c>
      <c r="E286" s="708" t="s">
        <v>998</v>
      </c>
      <c r="F286" s="710">
        <v>41365</v>
      </c>
      <c r="G286" s="711">
        <v>4480</v>
      </c>
      <c r="H286" s="703">
        <v>4490</v>
      </c>
      <c r="I286" s="543">
        <v>0</v>
      </c>
      <c r="J286" s="704">
        <v>4493</v>
      </c>
      <c r="K286" s="282">
        <f t="shared" si="2"/>
        <v>0.9971066102826619</v>
      </c>
      <c r="L286" s="274"/>
    </row>
    <row r="287" spans="1:12" ht="19.5" customHeight="1" thickBot="1">
      <c r="A287" s="143">
        <v>280</v>
      </c>
      <c r="B287" s="707" t="s">
        <v>543</v>
      </c>
      <c r="C287" s="707" t="s">
        <v>1271</v>
      </c>
      <c r="D287" s="709" t="s">
        <v>1300</v>
      </c>
      <c r="E287" s="708" t="s">
        <v>998</v>
      </c>
      <c r="F287" s="710">
        <v>41365</v>
      </c>
      <c r="G287" s="711">
        <v>7880</v>
      </c>
      <c r="H287" s="703">
        <v>7940</v>
      </c>
      <c r="I287" s="543">
        <v>0</v>
      </c>
      <c r="J287" s="704">
        <v>7942</v>
      </c>
      <c r="K287" s="282">
        <f t="shared" si="2"/>
        <v>0.9921934021657013</v>
      </c>
      <c r="L287" s="274"/>
    </row>
    <row r="288" spans="1:12" ht="19.5" customHeight="1" thickBot="1">
      <c r="A288" s="143">
        <v>281</v>
      </c>
      <c r="B288" s="707" t="s">
        <v>543</v>
      </c>
      <c r="C288" s="707" t="s">
        <v>1271</v>
      </c>
      <c r="D288" s="709" t="s">
        <v>1301</v>
      </c>
      <c r="E288" s="708" t="s">
        <v>998</v>
      </c>
      <c r="F288" s="710">
        <v>41365</v>
      </c>
      <c r="G288" s="711">
        <v>3490</v>
      </c>
      <c r="H288" s="703">
        <v>3530</v>
      </c>
      <c r="I288" s="543">
        <v>0</v>
      </c>
      <c r="J288" s="705">
        <v>3530</v>
      </c>
      <c r="K288" s="282">
        <f t="shared" si="2"/>
        <v>0.9886685552407932</v>
      </c>
      <c r="L288" s="274"/>
    </row>
    <row r="289" spans="1:12" ht="19.5" customHeight="1" thickBot="1">
      <c r="A289" s="143">
        <v>282</v>
      </c>
      <c r="B289" s="707" t="s">
        <v>543</v>
      </c>
      <c r="C289" s="707" t="s">
        <v>1271</v>
      </c>
      <c r="D289" s="709" t="s">
        <v>1302</v>
      </c>
      <c r="E289" s="708" t="s">
        <v>998</v>
      </c>
      <c r="F289" s="710">
        <v>41365</v>
      </c>
      <c r="G289" s="711">
        <v>2550</v>
      </c>
      <c r="H289" s="703">
        <v>2590</v>
      </c>
      <c r="I289" s="543">
        <v>0</v>
      </c>
      <c r="J289" s="704">
        <v>2593</v>
      </c>
      <c r="K289" s="282">
        <f t="shared" si="2"/>
        <v>0.9834168916313151</v>
      </c>
      <c r="L289" s="274"/>
    </row>
    <row r="290" spans="1:12" ht="19.5" customHeight="1" thickBot="1">
      <c r="A290" s="143">
        <v>283</v>
      </c>
      <c r="B290" s="707" t="s">
        <v>543</v>
      </c>
      <c r="C290" s="707" t="s">
        <v>1271</v>
      </c>
      <c r="D290" s="709" t="s">
        <v>1303</v>
      </c>
      <c r="E290" s="708" t="s">
        <v>998</v>
      </c>
      <c r="F290" s="710">
        <v>41365</v>
      </c>
      <c r="G290" s="711">
        <v>1260</v>
      </c>
      <c r="H290" s="703">
        <v>1280</v>
      </c>
      <c r="I290" s="543">
        <v>0</v>
      </c>
      <c r="J290" s="704">
        <v>1282</v>
      </c>
      <c r="K290" s="282">
        <f t="shared" si="2"/>
        <v>0.982839313572543</v>
      </c>
      <c r="L290" s="274"/>
    </row>
    <row r="291" spans="1:12" ht="19.5" customHeight="1" thickBot="1">
      <c r="A291" s="143">
        <v>284</v>
      </c>
      <c r="B291" s="707" t="s">
        <v>543</v>
      </c>
      <c r="C291" s="707" t="s">
        <v>1271</v>
      </c>
      <c r="D291" s="709" t="s">
        <v>1304</v>
      </c>
      <c r="E291" s="708" t="s">
        <v>998</v>
      </c>
      <c r="F291" s="710">
        <v>41365</v>
      </c>
      <c r="G291" s="711">
        <v>1000</v>
      </c>
      <c r="H291" s="703">
        <v>1050</v>
      </c>
      <c r="I291" s="543">
        <v>0</v>
      </c>
      <c r="J291" s="704">
        <v>1051</v>
      </c>
      <c r="K291" s="282">
        <f t="shared" si="2"/>
        <v>0.9514747859181731</v>
      </c>
      <c r="L291" s="274"/>
    </row>
    <row r="292" spans="1:12" ht="19.5" customHeight="1" thickBot="1">
      <c r="A292" s="143">
        <v>285</v>
      </c>
      <c r="B292" s="707" t="s">
        <v>543</v>
      </c>
      <c r="C292" s="707" t="s">
        <v>1271</v>
      </c>
      <c r="D292" s="709" t="s">
        <v>1305</v>
      </c>
      <c r="E292" s="708" t="s">
        <v>998</v>
      </c>
      <c r="F292" s="710">
        <v>41365</v>
      </c>
      <c r="G292" s="711">
        <v>1680</v>
      </c>
      <c r="H292" s="703">
        <v>1760</v>
      </c>
      <c r="I292" s="543">
        <v>1</v>
      </c>
      <c r="J292" s="704">
        <v>1767</v>
      </c>
      <c r="K292" s="282">
        <f t="shared" si="2"/>
        <v>0.9507640067911715</v>
      </c>
      <c r="L292" s="274"/>
    </row>
    <row r="293" spans="1:12" ht="19.5" customHeight="1" thickBot="1">
      <c r="A293" s="143">
        <v>286</v>
      </c>
      <c r="B293" s="707" t="s">
        <v>543</v>
      </c>
      <c r="C293" s="707" t="s">
        <v>1271</v>
      </c>
      <c r="D293" s="709" t="s">
        <v>1306</v>
      </c>
      <c r="E293" s="708" t="s">
        <v>998</v>
      </c>
      <c r="F293" s="710">
        <v>41365</v>
      </c>
      <c r="G293" s="711">
        <v>2460</v>
      </c>
      <c r="H293" s="703">
        <v>2560</v>
      </c>
      <c r="I293" s="543">
        <v>0</v>
      </c>
      <c r="J293" s="704">
        <v>2569</v>
      </c>
      <c r="K293" s="282">
        <f t="shared" si="2"/>
        <v>0.9575710393149085</v>
      </c>
      <c r="L293" s="274"/>
    </row>
    <row r="294" spans="1:12" ht="19.5" customHeight="1" thickBot="1">
      <c r="A294" s="143">
        <v>287</v>
      </c>
      <c r="B294" s="707" t="s">
        <v>543</v>
      </c>
      <c r="C294" s="707" t="s">
        <v>1271</v>
      </c>
      <c r="D294" s="709" t="s">
        <v>1307</v>
      </c>
      <c r="E294" s="708" t="s">
        <v>998</v>
      </c>
      <c r="F294" s="710">
        <v>41365</v>
      </c>
      <c r="G294" s="711">
        <v>3370</v>
      </c>
      <c r="H294" s="703">
        <v>3410</v>
      </c>
      <c r="I294" s="543">
        <v>2</v>
      </c>
      <c r="J294" s="704">
        <v>3418</v>
      </c>
      <c r="K294" s="282">
        <f t="shared" si="2"/>
        <v>0.9859566998244588</v>
      </c>
      <c r="L294" s="274"/>
    </row>
    <row r="295" spans="1:12" ht="19.5" customHeight="1" thickBot="1">
      <c r="A295" s="143">
        <v>288</v>
      </c>
      <c r="B295" s="707" t="s">
        <v>543</v>
      </c>
      <c r="C295" s="707" t="s">
        <v>1271</v>
      </c>
      <c r="D295" s="709" t="s">
        <v>1308</v>
      </c>
      <c r="E295" s="708" t="s">
        <v>998</v>
      </c>
      <c r="F295" s="710">
        <v>41365</v>
      </c>
      <c r="G295" s="711">
        <v>1770</v>
      </c>
      <c r="H295" s="703">
        <v>1860</v>
      </c>
      <c r="I295" s="543">
        <v>0</v>
      </c>
      <c r="J295" s="704">
        <v>1861</v>
      </c>
      <c r="K295" s="282">
        <f t="shared" si="2"/>
        <v>0.9511015583019882</v>
      </c>
      <c r="L295" s="274"/>
    </row>
    <row r="296" spans="1:12" ht="19.5" customHeight="1" thickBot="1">
      <c r="A296" s="143">
        <v>289</v>
      </c>
      <c r="B296" s="707" t="s">
        <v>543</v>
      </c>
      <c r="C296" s="707" t="s">
        <v>1271</v>
      </c>
      <c r="D296" s="709" t="s">
        <v>1309</v>
      </c>
      <c r="E296" s="708" t="s">
        <v>998</v>
      </c>
      <c r="F296" s="710">
        <v>41365</v>
      </c>
      <c r="G296" s="711">
        <v>3690</v>
      </c>
      <c r="H296" s="703">
        <v>3770</v>
      </c>
      <c r="I296" s="543">
        <v>0</v>
      </c>
      <c r="J296" s="704">
        <v>3770</v>
      </c>
      <c r="K296" s="282">
        <f t="shared" si="2"/>
        <v>0.9787798408488063</v>
      </c>
      <c r="L296" s="274"/>
    </row>
    <row r="297" spans="1:12" ht="19.5" customHeight="1" thickBot="1">
      <c r="A297" s="143">
        <v>290</v>
      </c>
      <c r="B297" s="707" t="s">
        <v>543</v>
      </c>
      <c r="C297" s="707" t="s">
        <v>1271</v>
      </c>
      <c r="D297" s="709" t="s">
        <v>1310</v>
      </c>
      <c r="E297" s="708" t="s">
        <v>998</v>
      </c>
      <c r="F297" s="710">
        <v>41365</v>
      </c>
      <c r="G297" s="711">
        <v>1570</v>
      </c>
      <c r="H297" s="703">
        <v>1650</v>
      </c>
      <c r="I297" s="543">
        <v>0</v>
      </c>
      <c r="J297" s="704">
        <v>1653</v>
      </c>
      <c r="K297" s="282">
        <f t="shared" si="2"/>
        <v>0.9497882637628554</v>
      </c>
      <c r="L297" s="274"/>
    </row>
    <row r="298" spans="1:12" ht="19.5" customHeight="1" thickBot="1">
      <c r="A298" s="143">
        <v>291</v>
      </c>
      <c r="B298" s="707" t="s">
        <v>543</v>
      </c>
      <c r="C298" s="707" t="s">
        <v>1271</v>
      </c>
      <c r="D298" s="709" t="s">
        <v>1311</v>
      </c>
      <c r="E298" s="708" t="s">
        <v>998</v>
      </c>
      <c r="F298" s="710">
        <v>41365</v>
      </c>
      <c r="G298" s="711">
        <v>1570</v>
      </c>
      <c r="H298" s="703">
        <v>1640</v>
      </c>
      <c r="I298" s="543">
        <v>0</v>
      </c>
      <c r="J298" s="704">
        <v>1640</v>
      </c>
      <c r="K298" s="282">
        <f t="shared" si="2"/>
        <v>0.9573170731707317</v>
      </c>
      <c r="L298" s="274"/>
    </row>
    <row r="299" spans="1:12" ht="19.5" customHeight="1" thickBot="1">
      <c r="A299" s="143">
        <v>292</v>
      </c>
      <c r="B299" s="707" t="s">
        <v>543</v>
      </c>
      <c r="C299" s="707" t="s">
        <v>1271</v>
      </c>
      <c r="D299" s="709" t="s">
        <v>1312</v>
      </c>
      <c r="E299" s="708" t="s">
        <v>998</v>
      </c>
      <c r="F299" s="710">
        <v>41365</v>
      </c>
      <c r="G299" s="711">
        <v>1970</v>
      </c>
      <c r="H299" s="703">
        <v>2020</v>
      </c>
      <c r="I299" s="543">
        <v>0</v>
      </c>
      <c r="J299" s="704">
        <v>2021</v>
      </c>
      <c r="K299" s="282">
        <f t="shared" si="2"/>
        <v>0.974764967837704</v>
      </c>
      <c r="L299" s="274"/>
    </row>
    <row r="300" spans="1:12" ht="19.5" customHeight="1" thickBot="1">
      <c r="A300" s="143">
        <v>293</v>
      </c>
      <c r="B300" s="707" t="s">
        <v>543</v>
      </c>
      <c r="C300" s="707" t="s">
        <v>1271</v>
      </c>
      <c r="D300" s="709" t="s">
        <v>1313</v>
      </c>
      <c r="E300" s="708" t="s">
        <v>998</v>
      </c>
      <c r="F300" s="710">
        <v>41365</v>
      </c>
      <c r="G300" s="711">
        <v>1650</v>
      </c>
      <c r="H300" s="703">
        <v>1760</v>
      </c>
      <c r="I300" s="543">
        <v>0</v>
      </c>
      <c r="J300" s="704">
        <v>1767</v>
      </c>
      <c r="K300" s="282">
        <f t="shared" si="2"/>
        <v>0.933786078098472</v>
      </c>
      <c r="L300" s="274"/>
    </row>
    <row r="301" spans="1:12" ht="19.5" customHeight="1" thickBot="1">
      <c r="A301" s="143">
        <v>294</v>
      </c>
      <c r="B301" s="707" t="s">
        <v>543</v>
      </c>
      <c r="C301" s="707" t="s">
        <v>1271</v>
      </c>
      <c r="D301" s="709" t="s">
        <v>1314</v>
      </c>
      <c r="E301" s="708" t="s">
        <v>998</v>
      </c>
      <c r="F301" s="710">
        <v>41365</v>
      </c>
      <c r="G301" s="711">
        <v>2430</v>
      </c>
      <c r="H301" s="703">
        <v>2560</v>
      </c>
      <c r="I301" s="543">
        <v>0</v>
      </c>
      <c r="J301" s="704">
        <v>2569</v>
      </c>
      <c r="K301" s="282">
        <f t="shared" si="2"/>
        <v>0.9458933437135072</v>
      </c>
      <c r="L301" s="274"/>
    </row>
    <row r="302" spans="1:12" ht="19.5" customHeight="1" thickBot="1">
      <c r="A302" s="143">
        <v>295</v>
      </c>
      <c r="B302" s="707" t="s">
        <v>543</v>
      </c>
      <c r="C302" s="707" t="s">
        <v>1271</v>
      </c>
      <c r="D302" s="709" t="s">
        <v>1315</v>
      </c>
      <c r="E302" s="708" t="s">
        <v>998</v>
      </c>
      <c r="F302" s="710">
        <v>41365</v>
      </c>
      <c r="G302" s="711">
        <v>3380</v>
      </c>
      <c r="H302" s="703">
        <v>3410</v>
      </c>
      <c r="I302" s="543">
        <v>0</v>
      </c>
      <c r="J302" s="704">
        <v>3418</v>
      </c>
      <c r="K302" s="282">
        <f t="shared" si="2"/>
        <v>0.9888823873610298</v>
      </c>
      <c r="L302" s="274"/>
    </row>
    <row r="303" spans="1:12" ht="19.5" customHeight="1" thickBot="1">
      <c r="A303" s="143">
        <v>296</v>
      </c>
      <c r="B303" s="707" t="s">
        <v>543</v>
      </c>
      <c r="C303" s="707" t="s">
        <v>1271</v>
      </c>
      <c r="D303" s="709" t="s">
        <v>1316</v>
      </c>
      <c r="E303" s="708" t="s">
        <v>998</v>
      </c>
      <c r="F303" s="710">
        <v>41365</v>
      </c>
      <c r="G303" s="711">
        <v>1470</v>
      </c>
      <c r="H303" s="703">
        <v>1530</v>
      </c>
      <c r="I303" s="543">
        <v>98</v>
      </c>
      <c r="J303" s="704">
        <v>1538</v>
      </c>
      <c r="K303" s="282">
        <f t="shared" si="2"/>
        <v>0.9557867360208062</v>
      </c>
      <c r="L303" s="274"/>
    </row>
    <row r="304" spans="1:12" ht="19.5" customHeight="1" thickBot="1">
      <c r="A304" s="143">
        <v>297</v>
      </c>
      <c r="B304" s="707" t="s">
        <v>543</v>
      </c>
      <c r="C304" s="707" t="s">
        <v>1271</v>
      </c>
      <c r="D304" s="709" t="s">
        <v>1317</v>
      </c>
      <c r="E304" s="708" t="s">
        <v>998</v>
      </c>
      <c r="F304" s="710">
        <v>41365</v>
      </c>
      <c r="G304" s="711">
        <v>470</v>
      </c>
      <c r="H304" s="703">
        <v>490</v>
      </c>
      <c r="I304" s="543">
        <v>0</v>
      </c>
      <c r="J304" s="704">
        <v>499</v>
      </c>
      <c r="K304" s="282">
        <f t="shared" si="2"/>
        <v>0.9418837675350702</v>
      </c>
      <c r="L304" s="274"/>
    </row>
    <row r="305" spans="1:12" ht="19.5" customHeight="1" thickBot="1">
      <c r="A305" s="143">
        <v>298</v>
      </c>
      <c r="B305" s="707" t="s">
        <v>543</v>
      </c>
      <c r="C305" s="707" t="s">
        <v>1271</v>
      </c>
      <c r="D305" s="709" t="s">
        <v>1318</v>
      </c>
      <c r="E305" s="708" t="s">
        <v>998</v>
      </c>
      <c r="F305" s="710">
        <v>41365</v>
      </c>
      <c r="G305" s="711">
        <v>1470</v>
      </c>
      <c r="H305" s="703">
        <v>1560</v>
      </c>
      <c r="I305" s="543">
        <v>63</v>
      </c>
      <c r="J305" s="704">
        <v>1568</v>
      </c>
      <c r="K305" s="282">
        <f t="shared" si="2"/>
        <v>0.9375</v>
      </c>
      <c r="L305" s="274"/>
    </row>
    <row r="306" spans="1:12" ht="19.5" customHeight="1" thickBot="1">
      <c r="A306" s="143">
        <v>299</v>
      </c>
      <c r="B306" s="707" t="s">
        <v>543</v>
      </c>
      <c r="C306" s="707" t="s">
        <v>1271</v>
      </c>
      <c r="D306" s="709" t="s">
        <v>1319</v>
      </c>
      <c r="E306" s="708" t="s">
        <v>998</v>
      </c>
      <c r="F306" s="710">
        <v>41365</v>
      </c>
      <c r="G306" s="711">
        <v>470</v>
      </c>
      <c r="H306" s="703">
        <v>490</v>
      </c>
      <c r="I306" s="543">
        <v>48</v>
      </c>
      <c r="J306" s="704">
        <v>499</v>
      </c>
      <c r="K306" s="282">
        <f t="shared" si="2"/>
        <v>0.9418837675350702</v>
      </c>
      <c r="L306" s="274"/>
    </row>
    <row r="307" spans="1:12" ht="19.5" customHeight="1" thickBot="1">
      <c r="A307" s="143">
        <v>300</v>
      </c>
      <c r="B307" s="707" t="s">
        <v>543</v>
      </c>
      <c r="C307" s="707" t="s">
        <v>1271</v>
      </c>
      <c r="D307" s="709" t="s">
        <v>1320</v>
      </c>
      <c r="E307" s="708" t="s">
        <v>998</v>
      </c>
      <c r="F307" s="710">
        <v>41365</v>
      </c>
      <c r="G307" s="711">
        <v>1470</v>
      </c>
      <c r="H307" s="703">
        <v>1540</v>
      </c>
      <c r="I307" s="543">
        <v>60</v>
      </c>
      <c r="J307" s="704">
        <v>1544</v>
      </c>
      <c r="K307" s="282">
        <f t="shared" si="2"/>
        <v>0.9520725388601037</v>
      </c>
      <c r="L307" s="274"/>
    </row>
    <row r="308" spans="1:12" ht="19.5" customHeight="1" thickBot="1">
      <c r="A308" s="143">
        <v>301</v>
      </c>
      <c r="B308" s="707" t="s">
        <v>543</v>
      </c>
      <c r="C308" s="707" t="s">
        <v>1271</v>
      </c>
      <c r="D308" s="709" t="s">
        <v>1321</v>
      </c>
      <c r="E308" s="708" t="s">
        <v>998</v>
      </c>
      <c r="F308" s="710">
        <v>41365</v>
      </c>
      <c r="G308" s="711">
        <v>1260</v>
      </c>
      <c r="H308" s="703">
        <v>1330</v>
      </c>
      <c r="I308" s="543">
        <v>3</v>
      </c>
      <c r="J308" s="704">
        <v>1334</v>
      </c>
      <c r="K308" s="282">
        <f t="shared" si="2"/>
        <v>0.9445277361319341</v>
      </c>
      <c r="L308" s="274"/>
    </row>
    <row r="309" spans="1:12" ht="19.5" customHeight="1" thickBot="1">
      <c r="A309" s="143">
        <v>302</v>
      </c>
      <c r="B309" s="707" t="s">
        <v>543</v>
      </c>
      <c r="C309" s="707" t="s">
        <v>1271</v>
      </c>
      <c r="D309" s="709" t="s">
        <v>1322</v>
      </c>
      <c r="E309" s="708" t="s">
        <v>998</v>
      </c>
      <c r="F309" s="710">
        <v>41365</v>
      </c>
      <c r="G309" s="711">
        <v>1080</v>
      </c>
      <c r="H309" s="703">
        <v>1130</v>
      </c>
      <c r="I309" s="543">
        <v>0</v>
      </c>
      <c r="J309" s="704">
        <v>1133</v>
      </c>
      <c r="K309" s="282">
        <f t="shared" si="2"/>
        <v>0.9532215357458076</v>
      </c>
      <c r="L309" s="274"/>
    </row>
    <row r="310" spans="1:12" ht="19.5" customHeight="1" thickBot="1">
      <c r="A310" s="143">
        <v>303</v>
      </c>
      <c r="B310" s="707" t="s">
        <v>543</v>
      </c>
      <c r="C310" s="707" t="s">
        <v>1271</v>
      </c>
      <c r="D310" s="709" t="s">
        <v>1323</v>
      </c>
      <c r="E310" s="708" t="s">
        <v>998</v>
      </c>
      <c r="F310" s="710">
        <v>41365</v>
      </c>
      <c r="G310" s="711">
        <v>1060</v>
      </c>
      <c r="H310" s="703">
        <v>1070</v>
      </c>
      <c r="I310" s="543">
        <v>0</v>
      </c>
      <c r="J310" s="704">
        <v>1078</v>
      </c>
      <c r="K310" s="282">
        <f t="shared" si="2"/>
        <v>0.9833024118738405</v>
      </c>
      <c r="L310" s="274"/>
    </row>
    <row r="311" spans="1:12" ht="19.5" customHeight="1" thickBot="1">
      <c r="A311" s="143">
        <v>304</v>
      </c>
      <c r="B311" s="707" t="s">
        <v>543</v>
      </c>
      <c r="C311" s="707" t="s">
        <v>1271</v>
      </c>
      <c r="D311" s="709" t="s">
        <v>1324</v>
      </c>
      <c r="E311" s="708" t="s">
        <v>998</v>
      </c>
      <c r="F311" s="710">
        <v>41365</v>
      </c>
      <c r="G311" s="711">
        <v>1100</v>
      </c>
      <c r="H311" s="703">
        <v>1160</v>
      </c>
      <c r="I311" s="543">
        <v>0</v>
      </c>
      <c r="J311" s="704">
        <v>1165</v>
      </c>
      <c r="K311" s="282">
        <f t="shared" si="2"/>
        <v>0.944206008583691</v>
      </c>
      <c r="L311" s="274"/>
    </row>
    <row r="312" spans="1:12" ht="19.5" customHeight="1" thickBot="1">
      <c r="A312" s="143">
        <v>305</v>
      </c>
      <c r="B312" s="707" t="s">
        <v>543</v>
      </c>
      <c r="C312" s="707" t="s">
        <v>1271</v>
      </c>
      <c r="D312" s="709" t="s">
        <v>1325</v>
      </c>
      <c r="E312" s="708" t="s">
        <v>998</v>
      </c>
      <c r="F312" s="710">
        <v>41365</v>
      </c>
      <c r="G312" s="711">
        <v>1040</v>
      </c>
      <c r="H312" s="703">
        <v>1070</v>
      </c>
      <c r="I312" s="543">
        <v>0</v>
      </c>
      <c r="J312" s="704">
        <v>1072</v>
      </c>
      <c r="K312" s="282">
        <f t="shared" si="2"/>
        <v>0.9701492537313433</v>
      </c>
      <c r="L312" s="274"/>
    </row>
    <row r="313" spans="1:12" ht="19.5" customHeight="1" thickBot="1">
      <c r="A313" s="143">
        <v>306</v>
      </c>
      <c r="B313" s="707" t="s">
        <v>543</v>
      </c>
      <c r="C313" s="707" t="s">
        <v>1271</v>
      </c>
      <c r="D313" s="709" t="s">
        <v>1326</v>
      </c>
      <c r="E313" s="708" t="s">
        <v>998</v>
      </c>
      <c r="F313" s="710">
        <v>41365</v>
      </c>
      <c r="G313" s="711">
        <v>890</v>
      </c>
      <c r="H313" s="703">
        <v>950</v>
      </c>
      <c r="I313" s="543">
        <v>0</v>
      </c>
      <c r="J313" s="704">
        <v>954</v>
      </c>
      <c r="K313" s="282">
        <f t="shared" si="2"/>
        <v>0.9329140461215933</v>
      </c>
      <c r="L313" s="274"/>
    </row>
    <row r="314" spans="1:12" ht="19.5" customHeight="1" thickBot="1">
      <c r="A314" s="143">
        <v>307</v>
      </c>
      <c r="B314" s="707" t="s">
        <v>543</v>
      </c>
      <c r="C314" s="707" t="s">
        <v>1271</v>
      </c>
      <c r="D314" s="709" t="s">
        <v>1327</v>
      </c>
      <c r="E314" s="708" t="s">
        <v>998</v>
      </c>
      <c r="F314" s="710">
        <v>41365</v>
      </c>
      <c r="G314" s="711">
        <v>690</v>
      </c>
      <c r="H314" s="703">
        <v>730</v>
      </c>
      <c r="I314" s="543">
        <v>260</v>
      </c>
      <c r="J314" s="704">
        <v>730</v>
      </c>
      <c r="K314" s="282">
        <f t="shared" si="2"/>
        <v>0.9452054794520548</v>
      </c>
      <c r="L314" s="274"/>
    </row>
    <row r="315" spans="1:12" ht="19.5" customHeight="1" thickBot="1">
      <c r="A315" s="143">
        <v>308</v>
      </c>
      <c r="B315" s="707" t="s">
        <v>543</v>
      </c>
      <c r="C315" s="707" t="s">
        <v>1271</v>
      </c>
      <c r="D315" s="709" t="s">
        <v>1328</v>
      </c>
      <c r="E315" s="708" t="s">
        <v>998</v>
      </c>
      <c r="F315" s="710">
        <v>41365</v>
      </c>
      <c r="G315" s="711">
        <v>1460</v>
      </c>
      <c r="H315" s="703">
        <v>1480</v>
      </c>
      <c r="I315" s="543">
        <v>0</v>
      </c>
      <c r="J315" s="704">
        <v>1482</v>
      </c>
      <c r="K315" s="282">
        <f t="shared" si="2"/>
        <v>0.9851551956815114</v>
      </c>
      <c r="L315" s="274"/>
    </row>
    <row r="316" spans="1:12" ht="19.5" customHeight="1" thickBot="1">
      <c r="A316" s="143">
        <v>309</v>
      </c>
      <c r="B316" s="707" t="s">
        <v>543</v>
      </c>
      <c r="C316" s="707" t="s">
        <v>1271</v>
      </c>
      <c r="D316" s="709" t="s">
        <v>1329</v>
      </c>
      <c r="E316" s="708" t="s">
        <v>998</v>
      </c>
      <c r="F316" s="710">
        <v>41365</v>
      </c>
      <c r="G316" s="711">
        <v>1840</v>
      </c>
      <c r="H316" s="703">
        <v>1880</v>
      </c>
      <c r="I316" s="543">
        <v>0</v>
      </c>
      <c r="J316" s="704">
        <v>1885</v>
      </c>
      <c r="K316" s="282">
        <f t="shared" si="2"/>
        <v>0.9761273209549072</v>
      </c>
      <c r="L316" s="274"/>
    </row>
    <row r="317" spans="1:12" ht="19.5" customHeight="1" thickBot="1">
      <c r="A317" s="143">
        <v>310</v>
      </c>
      <c r="B317" s="707" t="s">
        <v>543</v>
      </c>
      <c r="C317" s="707" t="s">
        <v>1271</v>
      </c>
      <c r="D317" s="709" t="s">
        <v>1330</v>
      </c>
      <c r="E317" s="708" t="s">
        <v>998</v>
      </c>
      <c r="F317" s="710">
        <v>41365</v>
      </c>
      <c r="G317" s="711">
        <v>1830</v>
      </c>
      <c r="H317" s="703">
        <v>1880</v>
      </c>
      <c r="I317" s="543">
        <v>0</v>
      </c>
      <c r="J317" s="704">
        <v>1882</v>
      </c>
      <c r="K317" s="282">
        <f t="shared" si="2"/>
        <v>0.9723698193411264</v>
      </c>
      <c r="L317" s="274"/>
    </row>
    <row r="318" spans="1:12" ht="19.5" customHeight="1" thickBot="1">
      <c r="A318" s="143">
        <v>311</v>
      </c>
      <c r="B318" s="707" t="s">
        <v>543</v>
      </c>
      <c r="C318" s="707" t="s">
        <v>1271</v>
      </c>
      <c r="D318" s="709" t="s">
        <v>1331</v>
      </c>
      <c r="E318" s="708" t="s">
        <v>998</v>
      </c>
      <c r="F318" s="710">
        <v>41365</v>
      </c>
      <c r="G318" s="711">
        <v>1390</v>
      </c>
      <c r="H318" s="703">
        <v>1420</v>
      </c>
      <c r="I318" s="543">
        <v>82</v>
      </c>
      <c r="J318" s="704">
        <v>1421</v>
      </c>
      <c r="K318" s="282">
        <f t="shared" si="2"/>
        <v>0.9781843771991555</v>
      </c>
      <c r="L318" s="274"/>
    </row>
    <row r="319" spans="1:12" ht="19.5" customHeight="1" thickBot="1">
      <c r="A319" s="143">
        <v>312</v>
      </c>
      <c r="B319" s="707" t="s">
        <v>543</v>
      </c>
      <c r="C319" s="707" t="s">
        <v>1271</v>
      </c>
      <c r="D319" s="709" t="s">
        <v>1332</v>
      </c>
      <c r="E319" s="708" t="s">
        <v>998</v>
      </c>
      <c r="F319" s="710">
        <v>41365</v>
      </c>
      <c r="G319" s="711">
        <v>610</v>
      </c>
      <c r="H319" s="703">
        <v>640</v>
      </c>
      <c r="I319" s="543">
        <v>0</v>
      </c>
      <c r="J319" s="704">
        <v>642</v>
      </c>
      <c r="K319" s="282">
        <f t="shared" si="2"/>
        <v>0.9501557632398754</v>
      </c>
      <c r="L319" s="274"/>
    </row>
    <row r="320" spans="1:12" ht="19.5" customHeight="1" thickBot="1">
      <c r="A320" s="143">
        <v>313</v>
      </c>
      <c r="B320" s="707" t="s">
        <v>543</v>
      </c>
      <c r="C320" s="707" t="s">
        <v>1271</v>
      </c>
      <c r="D320" s="709" t="s">
        <v>1333</v>
      </c>
      <c r="E320" s="708" t="s">
        <v>998</v>
      </c>
      <c r="F320" s="710">
        <v>41365</v>
      </c>
      <c r="G320" s="711">
        <v>1480</v>
      </c>
      <c r="H320" s="703">
        <v>1520</v>
      </c>
      <c r="I320" s="543">
        <v>93</v>
      </c>
      <c r="J320" s="704">
        <v>1522</v>
      </c>
      <c r="K320" s="282">
        <f t="shared" si="2"/>
        <v>0.9724047306176085</v>
      </c>
      <c r="L320" s="274"/>
    </row>
    <row r="321" spans="1:12" ht="19.5" customHeight="1" thickBot="1">
      <c r="A321" s="143">
        <v>314</v>
      </c>
      <c r="B321" s="707" t="s">
        <v>543</v>
      </c>
      <c r="C321" s="707" t="s">
        <v>1271</v>
      </c>
      <c r="D321" s="709" t="s">
        <v>1334</v>
      </c>
      <c r="E321" s="708" t="s">
        <v>998</v>
      </c>
      <c r="F321" s="710">
        <v>41365</v>
      </c>
      <c r="G321" s="711">
        <v>770</v>
      </c>
      <c r="H321" s="703">
        <v>810</v>
      </c>
      <c r="I321" s="543">
        <v>30</v>
      </c>
      <c r="J321" s="704">
        <v>813</v>
      </c>
      <c r="K321" s="282">
        <f t="shared" si="2"/>
        <v>0.947109471094711</v>
      </c>
      <c r="L321" s="274"/>
    </row>
    <row r="322" spans="1:12" ht="19.5" customHeight="1" thickBot="1">
      <c r="A322" s="143">
        <v>315</v>
      </c>
      <c r="B322" s="707" t="s">
        <v>543</v>
      </c>
      <c r="C322" s="707" t="s">
        <v>1271</v>
      </c>
      <c r="D322" s="709" t="s">
        <v>1335</v>
      </c>
      <c r="E322" s="708" t="s">
        <v>998</v>
      </c>
      <c r="F322" s="710">
        <v>41365</v>
      </c>
      <c r="G322" s="711">
        <v>670</v>
      </c>
      <c r="H322" s="703">
        <v>670</v>
      </c>
      <c r="I322" s="543">
        <v>250</v>
      </c>
      <c r="J322" s="704">
        <v>639</v>
      </c>
      <c r="K322" s="282">
        <f t="shared" si="2"/>
        <v>1.0485133020344288</v>
      </c>
      <c r="L322" s="274"/>
    </row>
    <row r="323" spans="1:12" ht="19.5" customHeight="1" thickBot="1">
      <c r="A323" s="143">
        <v>316</v>
      </c>
      <c r="B323" s="707" t="s">
        <v>543</v>
      </c>
      <c r="C323" s="707" t="s">
        <v>1271</v>
      </c>
      <c r="D323" s="709" t="s">
        <v>1336</v>
      </c>
      <c r="E323" s="708" t="s">
        <v>998</v>
      </c>
      <c r="F323" s="710">
        <v>41365</v>
      </c>
      <c r="G323" s="711">
        <v>670</v>
      </c>
      <c r="H323" s="703">
        <v>670</v>
      </c>
      <c r="I323" s="543">
        <v>10</v>
      </c>
      <c r="J323" s="704">
        <v>639</v>
      </c>
      <c r="K323" s="282">
        <f t="shared" si="2"/>
        <v>1.0485133020344288</v>
      </c>
      <c r="L323" s="274"/>
    </row>
    <row r="324" spans="1:12" ht="19.5" customHeight="1" thickBot="1">
      <c r="A324" s="143">
        <v>317</v>
      </c>
      <c r="B324" s="707" t="s">
        <v>543</v>
      </c>
      <c r="C324" s="707" t="s">
        <v>1271</v>
      </c>
      <c r="D324" s="709" t="s">
        <v>1337</v>
      </c>
      <c r="E324" s="708" t="s">
        <v>998</v>
      </c>
      <c r="F324" s="710">
        <v>41365</v>
      </c>
      <c r="G324" s="711">
        <v>1820</v>
      </c>
      <c r="H324" s="703">
        <v>1870</v>
      </c>
      <c r="I324" s="543">
        <v>4</v>
      </c>
      <c r="J324" s="704">
        <v>1874</v>
      </c>
      <c r="K324" s="282">
        <f t="shared" si="2"/>
        <v>0.9711846318036286</v>
      </c>
      <c r="L324" s="274"/>
    </row>
    <row r="325" spans="1:12" ht="19.5" customHeight="1" thickBot="1">
      <c r="A325" s="143">
        <v>318</v>
      </c>
      <c r="B325" s="707" t="s">
        <v>543</v>
      </c>
      <c r="C325" s="707" t="s">
        <v>1271</v>
      </c>
      <c r="D325" s="709" t="s">
        <v>1338</v>
      </c>
      <c r="E325" s="708" t="s">
        <v>998</v>
      </c>
      <c r="F325" s="710">
        <v>41365</v>
      </c>
      <c r="G325" s="711">
        <v>1580</v>
      </c>
      <c r="H325" s="703">
        <v>1630</v>
      </c>
      <c r="I325" s="543">
        <v>0</v>
      </c>
      <c r="J325" s="704">
        <v>1638</v>
      </c>
      <c r="K325" s="282">
        <f t="shared" si="2"/>
        <v>0.9645909645909646</v>
      </c>
      <c r="L325" s="274"/>
    </row>
    <row r="326" spans="1:12" ht="19.5" customHeight="1" thickBot="1">
      <c r="A326" s="143">
        <v>319</v>
      </c>
      <c r="B326" s="707" t="s">
        <v>543</v>
      </c>
      <c r="C326" s="707" t="s">
        <v>1271</v>
      </c>
      <c r="D326" s="709" t="s">
        <v>1339</v>
      </c>
      <c r="E326" s="708" t="s">
        <v>998</v>
      </c>
      <c r="F326" s="710">
        <v>41365</v>
      </c>
      <c r="G326" s="711">
        <v>4730</v>
      </c>
      <c r="H326" s="703">
        <v>4770</v>
      </c>
      <c r="I326" s="543">
        <v>0</v>
      </c>
      <c r="J326" s="704">
        <v>4778</v>
      </c>
      <c r="K326" s="282">
        <f t="shared" si="2"/>
        <v>0.9899539556299707</v>
      </c>
      <c r="L326" s="274"/>
    </row>
    <row r="327" spans="1:12" ht="19.5" customHeight="1" thickBot="1">
      <c r="A327" s="143">
        <v>320</v>
      </c>
      <c r="B327" s="707" t="s">
        <v>543</v>
      </c>
      <c r="C327" s="707" t="s">
        <v>1271</v>
      </c>
      <c r="D327" s="709" t="s">
        <v>1340</v>
      </c>
      <c r="E327" s="708" t="s">
        <v>998</v>
      </c>
      <c r="F327" s="710">
        <v>41365</v>
      </c>
      <c r="G327" s="711">
        <v>2170</v>
      </c>
      <c r="H327" s="703">
        <v>2170</v>
      </c>
      <c r="I327" s="543">
        <v>0</v>
      </c>
      <c r="J327" s="704">
        <v>2173</v>
      </c>
      <c r="K327" s="282">
        <f t="shared" si="2"/>
        <v>0.9986194201564658</v>
      </c>
      <c r="L327" s="274"/>
    </row>
    <row r="328" spans="1:12" ht="19.5" customHeight="1" thickBot="1">
      <c r="A328" s="143">
        <v>321</v>
      </c>
      <c r="B328" s="707" t="s">
        <v>543</v>
      </c>
      <c r="C328" s="707" t="s">
        <v>1271</v>
      </c>
      <c r="D328" s="709" t="s">
        <v>1341</v>
      </c>
      <c r="E328" s="708" t="s">
        <v>998</v>
      </c>
      <c r="F328" s="710">
        <v>41365</v>
      </c>
      <c r="G328" s="711">
        <v>3150</v>
      </c>
      <c r="H328" s="703">
        <v>3170</v>
      </c>
      <c r="I328" s="543">
        <v>0</v>
      </c>
      <c r="J328" s="704">
        <v>3172</v>
      </c>
      <c r="K328" s="282">
        <f t="shared" si="2"/>
        <v>0.9930643127364439</v>
      </c>
      <c r="L328" s="274"/>
    </row>
    <row r="329" spans="1:12" ht="19.5" customHeight="1" thickBot="1">
      <c r="A329" s="143">
        <v>322</v>
      </c>
      <c r="B329" s="707" t="s">
        <v>543</v>
      </c>
      <c r="C329" s="707" t="s">
        <v>1271</v>
      </c>
      <c r="D329" s="709" t="s">
        <v>1342</v>
      </c>
      <c r="E329" s="708" t="s">
        <v>998</v>
      </c>
      <c r="F329" s="710">
        <v>41365</v>
      </c>
      <c r="G329" s="711">
        <v>1580</v>
      </c>
      <c r="H329" s="703">
        <v>1660</v>
      </c>
      <c r="I329" s="543">
        <v>6</v>
      </c>
      <c r="J329" s="704">
        <v>1665</v>
      </c>
      <c r="K329" s="282">
        <f t="shared" si="2"/>
        <v>0.948948948948949</v>
      </c>
      <c r="L329" s="274"/>
    </row>
    <row r="330" spans="1:12" ht="19.5" customHeight="1" thickBot="1">
      <c r="A330" s="143">
        <v>323</v>
      </c>
      <c r="B330" s="707" t="s">
        <v>543</v>
      </c>
      <c r="C330" s="707" t="s">
        <v>1271</v>
      </c>
      <c r="D330" s="709" t="s">
        <v>1343</v>
      </c>
      <c r="E330" s="708" t="s">
        <v>998</v>
      </c>
      <c r="F330" s="710">
        <v>41365</v>
      </c>
      <c r="G330" s="711">
        <v>1290</v>
      </c>
      <c r="H330" s="703">
        <v>1450</v>
      </c>
      <c r="I330" s="543">
        <v>18</v>
      </c>
      <c r="J330" s="704">
        <v>1452</v>
      </c>
      <c r="K330" s="282">
        <f t="shared" si="2"/>
        <v>0.8884297520661157</v>
      </c>
      <c r="L330" s="274"/>
    </row>
    <row r="331" spans="1:12" ht="19.5" customHeight="1" thickBot="1">
      <c r="A331" s="143">
        <v>324</v>
      </c>
      <c r="B331" s="707" t="s">
        <v>543</v>
      </c>
      <c r="C331" s="707" t="s">
        <v>1271</v>
      </c>
      <c r="D331" s="709" t="s">
        <v>1344</v>
      </c>
      <c r="E331" s="708" t="s">
        <v>998</v>
      </c>
      <c r="F331" s="710">
        <v>41365</v>
      </c>
      <c r="G331" s="711">
        <v>1550</v>
      </c>
      <c r="H331" s="703">
        <v>1590</v>
      </c>
      <c r="I331" s="543">
        <v>0</v>
      </c>
      <c r="J331" s="704">
        <v>1598</v>
      </c>
      <c r="K331" s="282">
        <f t="shared" si="2"/>
        <v>0.9699624530663329</v>
      </c>
      <c r="L331" s="274"/>
    </row>
    <row r="332" spans="1:12" ht="19.5" customHeight="1" thickBot="1">
      <c r="A332" s="143">
        <v>325</v>
      </c>
      <c r="B332" s="707" t="s">
        <v>543</v>
      </c>
      <c r="C332" s="707" t="s">
        <v>1271</v>
      </c>
      <c r="D332" s="709" t="s">
        <v>1345</v>
      </c>
      <c r="E332" s="708" t="s">
        <v>998</v>
      </c>
      <c r="F332" s="710">
        <v>41365</v>
      </c>
      <c r="G332" s="711">
        <v>1340</v>
      </c>
      <c r="H332" s="703">
        <v>1560</v>
      </c>
      <c r="I332" s="543">
        <v>0</v>
      </c>
      <c r="J332" s="704">
        <v>1561</v>
      </c>
      <c r="K332" s="282">
        <f t="shared" si="2"/>
        <v>0.8584240871236387</v>
      </c>
      <c r="L332" s="274"/>
    </row>
    <row r="333" spans="1:12" ht="19.5" customHeight="1" thickBot="1">
      <c r="A333" s="143">
        <v>326</v>
      </c>
      <c r="B333" s="707" t="s">
        <v>543</v>
      </c>
      <c r="C333" s="707" t="s">
        <v>1271</v>
      </c>
      <c r="D333" s="709" t="s">
        <v>1346</v>
      </c>
      <c r="E333" s="708" t="s">
        <v>998</v>
      </c>
      <c r="F333" s="710">
        <v>41365</v>
      </c>
      <c r="G333" s="711">
        <v>1780</v>
      </c>
      <c r="H333" s="703">
        <v>1830</v>
      </c>
      <c r="I333" s="543">
        <v>0</v>
      </c>
      <c r="J333" s="704">
        <v>1834</v>
      </c>
      <c r="K333" s="282">
        <f t="shared" si="2"/>
        <v>0.9705561613958561</v>
      </c>
      <c r="L333" s="274"/>
    </row>
    <row r="334" spans="1:12" ht="19.5" customHeight="1" thickBot="1">
      <c r="A334" s="143">
        <v>327</v>
      </c>
      <c r="B334" s="707" t="s">
        <v>543</v>
      </c>
      <c r="C334" s="707" t="s">
        <v>1271</v>
      </c>
      <c r="D334" s="709" t="s">
        <v>1347</v>
      </c>
      <c r="E334" s="708" t="s">
        <v>998</v>
      </c>
      <c r="F334" s="710">
        <v>41365</v>
      </c>
      <c r="G334" s="711">
        <v>2740</v>
      </c>
      <c r="H334" s="703">
        <v>2790</v>
      </c>
      <c r="I334" s="543">
        <v>0</v>
      </c>
      <c r="J334" s="704">
        <v>2794</v>
      </c>
      <c r="K334" s="282">
        <f t="shared" si="2"/>
        <v>0.98067287043665</v>
      </c>
      <c r="L334" s="274"/>
    </row>
    <row r="335" spans="1:12" ht="19.5" customHeight="1" thickBot="1">
      <c r="A335" s="143">
        <v>328</v>
      </c>
      <c r="B335" s="707" t="s">
        <v>543</v>
      </c>
      <c r="C335" s="707" t="s">
        <v>1271</v>
      </c>
      <c r="D335" s="709" t="s">
        <v>1348</v>
      </c>
      <c r="E335" s="708" t="s">
        <v>998</v>
      </c>
      <c r="F335" s="710">
        <v>41365</v>
      </c>
      <c r="G335" s="711">
        <v>1940</v>
      </c>
      <c r="H335" s="703">
        <v>2020</v>
      </c>
      <c r="I335" s="543">
        <v>0</v>
      </c>
      <c r="J335" s="704">
        <v>2024</v>
      </c>
      <c r="K335" s="282">
        <f t="shared" si="2"/>
        <v>0.958498023715415</v>
      </c>
      <c r="L335" s="274"/>
    </row>
    <row r="336" spans="1:12" ht="19.5" customHeight="1" thickBot="1">
      <c r="A336" s="143">
        <v>329</v>
      </c>
      <c r="B336" s="707" t="s">
        <v>543</v>
      </c>
      <c r="C336" s="707" t="s">
        <v>1271</v>
      </c>
      <c r="D336" s="709" t="s">
        <v>1349</v>
      </c>
      <c r="E336" s="708" t="s">
        <v>998</v>
      </c>
      <c r="F336" s="710">
        <v>41365</v>
      </c>
      <c r="G336" s="711">
        <v>780</v>
      </c>
      <c r="H336" s="703">
        <v>780</v>
      </c>
      <c r="I336" s="543">
        <v>6</v>
      </c>
      <c r="J336" s="704">
        <v>784</v>
      </c>
      <c r="K336" s="282">
        <f t="shared" si="2"/>
        <v>0.9948979591836735</v>
      </c>
      <c r="L336" s="274"/>
    </row>
    <row r="337" spans="1:12" ht="19.5" customHeight="1" thickBot="1">
      <c r="A337" s="143">
        <v>330</v>
      </c>
      <c r="B337" s="707" t="s">
        <v>543</v>
      </c>
      <c r="C337" s="707" t="s">
        <v>1271</v>
      </c>
      <c r="D337" s="709" t="s">
        <v>1350</v>
      </c>
      <c r="E337" s="708" t="s">
        <v>998</v>
      </c>
      <c r="F337" s="710">
        <v>41365</v>
      </c>
      <c r="G337" s="711">
        <v>1940</v>
      </c>
      <c r="H337" s="703">
        <v>2020</v>
      </c>
      <c r="I337" s="543">
        <v>0</v>
      </c>
      <c r="J337" s="704">
        <v>2024</v>
      </c>
      <c r="K337" s="282">
        <f t="shared" si="2"/>
        <v>0.958498023715415</v>
      </c>
      <c r="L337" s="274"/>
    </row>
    <row r="338" spans="1:12" ht="19.5" customHeight="1" thickBot="1">
      <c r="A338" s="143">
        <v>331</v>
      </c>
      <c r="B338" s="707" t="s">
        <v>543</v>
      </c>
      <c r="C338" s="707" t="s">
        <v>1271</v>
      </c>
      <c r="D338" s="709" t="s">
        <v>1351</v>
      </c>
      <c r="E338" s="708" t="s">
        <v>998</v>
      </c>
      <c r="F338" s="710">
        <v>41365</v>
      </c>
      <c r="G338" s="711">
        <v>3330</v>
      </c>
      <c r="H338" s="703">
        <v>3380</v>
      </c>
      <c r="I338" s="543">
        <v>5</v>
      </c>
      <c r="J338" s="704">
        <v>3388</v>
      </c>
      <c r="K338" s="282">
        <f t="shared" si="2"/>
        <v>0.9828807556080283</v>
      </c>
      <c r="L338" s="274"/>
    </row>
    <row r="339" spans="1:12" ht="19.5" customHeight="1" thickBot="1">
      <c r="A339" s="143">
        <v>332</v>
      </c>
      <c r="B339" s="707" t="s">
        <v>543</v>
      </c>
      <c r="C339" s="707" t="s">
        <v>1271</v>
      </c>
      <c r="D339" s="709" t="s">
        <v>1352</v>
      </c>
      <c r="E339" s="708" t="s">
        <v>998</v>
      </c>
      <c r="F339" s="710">
        <v>41365</v>
      </c>
      <c r="G339" s="711">
        <v>3330</v>
      </c>
      <c r="H339" s="703">
        <v>3380</v>
      </c>
      <c r="I339" s="543">
        <v>4</v>
      </c>
      <c r="J339" s="704">
        <v>3388</v>
      </c>
      <c r="K339" s="282">
        <f t="shared" si="2"/>
        <v>0.9828807556080283</v>
      </c>
      <c r="L339" s="274"/>
    </row>
    <row r="340" spans="1:12" ht="19.5" customHeight="1" thickBot="1">
      <c r="A340" s="143">
        <v>333</v>
      </c>
      <c r="B340" s="707" t="s">
        <v>543</v>
      </c>
      <c r="C340" s="707" t="s">
        <v>1271</v>
      </c>
      <c r="D340" s="709" t="s">
        <v>1353</v>
      </c>
      <c r="E340" s="708" t="s">
        <v>998</v>
      </c>
      <c r="F340" s="710">
        <v>41365</v>
      </c>
      <c r="G340" s="711">
        <v>4710</v>
      </c>
      <c r="H340" s="703">
        <v>4790</v>
      </c>
      <c r="I340" s="543">
        <v>15</v>
      </c>
      <c r="J340" s="704">
        <v>4795</v>
      </c>
      <c r="K340" s="282">
        <f t="shared" si="2"/>
        <v>0.9822732012513035</v>
      </c>
      <c r="L340" s="274"/>
    </row>
    <row r="341" spans="1:12" ht="19.5" customHeight="1" thickBot="1">
      <c r="A341" s="143">
        <v>334</v>
      </c>
      <c r="B341" s="707" t="s">
        <v>543</v>
      </c>
      <c r="C341" s="707" t="s">
        <v>1271</v>
      </c>
      <c r="D341" s="709" t="s">
        <v>1354</v>
      </c>
      <c r="E341" s="708" t="s">
        <v>998</v>
      </c>
      <c r="F341" s="710">
        <v>41365</v>
      </c>
      <c r="G341" s="711">
        <v>2280</v>
      </c>
      <c r="H341" s="703">
        <v>2320</v>
      </c>
      <c r="I341" s="543">
        <v>9</v>
      </c>
      <c r="J341" s="704">
        <v>2321</v>
      </c>
      <c r="K341" s="282">
        <f t="shared" si="2"/>
        <v>0.982335200344679</v>
      </c>
      <c r="L341" s="274"/>
    </row>
    <row r="342" spans="1:12" ht="19.5" customHeight="1" thickBot="1">
      <c r="A342" s="143">
        <v>335</v>
      </c>
      <c r="B342" s="707" t="s">
        <v>543</v>
      </c>
      <c r="C342" s="707" t="s">
        <v>1271</v>
      </c>
      <c r="D342" s="709" t="s">
        <v>1355</v>
      </c>
      <c r="E342" s="708" t="s">
        <v>998</v>
      </c>
      <c r="F342" s="710">
        <v>41365</v>
      </c>
      <c r="G342" s="711">
        <v>1680</v>
      </c>
      <c r="H342" s="703">
        <v>1760</v>
      </c>
      <c r="I342" s="543">
        <v>0</v>
      </c>
      <c r="J342" s="704">
        <v>1767</v>
      </c>
      <c r="K342" s="282">
        <f t="shared" si="2"/>
        <v>0.9507640067911715</v>
      </c>
      <c r="L342" s="274"/>
    </row>
    <row r="343" spans="1:12" ht="19.5" customHeight="1" thickBot="1">
      <c r="A343" s="143">
        <v>336</v>
      </c>
      <c r="B343" s="707" t="s">
        <v>543</v>
      </c>
      <c r="C343" s="707" t="s">
        <v>1271</v>
      </c>
      <c r="D343" s="709" t="s">
        <v>1356</v>
      </c>
      <c r="E343" s="708" t="s">
        <v>998</v>
      </c>
      <c r="F343" s="710">
        <v>41365</v>
      </c>
      <c r="G343" s="711">
        <v>2460</v>
      </c>
      <c r="H343" s="703">
        <v>2560</v>
      </c>
      <c r="I343" s="543">
        <v>0</v>
      </c>
      <c r="J343" s="704">
        <v>2569</v>
      </c>
      <c r="K343" s="282">
        <f t="shared" si="2"/>
        <v>0.9575710393149085</v>
      </c>
      <c r="L343" s="274"/>
    </row>
    <row r="344" spans="1:12" ht="19.5" customHeight="1" thickBot="1">
      <c r="A344" s="143">
        <v>337</v>
      </c>
      <c r="B344" s="707" t="s">
        <v>543</v>
      </c>
      <c r="C344" s="707" t="s">
        <v>1271</v>
      </c>
      <c r="D344" s="709" t="s">
        <v>1357</v>
      </c>
      <c r="E344" s="708" t="s">
        <v>998</v>
      </c>
      <c r="F344" s="710">
        <v>41365</v>
      </c>
      <c r="G344" s="711">
        <v>3370</v>
      </c>
      <c r="H344" s="703">
        <v>3410</v>
      </c>
      <c r="I344" s="543">
        <v>0</v>
      </c>
      <c r="J344" s="704">
        <v>3418</v>
      </c>
      <c r="K344" s="282">
        <f t="shared" si="2"/>
        <v>0.9859566998244588</v>
      </c>
      <c r="L344" s="274"/>
    </row>
    <row r="345" spans="1:12" ht="19.5" customHeight="1" thickBot="1">
      <c r="A345" s="143">
        <v>338</v>
      </c>
      <c r="B345" s="707" t="s">
        <v>543</v>
      </c>
      <c r="C345" s="707" t="s">
        <v>1271</v>
      </c>
      <c r="D345" s="709" t="s">
        <v>1358</v>
      </c>
      <c r="E345" s="708" t="s">
        <v>998</v>
      </c>
      <c r="F345" s="710">
        <v>41365</v>
      </c>
      <c r="G345" s="711">
        <v>2360</v>
      </c>
      <c r="H345" s="703">
        <v>2430</v>
      </c>
      <c r="I345" s="543">
        <v>2</v>
      </c>
      <c r="J345" s="704">
        <v>2437</v>
      </c>
      <c r="K345" s="282">
        <f t="shared" si="2"/>
        <v>0.9684037751333607</v>
      </c>
      <c r="L345" s="274"/>
    </row>
    <row r="346" spans="1:12" ht="19.5" customHeight="1" thickBot="1">
      <c r="A346" s="143">
        <v>339</v>
      </c>
      <c r="B346" s="707" t="s">
        <v>543</v>
      </c>
      <c r="C346" s="707" t="s">
        <v>1271</v>
      </c>
      <c r="D346" s="709" t="s">
        <v>1359</v>
      </c>
      <c r="E346" s="708" t="s">
        <v>998</v>
      </c>
      <c r="F346" s="710">
        <v>41365</v>
      </c>
      <c r="G346" s="711">
        <v>1860</v>
      </c>
      <c r="H346" s="703">
        <v>1920</v>
      </c>
      <c r="I346" s="543">
        <v>1</v>
      </c>
      <c r="J346" s="704">
        <v>1927</v>
      </c>
      <c r="K346" s="282">
        <f t="shared" si="2"/>
        <v>0.9652309289050337</v>
      </c>
      <c r="L346" s="274"/>
    </row>
    <row r="347" spans="1:12" ht="19.5" customHeight="1" thickBot="1">
      <c r="A347" s="143">
        <v>340</v>
      </c>
      <c r="B347" s="707" t="s">
        <v>543</v>
      </c>
      <c r="C347" s="707" t="s">
        <v>1271</v>
      </c>
      <c r="D347" s="709" t="s">
        <v>1360</v>
      </c>
      <c r="E347" s="708" t="s">
        <v>998</v>
      </c>
      <c r="F347" s="710">
        <v>41365</v>
      </c>
      <c r="G347" s="711">
        <v>390</v>
      </c>
      <c r="H347" s="703">
        <v>420</v>
      </c>
      <c r="I347" s="543">
        <v>5</v>
      </c>
      <c r="J347" s="704">
        <v>420</v>
      </c>
      <c r="K347" s="282">
        <f t="shared" si="2"/>
        <v>0.9285714285714286</v>
      </c>
      <c r="L347" s="274"/>
    </row>
    <row r="348" spans="1:12" ht="14.25" customHeight="1" thickBot="1">
      <c r="A348" s="739" t="s">
        <v>88</v>
      </c>
      <c r="B348" s="740"/>
      <c r="C348" s="740"/>
      <c r="D348" s="740"/>
      <c r="E348" s="740"/>
      <c r="F348" s="740"/>
      <c r="G348" s="740"/>
      <c r="H348" s="740"/>
      <c r="I348" s="740"/>
      <c r="J348" s="740"/>
      <c r="K348" s="741"/>
      <c r="L348" s="252">
        <f>COUNTIF(L8:L347,"○")</f>
        <v>33</v>
      </c>
    </row>
    <row r="352" spans="1:14" s="95" customFormat="1" ht="13.5">
      <c r="A352" s="93"/>
      <c r="B352" s="93"/>
      <c r="C352" s="72" t="s">
        <v>58</v>
      </c>
      <c r="D352" s="93"/>
      <c r="E352" s="72" t="s">
        <v>67</v>
      </c>
      <c r="G352" s="93"/>
      <c r="H352" s="93"/>
      <c r="I352" s="93"/>
      <c r="J352" s="93"/>
      <c r="K352" s="93"/>
      <c r="L352" s="93"/>
      <c r="M352" s="93"/>
      <c r="N352" s="93"/>
    </row>
  </sheetData>
  <sheetProtection/>
  <mergeCells count="11">
    <mergeCell ref="H5:L5"/>
    <mergeCell ref="A348:K348"/>
    <mergeCell ref="A3:E3"/>
    <mergeCell ref="F3:G3"/>
    <mergeCell ref="H3:L3"/>
    <mergeCell ref="A5:A7"/>
    <mergeCell ref="B5:B7"/>
    <mergeCell ref="C5:C7"/>
    <mergeCell ref="D5:D7"/>
    <mergeCell ref="E5:E7"/>
    <mergeCell ref="F5:F7"/>
  </mergeCells>
  <dataValidations count="1">
    <dataValidation type="list" allowBlank="1" showInputMessage="1" showErrorMessage="1" sqref="L8:L347">
      <formula1>"○"</formula1>
    </dataValidation>
  </dataValidations>
  <hyperlinks>
    <hyperlink ref="C352" location="総括表!A1" display="総括表へはこちらをクリック！"/>
    <hyperlink ref="E352" location="商工労働部!A1" display="商工労働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0" r:id="rId3"/>
  <headerFooter alignWithMargins="0">
    <oddFooter>&amp;C&amp;P&amp;RH25調査 &amp;D-&amp;T</oddFooter>
  </headerFooter>
  <rowBreaks count="2" manualBreakCount="2">
    <brk id="160" max="11" man="1"/>
    <brk id="213" max="11" man="1"/>
  </rowBreaks>
  <legacyDrawing r:id="rId2"/>
</worksheet>
</file>

<file path=xl/worksheets/sheet18.xml><?xml version="1.0" encoding="utf-8"?>
<worksheet xmlns="http://schemas.openxmlformats.org/spreadsheetml/2006/main" xmlns:r="http://schemas.openxmlformats.org/officeDocument/2006/relationships">
  <sheetPr>
    <tabColor indexed="10"/>
  </sheetPr>
  <dimension ref="A1:I42"/>
  <sheetViews>
    <sheetView view="pageBreakPreview" zoomScale="85" zoomScaleSheetLayoutView="85" zoomScalePageLayoutView="0" workbookViewId="0" topLeftCell="A10">
      <selection activeCell="D4" sqref="D4"/>
    </sheetView>
  </sheetViews>
  <sheetFormatPr defaultColWidth="9.00390625" defaultRowHeight="13.5"/>
  <cols>
    <col min="1" max="1" width="5.25390625" style="29" bestFit="1" customWidth="1"/>
    <col min="2" max="2" width="28.00390625" style="29" customWidth="1"/>
    <col min="3" max="3" width="38.625" style="29" customWidth="1"/>
    <col min="4" max="4" width="18.625" style="29" customWidth="1"/>
    <col min="5" max="5" width="13.875" style="29" customWidth="1"/>
    <col min="6" max="8" width="10.625" style="29" customWidth="1"/>
    <col min="9" max="9" width="10.875" style="29" customWidth="1"/>
    <col min="10" max="16384" width="9.00390625" style="29" customWidth="1"/>
  </cols>
  <sheetData>
    <row r="1" ht="13.5">
      <c r="A1" s="29" t="s">
        <v>4</v>
      </c>
    </row>
    <row r="2" spans="1:8" ht="21">
      <c r="A2" s="821" t="s">
        <v>75</v>
      </c>
      <c r="B2" s="821"/>
      <c r="C2" s="821"/>
      <c r="D2" s="821"/>
      <c r="E2" s="821"/>
      <c r="F2" s="821"/>
      <c r="G2" s="821"/>
      <c r="H2" s="821"/>
    </row>
    <row r="3" ht="13.5"/>
    <row r="4" spans="6:8" ht="13.5">
      <c r="F4" s="822" t="s">
        <v>27</v>
      </c>
      <c r="G4" s="822"/>
      <c r="H4" s="822"/>
    </row>
    <row r="5" ht="13.5">
      <c r="H5" s="544" t="s">
        <v>5</v>
      </c>
    </row>
    <row r="6" spans="1:9" s="30" customFormat="1" ht="30" customHeight="1">
      <c r="A6" s="545" t="s">
        <v>6</v>
      </c>
      <c r="B6" s="545" t="s">
        <v>7</v>
      </c>
      <c r="C6" s="545" t="s">
        <v>8</v>
      </c>
      <c r="D6" s="545" t="s">
        <v>9</v>
      </c>
      <c r="E6" s="545" t="s">
        <v>10</v>
      </c>
      <c r="F6" s="139" t="s">
        <v>11</v>
      </c>
      <c r="G6" s="139" t="s">
        <v>53</v>
      </c>
      <c r="H6" s="139" t="s">
        <v>12</v>
      </c>
      <c r="I6" s="297"/>
    </row>
    <row r="7" spans="1:9" ht="36" customHeight="1">
      <c r="A7" s="546"/>
      <c r="B7" s="547" t="s">
        <v>535</v>
      </c>
      <c r="C7" s="548" t="s">
        <v>1361</v>
      </c>
      <c r="D7" s="546" t="s">
        <v>1362</v>
      </c>
      <c r="E7" s="549" t="s">
        <v>1363</v>
      </c>
      <c r="F7" s="546">
        <v>9</v>
      </c>
      <c r="G7" s="546">
        <v>0</v>
      </c>
      <c r="H7" s="342">
        <f aca="true" t="shared" si="0" ref="H7:H12">F7</f>
        <v>9</v>
      </c>
      <c r="I7" s="550"/>
    </row>
    <row r="8" spans="1:9" s="31" customFormat="1" ht="36" customHeight="1">
      <c r="A8" s="546"/>
      <c r="B8" s="551" t="s">
        <v>1364</v>
      </c>
      <c r="C8" s="552" t="s">
        <v>1365</v>
      </c>
      <c r="D8" s="552" t="s">
        <v>1366</v>
      </c>
      <c r="E8" s="553" t="s">
        <v>1367</v>
      </c>
      <c r="F8" s="554">
        <v>20</v>
      </c>
      <c r="G8" s="554">
        <v>0</v>
      </c>
      <c r="H8" s="342">
        <f t="shared" si="0"/>
        <v>20</v>
      </c>
      <c r="I8" s="555"/>
    </row>
    <row r="9" spans="1:9" ht="36" customHeight="1">
      <c r="A9" s="546"/>
      <c r="B9" s="130" t="s">
        <v>1368</v>
      </c>
      <c r="C9" s="556" t="s">
        <v>1369</v>
      </c>
      <c r="D9" s="552" t="s">
        <v>1366</v>
      </c>
      <c r="E9" s="553" t="s">
        <v>1370</v>
      </c>
      <c r="F9" s="342">
        <v>11</v>
      </c>
      <c r="G9" s="342">
        <v>0</v>
      </c>
      <c r="H9" s="342">
        <f t="shared" si="0"/>
        <v>11</v>
      </c>
      <c r="I9" s="301"/>
    </row>
    <row r="10" spans="1:9" ht="36" customHeight="1">
      <c r="A10" s="546"/>
      <c r="B10" s="130" t="s">
        <v>1371</v>
      </c>
      <c r="C10" s="556" t="s">
        <v>1372</v>
      </c>
      <c r="D10" s="552" t="s">
        <v>1373</v>
      </c>
      <c r="E10" s="553" t="s">
        <v>1374</v>
      </c>
      <c r="F10" s="342">
        <v>8</v>
      </c>
      <c r="G10" s="342">
        <v>0</v>
      </c>
      <c r="H10" s="342">
        <f t="shared" si="0"/>
        <v>8</v>
      </c>
      <c r="I10" s="301"/>
    </row>
    <row r="11" spans="1:9" ht="36" customHeight="1">
      <c r="A11" s="546"/>
      <c r="B11" s="130" t="s">
        <v>1375</v>
      </c>
      <c r="C11" s="556" t="s">
        <v>1376</v>
      </c>
      <c r="D11" s="552" t="s">
        <v>1377</v>
      </c>
      <c r="E11" s="553" t="s">
        <v>1378</v>
      </c>
      <c r="F11" s="342">
        <f>COUNTIF('文化観光スポーツ部（詳細）'!N57:N70,"○")</f>
        <v>9</v>
      </c>
      <c r="G11" s="342">
        <v>0</v>
      </c>
      <c r="H11" s="342">
        <f t="shared" si="0"/>
        <v>9</v>
      </c>
      <c r="I11" s="301"/>
    </row>
    <row r="12" spans="1:9" ht="36" customHeight="1">
      <c r="A12" s="546"/>
      <c r="B12" s="130" t="s">
        <v>1379</v>
      </c>
      <c r="C12" s="556" t="s">
        <v>1380</v>
      </c>
      <c r="D12" s="552" t="s">
        <v>1381</v>
      </c>
      <c r="E12" s="553" t="s">
        <v>1382</v>
      </c>
      <c r="F12" s="342">
        <f>COUNTIF('文化観光スポーツ部（詳細）'!N71:N190,"○")</f>
        <v>94</v>
      </c>
      <c r="G12" s="342">
        <v>0</v>
      </c>
      <c r="H12" s="342">
        <f t="shared" si="0"/>
        <v>94</v>
      </c>
      <c r="I12" s="301"/>
    </row>
    <row r="13" spans="1:9" ht="36" customHeight="1">
      <c r="A13" s="557"/>
      <c r="B13" s="557"/>
      <c r="C13" s="557"/>
      <c r="D13" s="557"/>
      <c r="E13" s="557"/>
      <c r="F13" s="557"/>
      <c r="G13" s="557"/>
      <c r="H13" s="557"/>
      <c r="I13" s="558"/>
    </row>
    <row r="14" spans="1:9" ht="30" customHeight="1">
      <c r="A14" s="559"/>
      <c r="B14" s="330" t="s">
        <v>28</v>
      </c>
      <c r="C14" s="71" t="s">
        <v>57</v>
      </c>
      <c r="D14" s="753" t="s">
        <v>3</v>
      </c>
      <c r="E14" s="754"/>
      <c r="F14" s="559">
        <f>SUM(F7:F12)</f>
        <v>151</v>
      </c>
      <c r="G14" s="559">
        <f>SUM(G7:G10)</f>
        <v>0</v>
      </c>
      <c r="H14" s="559">
        <f>SUM(H7:H12)</f>
        <v>151</v>
      </c>
      <c r="I14" s="558"/>
    </row>
    <row r="15" spans="1:9" ht="30" customHeight="1">
      <c r="A15" s="557"/>
      <c r="B15" s="557"/>
      <c r="C15" s="557"/>
      <c r="D15" s="557"/>
      <c r="E15" s="557"/>
      <c r="F15" s="557"/>
      <c r="G15" s="557"/>
      <c r="H15" s="557"/>
      <c r="I15" s="558"/>
    </row>
    <row r="16" spans="1:9" ht="30" customHeight="1">
      <c r="A16" s="557"/>
      <c r="B16" s="557"/>
      <c r="C16" s="557"/>
      <c r="D16" s="557"/>
      <c r="E16" s="557"/>
      <c r="F16" s="557"/>
      <c r="G16" s="557"/>
      <c r="H16" s="557"/>
      <c r="I16" s="558"/>
    </row>
    <row r="17" spans="1:9" ht="30" customHeight="1">
      <c r="A17" s="557"/>
      <c r="B17" s="557"/>
      <c r="C17" s="557"/>
      <c r="D17" s="557"/>
      <c r="E17" s="557"/>
      <c r="F17" s="557"/>
      <c r="G17" s="557"/>
      <c r="H17" s="557"/>
      <c r="I17" s="558"/>
    </row>
    <row r="18" spans="1:9" ht="30" customHeight="1">
      <c r="A18" s="557"/>
      <c r="B18" s="557"/>
      <c r="C18" s="557"/>
      <c r="D18" s="557"/>
      <c r="E18" s="557"/>
      <c r="F18" s="557"/>
      <c r="G18" s="557"/>
      <c r="H18" s="557"/>
      <c r="I18" s="558"/>
    </row>
    <row r="19" spans="1:9" ht="30" customHeight="1">
      <c r="A19" s="557"/>
      <c r="B19" s="557"/>
      <c r="C19" s="557"/>
      <c r="D19" s="557"/>
      <c r="E19" s="557"/>
      <c r="F19" s="557"/>
      <c r="G19" s="557"/>
      <c r="H19" s="557"/>
      <c r="I19" s="558"/>
    </row>
    <row r="20" spans="1:9" ht="30" customHeight="1">
      <c r="A20" s="557"/>
      <c r="B20" s="557"/>
      <c r="C20" s="557"/>
      <c r="D20" s="557"/>
      <c r="E20" s="557"/>
      <c r="F20" s="557"/>
      <c r="G20" s="557"/>
      <c r="H20" s="557"/>
      <c r="I20" s="558"/>
    </row>
    <row r="21" spans="1:9" ht="30" customHeight="1">
      <c r="A21" s="557"/>
      <c r="B21" s="557"/>
      <c r="C21" s="557"/>
      <c r="D21" s="557"/>
      <c r="E21" s="557"/>
      <c r="F21" s="557"/>
      <c r="G21" s="557"/>
      <c r="H21" s="557"/>
      <c r="I21" s="558"/>
    </row>
    <row r="22" spans="1:9" ht="30" customHeight="1">
      <c r="A22" s="557"/>
      <c r="B22" s="557"/>
      <c r="C22" s="557"/>
      <c r="D22" s="557"/>
      <c r="E22" s="557"/>
      <c r="F22" s="557"/>
      <c r="G22" s="557"/>
      <c r="H22" s="557"/>
      <c r="I22" s="558"/>
    </row>
    <row r="23" ht="13.5">
      <c r="I23" s="296"/>
    </row>
    <row r="24" ht="13.5">
      <c r="I24" s="296"/>
    </row>
    <row r="25" ht="13.5">
      <c r="I25" s="296"/>
    </row>
    <row r="26" ht="13.5">
      <c r="I26" s="296"/>
    </row>
    <row r="27" ht="13.5">
      <c r="I27" s="296"/>
    </row>
    <row r="28" ht="13.5">
      <c r="I28" s="296"/>
    </row>
    <row r="29" ht="13.5">
      <c r="I29" s="296"/>
    </row>
    <row r="30" ht="13.5">
      <c r="I30" s="296"/>
    </row>
    <row r="31" ht="13.5">
      <c r="I31" s="296"/>
    </row>
    <row r="32" ht="13.5">
      <c r="I32" s="296"/>
    </row>
    <row r="33" ht="13.5">
      <c r="I33" s="296"/>
    </row>
    <row r="34" ht="13.5">
      <c r="I34" s="296"/>
    </row>
    <row r="35" ht="13.5">
      <c r="I35" s="296"/>
    </row>
    <row r="36" ht="13.5">
      <c r="I36" s="296"/>
    </row>
    <row r="37" ht="13.5">
      <c r="I37" s="296"/>
    </row>
    <row r="38" ht="13.5">
      <c r="I38" s="296"/>
    </row>
    <row r="39" ht="13.5">
      <c r="I39" s="296"/>
    </row>
    <row r="40" ht="13.5">
      <c r="I40" s="296"/>
    </row>
    <row r="41" ht="13.5">
      <c r="I41" s="296"/>
    </row>
    <row r="42" ht="13.5">
      <c r="I42" s="296"/>
    </row>
  </sheetData>
  <sheetProtection/>
  <mergeCells count="3">
    <mergeCell ref="A2:H2"/>
    <mergeCell ref="F4:H4"/>
    <mergeCell ref="D14:E14"/>
  </mergeCells>
  <hyperlinks>
    <hyperlink ref="C14" location="'文化観光スポーツ部（詳細）'!A1" display="詳細はこちらをクリック！"/>
    <hyperlink ref="D14:E14"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fitToHeight="0" horizontalDpi="600" verticalDpi="600" orientation="landscape" paperSize="9" scale="95" r:id="rId4"/>
  <drawing r:id="rId3"/>
  <legacyDrawing r:id="rId2"/>
</worksheet>
</file>

<file path=xl/worksheets/sheet19.xml><?xml version="1.0" encoding="utf-8"?>
<worksheet xmlns="http://schemas.openxmlformats.org/spreadsheetml/2006/main" xmlns:r="http://schemas.openxmlformats.org/officeDocument/2006/relationships">
  <sheetPr>
    <tabColor indexed="12"/>
  </sheetPr>
  <dimension ref="A1:P211"/>
  <sheetViews>
    <sheetView view="pageBreakPreview" zoomScale="70" zoomScaleSheetLayoutView="70" zoomScalePageLayoutView="0" workbookViewId="0" topLeftCell="A1">
      <pane ySplit="7" topLeftCell="A194" activePane="bottomLeft" state="frozen"/>
      <selection pane="topLeft" activeCell="G8" sqref="G8"/>
      <selection pane="bottomLeft" activeCell="E196" sqref="E196"/>
    </sheetView>
  </sheetViews>
  <sheetFormatPr defaultColWidth="9.00390625" defaultRowHeight="13.5"/>
  <cols>
    <col min="1" max="1" width="5.125" style="105" customWidth="1"/>
    <col min="2" max="2" width="29.625" style="105" customWidth="1"/>
    <col min="3" max="3" width="25.625" style="105" customWidth="1"/>
    <col min="4" max="4" width="35.50390625" style="105" customWidth="1"/>
    <col min="5" max="5" width="20.625" style="105" customWidth="1"/>
    <col min="6" max="6" width="9.625" style="111" customWidth="1"/>
    <col min="7" max="11" width="8.625" style="105" customWidth="1"/>
    <col min="12" max="12" width="9.00390625" style="105" customWidth="1"/>
    <col min="13" max="13" width="7.50390625" style="105" bestFit="1" customWidth="1"/>
    <col min="14" max="16" width="9.00390625" style="109" customWidth="1"/>
    <col min="17" max="16384" width="9.00390625" style="105" customWidth="1"/>
  </cols>
  <sheetData>
    <row r="1" spans="1:9" ht="14.25" customHeight="1">
      <c r="A1" s="105" t="s">
        <v>31</v>
      </c>
      <c r="C1" s="106" t="s">
        <v>32</v>
      </c>
      <c r="D1" s="107" t="s">
        <v>68</v>
      </c>
      <c r="E1" s="108"/>
      <c r="F1" s="105"/>
      <c r="G1" s="109"/>
      <c r="H1" s="109"/>
      <c r="I1" s="109"/>
    </row>
    <row r="2" spans="6:12" ht="14.25" customHeight="1" thickBot="1">
      <c r="F2" s="110"/>
      <c r="G2" s="261"/>
      <c r="H2" s="261"/>
      <c r="I2" s="262"/>
      <c r="J2" s="262"/>
      <c r="K2" s="262"/>
      <c r="L2" s="262"/>
    </row>
    <row r="3" spans="1:12" ht="19.5" customHeight="1">
      <c r="A3" s="742" t="s">
        <v>34</v>
      </c>
      <c r="B3" s="743"/>
      <c r="C3" s="743"/>
      <c r="D3" s="743"/>
      <c r="E3" s="743"/>
      <c r="F3" s="744" t="s">
        <v>54</v>
      </c>
      <c r="G3" s="745"/>
      <c r="H3" s="733" t="s">
        <v>35</v>
      </c>
      <c r="I3" s="734"/>
      <c r="J3" s="734"/>
      <c r="K3" s="734"/>
      <c r="L3" s="735"/>
    </row>
    <row r="4" spans="1:12" s="109" customFormat="1" ht="19.5" customHeight="1">
      <c r="A4" s="63" t="s">
        <v>290</v>
      </c>
      <c r="B4" s="64" t="s">
        <v>291</v>
      </c>
      <c r="C4" s="64" t="s">
        <v>292</v>
      </c>
      <c r="D4" s="64" t="s">
        <v>293</v>
      </c>
      <c r="E4" s="65" t="s">
        <v>294</v>
      </c>
      <c r="F4" s="66" t="s">
        <v>295</v>
      </c>
      <c r="G4" s="159" t="s">
        <v>296</v>
      </c>
      <c r="H4" s="166" t="s">
        <v>297</v>
      </c>
      <c r="I4" s="166" t="s">
        <v>298</v>
      </c>
      <c r="J4" s="166" t="s">
        <v>299</v>
      </c>
      <c r="K4" s="166" t="s">
        <v>300</v>
      </c>
      <c r="L4" s="173" t="s">
        <v>301</v>
      </c>
    </row>
    <row r="5" spans="1:12" ht="23.25" customHeight="1">
      <c r="A5" s="785" t="s">
        <v>42</v>
      </c>
      <c r="B5" s="788" t="s">
        <v>43</v>
      </c>
      <c r="C5" s="791" t="s">
        <v>44</v>
      </c>
      <c r="D5" s="791" t="s">
        <v>45</v>
      </c>
      <c r="E5" s="776" t="s">
        <v>46</v>
      </c>
      <c r="F5" s="779" t="s">
        <v>47</v>
      </c>
      <c r="G5" s="148"/>
      <c r="H5" s="816"/>
      <c r="I5" s="817"/>
      <c r="J5" s="817"/>
      <c r="K5" s="817"/>
      <c r="L5" s="818"/>
    </row>
    <row r="6" spans="1:15" ht="54.75" customHeight="1">
      <c r="A6" s="786"/>
      <c r="B6" s="789"/>
      <c r="C6" s="789"/>
      <c r="D6" s="789"/>
      <c r="E6" s="777"/>
      <c r="F6" s="780"/>
      <c r="G6" s="160" t="s">
        <v>48</v>
      </c>
      <c r="H6" s="170" t="s">
        <v>72</v>
      </c>
      <c r="I6" s="152" t="s">
        <v>49</v>
      </c>
      <c r="J6" s="101" t="s">
        <v>50</v>
      </c>
      <c r="K6" s="101" t="s">
        <v>102</v>
      </c>
      <c r="L6" s="285" t="s">
        <v>89</v>
      </c>
      <c r="O6" s="560">
        <v>40634</v>
      </c>
    </row>
    <row r="7" spans="1:16" ht="19.5" customHeight="1" thickBot="1">
      <c r="A7" s="787"/>
      <c r="B7" s="790"/>
      <c r="C7" s="790"/>
      <c r="D7" s="790"/>
      <c r="E7" s="778"/>
      <c r="F7" s="781"/>
      <c r="G7" s="161" t="s">
        <v>51</v>
      </c>
      <c r="H7" s="153" t="s">
        <v>51</v>
      </c>
      <c r="I7" s="102" t="s">
        <v>52</v>
      </c>
      <c r="J7" s="102" t="s">
        <v>51</v>
      </c>
      <c r="K7" s="102" t="s">
        <v>302</v>
      </c>
      <c r="L7" s="161" t="s">
        <v>302</v>
      </c>
      <c r="M7" s="105" t="s">
        <v>1383</v>
      </c>
      <c r="N7" s="109" t="s">
        <v>1384</v>
      </c>
      <c r="O7" s="109" t="s">
        <v>1385</v>
      </c>
      <c r="P7" s="109" t="s">
        <v>1386</v>
      </c>
    </row>
    <row r="8" spans="1:16" ht="19.5" customHeight="1" thickBot="1">
      <c r="A8" s="129">
        <v>13</v>
      </c>
      <c r="B8" s="235" t="s">
        <v>535</v>
      </c>
      <c r="C8" s="235" t="s">
        <v>1387</v>
      </c>
      <c r="D8" s="235"/>
      <c r="E8" s="236" t="s">
        <v>1362</v>
      </c>
      <c r="F8" s="237">
        <v>36251</v>
      </c>
      <c r="G8" s="181">
        <v>5100</v>
      </c>
      <c r="H8" s="181">
        <v>5100</v>
      </c>
      <c r="I8" s="184">
        <v>5</v>
      </c>
      <c r="J8" s="184">
        <v>5177</v>
      </c>
      <c r="K8" s="281">
        <f aca="true" t="shared" si="0" ref="K8:K156">IF(G8=0,"",G8/J8)</f>
        <v>0.9851265211512459</v>
      </c>
      <c r="L8" s="273">
        <f>IF(M8="↑","○","")</f>
      </c>
      <c r="M8" s="105">
        <f>IF(G8&lt;H8,"↑","")</f>
      </c>
      <c r="N8" s="109" t="str">
        <f>IF(O8="○","○",IF(P8="○","○",""))</f>
        <v>○</v>
      </c>
      <c r="O8" s="109" t="str">
        <f>IF(F8&lt;O$6,"○","")</f>
        <v>○</v>
      </c>
      <c r="P8" s="109" t="str">
        <f>IF(K8&lt;1,"○","")</f>
        <v>○</v>
      </c>
    </row>
    <row r="9" spans="1:16" ht="19.5" customHeight="1" thickBot="1">
      <c r="A9" s="129">
        <v>14</v>
      </c>
      <c r="B9" s="235" t="s">
        <v>535</v>
      </c>
      <c r="C9" s="235" t="s">
        <v>1388</v>
      </c>
      <c r="D9" s="235"/>
      <c r="E9" s="236" t="s">
        <v>1362</v>
      </c>
      <c r="F9" s="237">
        <v>36251</v>
      </c>
      <c r="G9" s="181">
        <v>4000</v>
      </c>
      <c r="H9" s="181">
        <v>4000</v>
      </c>
      <c r="I9" s="184">
        <v>1</v>
      </c>
      <c r="J9" s="184">
        <v>4045</v>
      </c>
      <c r="K9" s="281">
        <f t="shared" si="0"/>
        <v>0.9888751545117429</v>
      </c>
      <c r="L9" s="273">
        <f>IF(M9="↑","○","")</f>
      </c>
      <c r="M9" s="105">
        <f aca="true" t="shared" si="1" ref="M9:M72">IF(G9&lt;H9,"↑","")</f>
      </c>
      <c r="N9" s="109" t="str">
        <f aca="true" t="shared" si="2" ref="N9:N71">IF(O9="○","○",IF(P9="○","○",""))</f>
        <v>○</v>
      </c>
      <c r="O9" s="109" t="str">
        <f aca="true" t="shared" si="3" ref="O9:O71">IF(F9&lt;O$6,"○","")</f>
        <v>○</v>
      </c>
      <c r="P9" s="109" t="str">
        <f aca="true" t="shared" si="4" ref="P9:P71">IF(K9&lt;1,"○","")</f>
        <v>○</v>
      </c>
    </row>
    <row r="10" spans="1:16" ht="19.5" customHeight="1" thickBot="1">
      <c r="A10" s="129">
        <v>15</v>
      </c>
      <c r="B10" s="235" t="s">
        <v>535</v>
      </c>
      <c r="C10" s="235" t="s">
        <v>1389</v>
      </c>
      <c r="D10" s="235"/>
      <c r="E10" s="236" t="s">
        <v>1362</v>
      </c>
      <c r="F10" s="237">
        <v>39173</v>
      </c>
      <c r="G10" s="181">
        <v>8100</v>
      </c>
      <c r="H10" s="181">
        <v>8300</v>
      </c>
      <c r="I10" s="184">
        <v>188</v>
      </c>
      <c r="J10" s="184">
        <v>15112</v>
      </c>
      <c r="K10" s="281">
        <f t="shared" si="0"/>
        <v>0.5359978824775014</v>
      </c>
      <c r="L10" s="273" t="str">
        <f>IF(M10="↑","○","")</f>
        <v>○</v>
      </c>
      <c r="M10" s="105" t="str">
        <f t="shared" si="1"/>
        <v>↑</v>
      </c>
      <c r="N10" s="109" t="str">
        <f t="shared" si="2"/>
        <v>○</v>
      </c>
      <c r="O10" s="109" t="str">
        <f t="shared" si="3"/>
        <v>○</v>
      </c>
      <c r="P10" s="109" t="str">
        <f t="shared" si="4"/>
        <v>○</v>
      </c>
    </row>
    <row r="11" spans="1:16" ht="19.5" customHeight="1" thickBot="1">
      <c r="A11" s="129">
        <v>16</v>
      </c>
      <c r="B11" s="235" t="s">
        <v>535</v>
      </c>
      <c r="C11" s="235" t="s">
        <v>1390</v>
      </c>
      <c r="D11" s="235"/>
      <c r="E11" s="236" t="s">
        <v>1362</v>
      </c>
      <c r="F11" s="237">
        <v>39173</v>
      </c>
      <c r="G11" s="181">
        <v>5100</v>
      </c>
      <c r="H11" s="181">
        <v>5100</v>
      </c>
      <c r="I11" s="184">
        <v>15</v>
      </c>
      <c r="J11" s="184">
        <v>5177</v>
      </c>
      <c r="K11" s="281">
        <f t="shared" si="0"/>
        <v>0.9851265211512459</v>
      </c>
      <c r="L11" s="273">
        <f aca="true" t="shared" si="5" ref="L11:L74">IF(M11="↑","○","")</f>
      </c>
      <c r="M11" s="105">
        <f t="shared" si="1"/>
      </c>
      <c r="N11" s="109" t="str">
        <f t="shared" si="2"/>
        <v>○</v>
      </c>
      <c r="O11" s="109" t="str">
        <f t="shared" si="3"/>
        <v>○</v>
      </c>
      <c r="P11" s="109" t="str">
        <f t="shared" si="4"/>
        <v>○</v>
      </c>
    </row>
    <row r="12" spans="1:16" ht="19.5" customHeight="1" thickBot="1">
      <c r="A12" s="129">
        <v>17</v>
      </c>
      <c r="B12" s="235" t="s">
        <v>535</v>
      </c>
      <c r="C12" s="235" t="s">
        <v>1391</v>
      </c>
      <c r="D12" s="235"/>
      <c r="E12" s="236" t="s">
        <v>1362</v>
      </c>
      <c r="F12" s="237">
        <v>39173</v>
      </c>
      <c r="G12" s="181">
        <v>4000</v>
      </c>
      <c r="H12" s="181">
        <v>4000</v>
      </c>
      <c r="I12" s="184">
        <v>0</v>
      </c>
      <c r="J12" s="184">
        <v>4045</v>
      </c>
      <c r="K12" s="281">
        <f t="shared" si="0"/>
        <v>0.9888751545117429</v>
      </c>
      <c r="L12" s="273">
        <f t="shared" si="5"/>
      </c>
      <c r="M12" s="105">
        <f t="shared" si="1"/>
      </c>
      <c r="N12" s="109" t="str">
        <f t="shared" si="2"/>
        <v>○</v>
      </c>
      <c r="O12" s="109" t="str">
        <f t="shared" si="3"/>
        <v>○</v>
      </c>
      <c r="P12" s="109" t="str">
        <f t="shared" si="4"/>
        <v>○</v>
      </c>
    </row>
    <row r="13" spans="1:16" ht="19.5" customHeight="1" thickBot="1">
      <c r="A13" s="129">
        <v>18</v>
      </c>
      <c r="B13" s="235" t="s">
        <v>535</v>
      </c>
      <c r="C13" s="235" t="s">
        <v>1392</v>
      </c>
      <c r="D13" s="235"/>
      <c r="E13" s="236" t="s">
        <v>1362</v>
      </c>
      <c r="F13" s="237">
        <v>36251</v>
      </c>
      <c r="G13" s="181">
        <v>19000</v>
      </c>
      <c r="H13" s="181">
        <v>19000</v>
      </c>
      <c r="I13" s="184">
        <v>6</v>
      </c>
      <c r="J13" s="184">
        <v>19007</v>
      </c>
      <c r="K13" s="281">
        <f t="shared" si="0"/>
        <v>0.9996317146314516</v>
      </c>
      <c r="L13" s="273">
        <f t="shared" si="5"/>
      </c>
      <c r="M13" s="105">
        <f t="shared" si="1"/>
      </c>
      <c r="N13" s="109" t="str">
        <f t="shared" si="2"/>
        <v>○</v>
      </c>
      <c r="O13" s="109" t="str">
        <f t="shared" si="3"/>
        <v>○</v>
      </c>
      <c r="P13" s="109" t="str">
        <f t="shared" si="4"/>
        <v>○</v>
      </c>
    </row>
    <row r="14" spans="1:16" ht="19.5" customHeight="1" thickBot="1">
      <c r="A14" s="129">
        <v>19</v>
      </c>
      <c r="B14" s="235" t="s">
        <v>535</v>
      </c>
      <c r="C14" s="235" t="s">
        <v>1393</v>
      </c>
      <c r="D14" s="235"/>
      <c r="E14" s="236" t="s">
        <v>1362</v>
      </c>
      <c r="F14" s="237">
        <v>36251</v>
      </c>
      <c r="G14" s="181">
        <v>15000</v>
      </c>
      <c r="H14" s="181">
        <v>15000</v>
      </c>
      <c r="I14" s="184">
        <v>1</v>
      </c>
      <c r="J14" s="184">
        <v>15037</v>
      </c>
      <c r="K14" s="281">
        <f t="shared" si="0"/>
        <v>0.9975394028064108</v>
      </c>
      <c r="L14" s="273">
        <f t="shared" si="5"/>
      </c>
      <c r="M14" s="105">
        <f t="shared" si="1"/>
      </c>
      <c r="N14" s="109" t="str">
        <f t="shared" si="2"/>
        <v>○</v>
      </c>
      <c r="O14" s="109" t="str">
        <f t="shared" si="3"/>
        <v>○</v>
      </c>
      <c r="P14" s="109" t="str">
        <f t="shared" si="4"/>
        <v>○</v>
      </c>
    </row>
    <row r="15" spans="1:16" ht="19.5" customHeight="1" thickBot="1">
      <c r="A15" s="129">
        <v>20</v>
      </c>
      <c r="B15" s="235" t="s">
        <v>535</v>
      </c>
      <c r="C15" s="235" t="s">
        <v>1394</v>
      </c>
      <c r="D15" s="235"/>
      <c r="E15" s="236" t="s">
        <v>1362</v>
      </c>
      <c r="F15" s="237">
        <v>36251</v>
      </c>
      <c r="G15" s="181">
        <v>17000</v>
      </c>
      <c r="H15" s="181">
        <v>17000</v>
      </c>
      <c r="I15" s="184">
        <v>12</v>
      </c>
      <c r="J15" s="184">
        <v>17061</v>
      </c>
      <c r="K15" s="281">
        <f t="shared" si="0"/>
        <v>0.9964245941035109</v>
      </c>
      <c r="L15" s="273">
        <f t="shared" si="5"/>
      </c>
      <c r="M15" s="105">
        <f t="shared" si="1"/>
      </c>
      <c r="N15" s="109" t="str">
        <f t="shared" si="2"/>
        <v>○</v>
      </c>
      <c r="O15" s="109" t="str">
        <f t="shared" si="3"/>
        <v>○</v>
      </c>
      <c r="P15" s="109" t="str">
        <f t="shared" si="4"/>
        <v>○</v>
      </c>
    </row>
    <row r="16" spans="1:16" ht="19.5" customHeight="1" thickBot="1">
      <c r="A16" s="129">
        <v>21</v>
      </c>
      <c r="B16" s="235" t="s">
        <v>535</v>
      </c>
      <c r="C16" s="235" t="s">
        <v>1395</v>
      </c>
      <c r="D16" s="235"/>
      <c r="E16" s="236" t="s">
        <v>1362</v>
      </c>
      <c r="F16" s="237">
        <v>36252</v>
      </c>
      <c r="G16" s="181">
        <v>11000</v>
      </c>
      <c r="H16" s="181">
        <v>11000</v>
      </c>
      <c r="I16" s="184">
        <v>0</v>
      </c>
      <c r="J16" s="184">
        <v>11029</v>
      </c>
      <c r="K16" s="281">
        <f t="shared" si="0"/>
        <v>0.9973705685012241</v>
      </c>
      <c r="L16" s="273">
        <f t="shared" si="5"/>
      </c>
      <c r="M16" s="105">
        <f t="shared" si="1"/>
      </c>
      <c r="N16" s="109" t="str">
        <f t="shared" si="2"/>
        <v>○</v>
      </c>
      <c r="O16" s="109" t="str">
        <f t="shared" si="3"/>
        <v>○</v>
      </c>
      <c r="P16" s="109" t="str">
        <f t="shared" si="4"/>
        <v>○</v>
      </c>
    </row>
    <row r="17" spans="1:16" ht="19.5" customHeight="1" thickBot="1">
      <c r="A17" s="129">
        <v>22</v>
      </c>
      <c r="B17" s="235" t="s">
        <v>1364</v>
      </c>
      <c r="C17" s="235" t="s">
        <v>1396</v>
      </c>
      <c r="D17" s="235" t="s">
        <v>1397</v>
      </c>
      <c r="E17" s="240" t="s">
        <v>1398</v>
      </c>
      <c r="F17" s="237">
        <v>38808</v>
      </c>
      <c r="G17" s="181">
        <v>62000</v>
      </c>
      <c r="H17" s="182">
        <v>63770</v>
      </c>
      <c r="I17" s="561">
        <v>1646</v>
      </c>
      <c r="J17" s="562">
        <f>H17*1.304</f>
        <v>83156.08</v>
      </c>
      <c r="K17" s="281">
        <f t="shared" si="0"/>
        <v>0.7455858910136216</v>
      </c>
      <c r="L17" s="273" t="str">
        <f t="shared" si="5"/>
        <v>○</v>
      </c>
      <c r="M17" s="105" t="str">
        <f t="shared" si="1"/>
        <v>↑</v>
      </c>
      <c r="N17" s="109" t="str">
        <f t="shared" si="2"/>
        <v>○</v>
      </c>
      <c r="O17" s="109" t="str">
        <f t="shared" si="3"/>
        <v>○</v>
      </c>
      <c r="P17" s="109" t="str">
        <f t="shared" si="4"/>
        <v>○</v>
      </c>
    </row>
    <row r="18" spans="1:16" ht="19.5" customHeight="1" thickBot="1">
      <c r="A18" s="129">
        <v>23</v>
      </c>
      <c r="B18" s="238" t="s">
        <v>1364</v>
      </c>
      <c r="C18" s="238" t="s">
        <v>1399</v>
      </c>
      <c r="D18" s="238" t="s">
        <v>1397</v>
      </c>
      <c r="E18" s="240" t="s">
        <v>1398</v>
      </c>
      <c r="F18" s="237">
        <v>38808</v>
      </c>
      <c r="G18" s="242">
        <v>86000</v>
      </c>
      <c r="H18" s="243">
        <v>88450</v>
      </c>
      <c r="I18" s="563">
        <v>295</v>
      </c>
      <c r="J18" s="562">
        <f aca="true" t="shared" si="6" ref="J18:J37">H18*1.304</f>
        <v>115338.8</v>
      </c>
      <c r="K18" s="281">
        <f t="shared" si="0"/>
        <v>0.7456293979129313</v>
      </c>
      <c r="L18" s="273" t="str">
        <f t="shared" si="5"/>
        <v>○</v>
      </c>
      <c r="M18" s="105" t="str">
        <f t="shared" si="1"/>
        <v>↑</v>
      </c>
      <c r="N18" s="109" t="str">
        <f t="shared" si="2"/>
        <v>○</v>
      </c>
      <c r="O18" s="109" t="str">
        <f t="shared" si="3"/>
        <v>○</v>
      </c>
      <c r="P18" s="109" t="str">
        <f t="shared" si="4"/>
        <v>○</v>
      </c>
    </row>
    <row r="19" spans="1:16" ht="19.5" customHeight="1" thickBot="1">
      <c r="A19" s="129">
        <v>24</v>
      </c>
      <c r="B19" s="235" t="s">
        <v>1364</v>
      </c>
      <c r="C19" s="235" t="s">
        <v>1400</v>
      </c>
      <c r="D19" s="235" t="s">
        <v>1397</v>
      </c>
      <c r="E19" s="240" t="s">
        <v>1398</v>
      </c>
      <c r="F19" s="237">
        <v>38808</v>
      </c>
      <c r="G19" s="181">
        <v>28500</v>
      </c>
      <c r="H19" s="182">
        <v>29310</v>
      </c>
      <c r="I19" s="563">
        <v>1100</v>
      </c>
      <c r="J19" s="562">
        <f t="shared" si="6"/>
        <v>38220.24</v>
      </c>
      <c r="K19" s="281">
        <f t="shared" si="0"/>
        <v>0.7456782061023165</v>
      </c>
      <c r="L19" s="273" t="str">
        <f t="shared" si="5"/>
        <v>○</v>
      </c>
      <c r="M19" s="105" t="str">
        <f t="shared" si="1"/>
        <v>↑</v>
      </c>
      <c r="N19" s="109" t="str">
        <f t="shared" si="2"/>
        <v>○</v>
      </c>
      <c r="O19" s="109" t="str">
        <f t="shared" si="3"/>
        <v>○</v>
      </c>
      <c r="P19" s="109" t="str">
        <f t="shared" si="4"/>
        <v>○</v>
      </c>
    </row>
    <row r="20" spans="1:16" ht="19.5" customHeight="1" thickBot="1">
      <c r="A20" s="129">
        <v>25</v>
      </c>
      <c r="B20" s="235" t="s">
        <v>1364</v>
      </c>
      <c r="C20" s="235" t="s">
        <v>1401</v>
      </c>
      <c r="D20" s="235" t="s">
        <v>1397</v>
      </c>
      <c r="E20" s="240" t="s">
        <v>1398</v>
      </c>
      <c r="F20" s="237">
        <v>38808</v>
      </c>
      <c r="G20" s="181">
        <v>35000</v>
      </c>
      <c r="H20" s="182">
        <v>36000</v>
      </c>
      <c r="I20" s="563">
        <v>143</v>
      </c>
      <c r="J20" s="562">
        <f t="shared" si="6"/>
        <v>46944</v>
      </c>
      <c r="K20" s="281">
        <f t="shared" si="0"/>
        <v>0.7455691888207225</v>
      </c>
      <c r="L20" s="273" t="str">
        <f t="shared" si="5"/>
        <v>○</v>
      </c>
      <c r="M20" s="105" t="str">
        <f t="shared" si="1"/>
        <v>↑</v>
      </c>
      <c r="N20" s="109" t="str">
        <f t="shared" si="2"/>
        <v>○</v>
      </c>
      <c r="O20" s="109" t="str">
        <f t="shared" si="3"/>
        <v>○</v>
      </c>
      <c r="P20" s="109" t="str">
        <f t="shared" si="4"/>
        <v>○</v>
      </c>
    </row>
    <row r="21" spans="1:16" ht="19.5" customHeight="1" thickBot="1">
      <c r="A21" s="129">
        <v>26</v>
      </c>
      <c r="B21" s="235" t="s">
        <v>1364</v>
      </c>
      <c r="C21" s="235" t="s">
        <v>1402</v>
      </c>
      <c r="D21" s="235" t="s">
        <v>1397</v>
      </c>
      <c r="E21" s="240" t="s">
        <v>1398</v>
      </c>
      <c r="F21" s="237">
        <v>38808</v>
      </c>
      <c r="G21" s="181">
        <v>8000</v>
      </c>
      <c r="H21" s="182">
        <v>8220</v>
      </c>
      <c r="I21" s="563">
        <v>1113</v>
      </c>
      <c r="J21" s="562">
        <f t="shared" si="6"/>
        <v>10718.880000000001</v>
      </c>
      <c r="K21" s="281">
        <f t="shared" si="0"/>
        <v>0.7463466332303375</v>
      </c>
      <c r="L21" s="273" t="str">
        <f t="shared" si="5"/>
        <v>○</v>
      </c>
      <c r="M21" s="105" t="str">
        <f t="shared" si="1"/>
        <v>↑</v>
      </c>
      <c r="N21" s="109" t="str">
        <f t="shared" si="2"/>
        <v>○</v>
      </c>
      <c r="O21" s="109" t="str">
        <f t="shared" si="3"/>
        <v>○</v>
      </c>
      <c r="P21" s="109" t="str">
        <f t="shared" si="4"/>
        <v>○</v>
      </c>
    </row>
    <row r="22" spans="1:16" ht="19.5" customHeight="1" thickBot="1">
      <c r="A22" s="129">
        <v>27</v>
      </c>
      <c r="B22" s="235" t="s">
        <v>1364</v>
      </c>
      <c r="C22" s="235" t="s">
        <v>1403</v>
      </c>
      <c r="D22" s="235" t="s">
        <v>1397</v>
      </c>
      <c r="E22" s="240" t="s">
        <v>1398</v>
      </c>
      <c r="F22" s="237">
        <v>38808</v>
      </c>
      <c r="G22" s="181">
        <v>10500</v>
      </c>
      <c r="H22" s="182">
        <v>10800</v>
      </c>
      <c r="I22" s="563">
        <v>143</v>
      </c>
      <c r="J22" s="562">
        <f t="shared" si="6"/>
        <v>14083.2</v>
      </c>
      <c r="K22" s="281">
        <f t="shared" si="0"/>
        <v>0.7455691888207225</v>
      </c>
      <c r="L22" s="273" t="str">
        <f t="shared" si="5"/>
        <v>○</v>
      </c>
      <c r="M22" s="105" t="str">
        <f t="shared" si="1"/>
        <v>↑</v>
      </c>
      <c r="N22" s="109" t="str">
        <f t="shared" si="2"/>
        <v>○</v>
      </c>
      <c r="O22" s="109" t="str">
        <f t="shared" si="3"/>
        <v>○</v>
      </c>
      <c r="P22" s="109" t="str">
        <f t="shared" si="4"/>
        <v>○</v>
      </c>
    </row>
    <row r="23" spans="1:16" ht="19.5" customHeight="1" thickBot="1">
      <c r="A23" s="129">
        <v>28</v>
      </c>
      <c r="B23" s="235" t="s">
        <v>1364</v>
      </c>
      <c r="C23" s="235" t="s">
        <v>1404</v>
      </c>
      <c r="D23" s="235" t="s">
        <v>1397</v>
      </c>
      <c r="E23" s="240" t="s">
        <v>1398</v>
      </c>
      <c r="F23" s="237">
        <v>38808</v>
      </c>
      <c r="G23" s="181">
        <v>3500</v>
      </c>
      <c r="H23" s="182">
        <v>3600</v>
      </c>
      <c r="I23" s="563">
        <v>1113</v>
      </c>
      <c r="J23" s="562">
        <f t="shared" si="6"/>
        <v>4694.400000000001</v>
      </c>
      <c r="K23" s="281">
        <f t="shared" si="0"/>
        <v>0.7455691888207224</v>
      </c>
      <c r="L23" s="273" t="str">
        <f t="shared" si="5"/>
        <v>○</v>
      </c>
      <c r="M23" s="105" t="str">
        <f t="shared" si="1"/>
        <v>↑</v>
      </c>
      <c r="N23" s="109" t="str">
        <f t="shared" si="2"/>
        <v>○</v>
      </c>
      <c r="O23" s="109" t="str">
        <f t="shared" si="3"/>
        <v>○</v>
      </c>
      <c r="P23" s="109" t="str">
        <f t="shared" si="4"/>
        <v>○</v>
      </c>
    </row>
    <row r="24" spans="1:16" ht="19.5" customHeight="1" thickBot="1">
      <c r="A24" s="129">
        <v>29</v>
      </c>
      <c r="B24" s="235" t="s">
        <v>1364</v>
      </c>
      <c r="C24" s="235" t="s">
        <v>1405</v>
      </c>
      <c r="D24" s="235" t="s">
        <v>1397</v>
      </c>
      <c r="E24" s="240" t="s">
        <v>1398</v>
      </c>
      <c r="F24" s="237">
        <v>38808</v>
      </c>
      <c r="G24" s="181">
        <v>4500</v>
      </c>
      <c r="H24" s="182">
        <v>4620</v>
      </c>
      <c r="I24" s="563">
        <v>143</v>
      </c>
      <c r="J24" s="562">
        <f t="shared" si="6"/>
        <v>6024.4800000000005</v>
      </c>
      <c r="K24" s="281">
        <f t="shared" si="0"/>
        <v>0.7469524340689985</v>
      </c>
      <c r="L24" s="273" t="str">
        <f t="shared" si="5"/>
        <v>○</v>
      </c>
      <c r="M24" s="105" t="str">
        <f t="shared" si="1"/>
        <v>↑</v>
      </c>
      <c r="N24" s="109" t="str">
        <f t="shared" si="2"/>
        <v>○</v>
      </c>
      <c r="O24" s="109" t="str">
        <f t="shared" si="3"/>
        <v>○</v>
      </c>
      <c r="P24" s="109" t="str">
        <f t="shared" si="4"/>
        <v>○</v>
      </c>
    </row>
    <row r="25" spans="1:16" ht="19.5" customHeight="1" thickBot="1">
      <c r="A25" s="129">
        <v>30</v>
      </c>
      <c r="B25" s="235" t="s">
        <v>1364</v>
      </c>
      <c r="C25" s="235" t="s">
        <v>1406</v>
      </c>
      <c r="D25" s="235" t="s">
        <v>1397</v>
      </c>
      <c r="E25" s="240" t="s">
        <v>1398</v>
      </c>
      <c r="F25" s="237">
        <v>38808</v>
      </c>
      <c r="G25" s="181">
        <v>15000</v>
      </c>
      <c r="H25" s="182">
        <v>15420</v>
      </c>
      <c r="I25" s="563">
        <v>1110</v>
      </c>
      <c r="J25" s="562">
        <f t="shared" si="6"/>
        <v>20107.68</v>
      </c>
      <c r="K25" s="281">
        <f t="shared" si="0"/>
        <v>0.7459836241674823</v>
      </c>
      <c r="L25" s="273" t="str">
        <f t="shared" si="5"/>
        <v>○</v>
      </c>
      <c r="M25" s="105" t="str">
        <f t="shared" si="1"/>
        <v>↑</v>
      </c>
      <c r="N25" s="109" t="str">
        <f t="shared" si="2"/>
        <v>○</v>
      </c>
      <c r="O25" s="109" t="str">
        <f t="shared" si="3"/>
        <v>○</v>
      </c>
      <c r="P25" s="109" t="str">
        <f t="shared" si="4"/>
        <v>○</v>
      </c>
    </row>
    <row r="26" spans="1:16" ht="19.5" customHeight="1" thickBot="1">
      <c r="A26" s="129">
        <v>31</v>
      </c>
      <c r="B26" s="235" t="s">
        <v>1364</v>
      </c>
      <c r="C26" s="235" t="s">
        <v>1407</v>
      </c>
      <c r="D26" s="235" t="s">
        <v>1397</v>
      </c>
      <c r="E26" s="240" t="s">
        <v>1398</v>
      </c>
      <c r="F26" s="237">
        <v>38808</v>
      </c>
      <c r="G26" s="181">
        <v>19500</v>
      </c>
      <c r="H26" s="182">
        <v>20050</v>
      </c>
      <c r="I26" s="563">
        <v>139</v>
      </c>
      <c r="J26" s="562">
        <f t="shared" si="6"/>
        <v>26145.2</v>
      </c>
      <c r="K26" s="281">
        <f t="shared" si="0"/>
        <v>0.7458347995043066</v>
      </c>
      <c r="L26" s="273" t="str">
        <f t="shared" si="5"/>
        <v>○</v>
      </c>
      <c r="M26" s="105" t="str">
        <f t="shared" si="1"/>
        <v>↑</v>
      </c>
      <c r="N26" s="109" t="str">
        <f t="shared" si="2"/>
        <v>○</v>
      </c>
      <c r="O26" s="109" t="str">
        <f t="shared" si="3"/>
        <v>○</v>
      </c>
      <c r="P26" s="109" t="str">
        <f t="shared" si="4"/>
        <v>○</v>
      </c>
    </row>
    <row r="27" spans="1:16" ht="19.5" customHeight="1" thickBot="1">
      <c r="A27" s="129">
        <v>32</v>
      </c>
      <c r="B27" s="235" t="s">
        <v>1364</v>
      </c>
      <c r="C27" s="235" t="s">
        <v>1408</v>
      </c>
      <c r="D27" s="235" t="s">
        <v>1397</v>
      </c>
      <c r="E27" s="240" t="s">
        <v>1398</v>
      </c>
      <c r="F27" s="237">
        <v>38808</v>
      </c>
      <c r="G27" s="181">
        <v>8000</v>
      </c>
      <c r="H27" s="182">
        <v>8220</v>
      </c>
      <c r="I27" s="563">
        <v>1113</v>
      </c>
      <c r="J27" s="562">
        <f t="shared" si="6"/>
        <v>10718.880000000001</v>
      </c>
      <c r="K27" s="281">
        <f t="shared" si="0"/>
        <v>0.7463466332303375</v>
      </c>
      <c r="L27" s="273" t="str">
        <f t="shared" si="5"/>
        <v>○</v>
      </c>
      <c r="M27" s="105" t="str">
        <f t="shared" si="1"/>
        <v>↑</v>
      </c>
      <c r="N27" s="109" t="str">
        <f t="shared" si="2"/>
        <v>○</v>
      </c>
      <c r="O27" s="109" t="str">
        <f t="shared" si="3"/>
        <v>○</v>
      </c>
      <c r="P27" s="109" t="str">
        <f t="shared" si="4"/>
        <v>○</v>
      </c>
    </row>
    <row r="28" spans="1:16" ht="19.5" customHeight="1" thickBot="1">
      <c r="A28" s="129">
        <v>33</v>
      </c>
      <c r="B28" s="235" t="s">
        <v>1364</v>
      </c>
      <c r="C28" s="235" t="s">
        <v>1409</v>
      </c>
      <c r="D28" s="235" t="s">
        <v>1397</v>
      </c>
      <c r="E28" s="240" t="s">
        <v>1398</v>
      </c>
      <c r="F28" s="237">
        <v>38808</v>
      </c>
      <c r="G28" s="181">
        <v>9500</v>
      </c>
      <c r="H28" s="182">
        <v>9770</v>
      </c>
      <c r="I28" s="563">
        <v>143</v>
      </c>
      <c r="J28" s="562">
        <f t="shared" si="6"/>
        <v>12740.08</v>
      </c>
      <c r="K28" s="281">
        <f t="shared" si="0"/>
        <v>0.7456782061023165</v>
      </c>
      <c r="L28" s="273" t="str">
        <f t="shared" si="5"/>
        <v>○</v>
      </c>
      <c r="M28" s="105" t="str">
        <f t="shared" si="1"/>
        <v>↑</v>
      </c>
      <c r="N28" s="109" t="str">
        <f t="shared" si="2"/>
        <v>○</v>
      </c>
      <c r="O28" s="109" t="str">
        <f t="shared" si="3"/>
        <v>○</v>
      </c>
      <c r="P28" s="109" t="str">
        <f t="shared" si="4"/>
        <v>○</v>
      </c>
    </row>
    <row r="29" spans="1:16" ht="19.5" customHeight="1" thickBot="1">
      <c r="A29" s="129">
        <v>34</v>
      </c>
      <c r="B29" s="235" t="s">
        <v>1364</v>
      </c>
      <c r="C29" s="235" t="s">
        <v>1410</v>
      </c>
      <c r="D29" s="235" t="s">
        <v>1397</v>
      </c>
      <c r="E29" s="240" t="s">
        <v>1398</v>
      </c>
      <c r="F29" s="237">
        <v>38808</v>
      </c>
      <c r="G29" s="181">
        <v>5000</v>
      </c>
      <c r="H29" s="182">
        <v>5140</v>
      </c>
      <c r="I29" s="563">
        <v>1113</v>
      </c>
      <c r="J29" s="562">
        <f t="shared" si="6"/>
        <v>6702.56</v>
      </c>
      <c r="K29" s="281">
        <f t="shared" si="0"/>
        <v>0.7459836241674822</v>
      </c>
      <c r="L29" s="273" t="str">
        <f t="shared" si="5"/>
        <v>○</v>
      </c>
      <c r="M29" s="105" t="str">
        <f t="shared" si="1"/>
        <v>↑</v>
      </c>
      <c r="N29" s="109" t="str">
        <f t="shared" si="2"/>
        <v>○</v>
      </c>
      <c r="O29" s="109" t="str">
        <f t="shared" si="3"/>
        <v>○</v>
      </c>
      <c r="P29" s="109" t="str">
        <f t="shared" si="4"/>
        <v>○</v>
      </c>
    </row>
    <row r="30" spans="1:16" ht="19.5" customHeight="1" thickBot="1">
      <c r="A30" s="129">
        <v>35</v>
      </c>
      <c r="B30" s="235" t="s">
        <v>1364</v>
      </c>
      <c r="C30" s="235" t="s">
        <v>1411</v>
      </c>
      <c r="D30" s="235" t="s">
        <v>1397</v>
      </c>
      <c r="E30" s="240" t="s">
        <v>1398</v>
      </c>
      <c r="F30" s="237">
        <v>38808</v>
      </c>
      <c r="G30" s="181">
        <v>6000</v>
      </c>
      <c r="H30" s="182">
        <v>6170</v>
      </c>
      <c r="I30" s="563">
        <v>143</v>
      </c>
      <c r="J30" s="562">
        <f t="shared" si="6"/>
        <v>8045.68</v>
      </c>
      <c r="K30" s="281">
        <f t="shared" si="0"/>
        <v>0.7457418142406856</v>
      </c>
      <c r="L30" s="273" t="str">
        <f t="shared" si="5"/>
        <v>○</v>
      </c>
      <c r="M30" s="105" t="str">
        <f t="shared" si="1"/>
        <v>↑</v>
      </c>
      <c r="N30" s="109" t="str">
        <f t="shared" si="2"/>
        <v>○</v>
      </c>
      <c r="O30" s="109" t="str">
        <f t="shared" si="3"/>
        <v>○</v>
      </c>
      <c r="P30" s="109" t="str">
        <f t="shared" si="4"/>
        <v>○</v>
      </c>
    </row>
    <row r="31" spans="1:16" ht="19.5" customHeight="1" thickBot="1">
      <c r="A31" s="129">
        <v>36</v>
      </c>
      <c r="B31" s="235" t="s">
        <v>1364</v>
      </c>
      <c r="C31" s="235" t="s">
        <v>1412</v>
      </c>
      <c r="D31" s="235" t="s">
        <v>1397</v>
      </c>
      <c r="E31" s="240" t="s">
        <v>1398</v>
      </c>
      <c r="F31" s="237">
        <v>38808</v>
      </c>
      <c r="G31" s="181">
        <v>6000</v>
      </c>
      <c r="H31" s="182">
        <v>6170</v>
      </c>
      <c r="I31" s="563">
        <v>1113</v>
      </c>
      <c r="J31" s="562">
        <f t="shared" si="6"/>
        <v>8045.68</v>
      </c>
      <c r="K31" s="281">
        <f t="shared" si="0"/>
        <v>0.7457418142406856</v>
      </c>
      <c r="L31" s="273" t="str">
        <f t="shared" si="5"/>
        <v>○</v>
      </c>
      <c r="M31" s="105" t="str">
        <f t="shared" si="1"/>
        <v>↑</v>
      </c>
      <c r="N31" s="109" t="str">
        <f t="shared" si="2"/>
        <v>○</v>
      </c>
      <c r="O31" s="109" t="str">
        <f t="shared" si="3"/>
        <v>○</v>
      </c>
      <c r="P31" s="109" t="str">
        <f t="shared" si="4"/>
        <v>○</v>
      </c>
    </row>
    <row r="32" spans="1:16" ht="19.5" customHeight="1" thickBot="1">
      <c r="A32" s="129">
        <v>37</v>
      </c>
      <c r="B32" s="235" t="s">
        <v>1364</v>
      </c>
      <c r="C32" s="235" t="s">
        <v>1413</v>
      </c>
      <c r="D32" s="235" t="s">
        <v>1397</v>
      </c>
      <c r="E32" s="240" t="s">
        <v>1398</v>
      </c>
      <c r="F32" s="237">
        <v>38808</v>
      </c>
      <c r="G32" s="181">
        <v>7500</v>
      </c>
      <c r="H32" s="182">
        <v>7710</v>
      </c>
      <c r="I32" s="563">
        <v>143</v>
      </c>
      <c r="J32" s="562">
        <f t="shared" si="6"/>
        <v>10053.84</v>
      </c>
      <c r="K32" s="281">
        <f t="shared" si="0"/>
        <v>0.7459836241674823</v>
      </c>
      <c r="L32" s="273" t="str">
        <f t="shared" si="5"/>
        <v>○</v>
      </c>
      <c r="M32" s="105" t="str">
        <f t="shared" si="1"/>
        <v>↑</v>
      </c>
      <c r="N32" s="109" t="str">
        <f t="shared" si="2"/>
        <v>○</v>
      </c>
      <c r="O32" s="109" t="str">
        <f t="shared" si="3"/>
        <v>○</v>
      </c>
      <c r="P32" s="109" t="str">
        <f t="shared" si="4"/>
        <v>○</v>
      </c>
    </row>
    <row r="33" spans="1:16" ht="19.5" customHeight="1" thickBot="1">
      <c r="A33" s="129">
        <v>38</v>
      </c>
      <c r="B33" s="235" t="s">
        <v>1364</v>
      </c>
      <c r="C33" s="235" t="s">
        <v>1414</v>
      </c>
      <c r="D33" s="235" t="s">
        <v>1397</v>
      </c>
      <c r="E33" s="240" t="s">
        <v>1398</v>
      </c>
      <c r="F33" s="237">
        <v>38808</v>
      </c>
      <c r="G33" s="181">
        <v>3500</v>
      </c>
      <c r="H33" s="182">
        <v>3600</v>
      </c>
      <c r="I33" s="563">
        <v>1113</v>
      </c>
      <c r="J33" s="562">
        <f t="shared" si="6"/>
        <v>4694.400000000001</v>
      </c>
      <c r="K33" s="281">
        <f t="shared" si="0"/>
        <v>0.7455691888207224</v>
      </c>
      <c r="L33" s="273" t="str">
        <f t="shared" si="5"/>
        <v>○</v>
      </c>
      <c r="M33" s="105" t="str">
        <f t="shared" si="1"/>
        <v>↑</v>
      </c>
      <c r="N33" s="109" t="str">
        <f t="shared" si="2"/>
        <v>○</v>
      </c>
      <c r="O33" s="109" t="str">
        <f t="shared" si="3"/>
        <v>○</v>
      </c>
      <c r="P33" s="109" t="str">
        <f t="shared" si="4"/>
        <v>○</v>
      </c>
    </row>
    <row r="34" spans="1:16" ht="19.5" customHeight="1" thickBot="1">
      <c r="A34" s="129">
        <v>39</v>
      </c>
      <c r="B34" s="235" t="s">
        <v>1364</v>
      </c>
      <c r="C34" s="235" t="s">
        <v>1415</v>
      </c>
      <c r="D34" s="235" t="s">
        <v>1397</v>
      </c>
      <c r="E34" s="240" t="s">
        <v>1398</v>
      </c>
      <c r="F34" s="237">
        <v>38808</v>
      </c>
      <c r="G34" s="181">
        <v>5000</v>
      </c>
      <c r="H34" s="182">
        <v>5140</v>
      </c>
      <c r="I34" s="563">
        <v>143</v>
      </c>
      <c r="J34" s="562">
        <f t="shared" si="6"/>
        <v>6702.56</v>
      </c>
      <c r="K34" s="281">
        <f t="shared" si="0"/>
        <v>0.7459836241674822</v>
      </c>
      <c r="L34" s="273" t="str">
        <f t="shared" si="5"/>
        <v>○</v>
      </c>
      <c r="M34" s="105" t="str">
        <f t="shared" si="1"/>
        <v>↑</v>
      </c>
      <c r="N34" s="109" t="str">
        <f t="shared" si="2"/>
        <v>○</v>
      </c>
      <c r="O34" s="109" t="str">
        <f t="shared" si="3"/>
        <v>○</v>
      </c>
      <c r="P34" s="109" t="str">
        <f t="shared" si="4"/>
        <v>○</v>
      </c>
    </row>
    <row r="35" spans="1:16" ht="19.5" customHeight="1" thickBot="1">
      <c r="A35" s="129">
        <v>40</v>
      </c>
      <c r="B35" s="235" t="s">
        <v>1364</v>
      </c>
      <c r="C35" s="235" t="s">
        <v>1416</v>
      </c>
      <c r="D35" s="235" t="s">
        <v>1397</v>
      </c>
      <c r="E35" s="240" t="s">
        <v>1398</v>
      </c>
      <c r="F35" s="237">
        <v>38808</v>
      </c>
      <c r="G35" s="181">
        <v>26500</v>
      </c>
      <c r="H35" s="182">
        <v>27250</v>
      </c>
      <c r="I35" s="563">
        <v>458</v>
      </c>
      <c r="J35" s="562">
        <f t="shared" si="6"/>
        <v>35534</v>
      </c>
      <c r="K35" s="281">
        <f t="shared" si="0"/>
        <v>0.7457646198007543</v>
      </c>
      <c r="L35" s="273" t="str">
        <f t="shared" si="5"/>
        <v>○</v>
      </c>
      <c r="M35" s="105" t="str">
        <f t="shared" si="1"/>
        <v>↑</v>
      </c>
      <c r="N35" s="109" t="str">
        <f t="shared" si="2"/>
        <v>○</v>
      </c>
      <c r="O35" s="109" t="str">
        <f t="shared" si="3"/>
        <v>○</v>
      </c>
      <c r="P35" s="109" t="str">
        <f t="shared" si="4"/>
        <v>○</v>
      </c>
    </row>
    <row r="36" spans="1:16" ht="19.5" customHeight="1" thickBot="1">
      <c r="A36" s="129">
        <v>41</v>
      </c>
      <c r="B36" s="235" t="s">
        <v>1364</v>
      </c>
      <c r="C36" s="235" t="s">
        <v>1417</v>
      </c>
      <c r="D36" s="235" t="s">
        <v>1397</v>
      </c>
      <c r="E36" s="240" t="s">
        <v>1398</v>
      </c>
      <c r="F36" s="237">
        <v>38808</v>
      </c>
      <c r="G36" s="181">
        <v>32500</v>
      </c>
      <c r="H36" s="182">
        <v>33420</v>
      </c>
      <c r="I36" s="563">
        <v>1504</v>
      </c>
      <c r="J36" s="562">
        <f t="shared" si="6"/>
        <v>43579.68</v>
      </c>
      <c r="K36" s="281">
        <f t="shared" si="0"/>
        <v>0.7457604094385273</v>
      </c>
      <c r="L36" s="273" t="str">
        <f t="shared" si="5"/>
        <v>○</v>
      </c>
      <c r="M36" s="105" t="str">
        <f t="shared" si="1"/>
        <v>↑</v>
      </c>
      <c r="N36" s="109" t="str">
        <f t="shared" si="2"/>
        <v>○</v>
      </c>
      <c r="O36" s="109" t="str">
        <f t="shared" si="3"/>
        <v>○</v>
      </c>
      <c r="P36" s="109" t="str">
        <f t="shared" si="4"/>
        <v>○</v>
      </c>
    </row>
    <row r="37" spans="1:16" ht="19.5" customHeight="1" thickBot="1">
      <c r="A37" s="129">
        <v>41</v>
      </c>
      <c r="B37" s="235" t="s">
        <v>1418</v>
      </c>
      <c r="C37" s="235" t="s">
        <v>1419</v>
      </c>
      <c r="D37" s="235" t="s">
        <v>1420</v>
      </c>
      <c r="E37" s="240" t="s">
        <v>1421</v>
      </c>
      <c r="F37" s="237">
        <v>38808</v>
      </c>
      <c r="G37" s="181">
        <v>2500</v>
      </c>
      <c r="H37" s="182">
        <v>2570</v>
      </c>
      <c r="I37" s="563">
        <v>35</v>
      </c>
      <c r="J37" s="562">
        <f t="shared" si="6"/>
        <v>3351.28</v>
      </c>
      <c r="K37" s="281">
        <f>IF(G37=0,"",G37/J37)</f>
        <v>0.7459836241674822</v>
      </c>
      <c r="L37" s="273" t="str">
        <f t="shared" si="5"/>
        <v>○</v>
      </c>
      <c r="M37" s="105" t="str">
        <f t="shared" si="1"/>
        <v>↑</v>
      </c>
      <c r="N37" s="109" t="str">
        <f t="shared" si="2"/>
        <v>○</v>
      </c>
      <c r="O37" s="109" t="str">
        <f t="shared" si="3"/>
        <v>○</v>
      </c>
      <c r="P37" s="109" t="str">
        <f t="shared" si="4"/>
        <v>○</v>
      </c>
    </row>
    <row r="38" spans="1:16" ht="19.5" customHeight="1" thickBot="1">
      <c r="A38" s="129">
        <v>42</v>
      </c>
      <c r="B38" s="235" t="s">
        <v>1368</v>
      </c>
      <c r="C38" s="235" t="s">
        <v>1422</v>
      </c>
      <c r="D38" s="235" t="s">
        <v>1423</v>
      </c>
      <c r="E38" s="240" t="s">
        <v>1398</v>
      </c>
      <c r="F38" s="237">
        <v>38808</v>
      </c>
      <c r="G38" s="181">
        <v>45000</v>
      </c>
      <c r="H38" s="182">
        <v>46280</v>
      </c>
      <c r="I38" s="561">
        <v>703</v>
      </c>
      <c r="J38" s="562">
        <f>G38*2.158</f>
        <v>97110</v>
      </c>
      <c r="K38" s="281">
        <f t="shared" si="0"/>
        <v>0.4633920296570899</v>
      </c>
      <c r="L38" s="273" t="str">
        <f t="shared" si="5"/>
        <v>○</v>
      </c>
      <c r="M38" s="105" t="str">
        <f t="shared" si="1"/>
        <v>↑</v>
      </c>
      <c r="N38" s="109" t="str">
        <f t="shared" si="2"/>
        <v>○</v>
      </c>
      <c r="O38" s="109" t="str">
        <f t="shared" si="3"/>
        <v>○</v>
      </c>
      <c r="P38" s="109" t="str">
        <f t="shared" si="4"/>
        <v>○</v>
      </c>
    </row>
    <row r="39" spans="1:16" ht="19.5" customHeight="1" thickBot="1">
      <c r="A39" s="129">
        <v>43</v>
      </c>
      <c r="B39" s="235" t="s">
        <v>1368</v>
      </c>
      <c r="C39" s="235" t="s">
        <v>1424</v>
      </c>
      <c r="D39" s="235" t="s">
        <v>1423</v>
      </c>
      <c r="E39" s="240" t="s">
        <v>1398</v>
      </c>
      <c r="F39" s="237">
        <v>38808</v>
      </c>
      <c r="G39" s="181">
        <v>68000</v>
      </c>
      <c r="H39" s="182">
        <v>69940</v>
      </c>
      <c r="I39" s="563">
        <v>80</v>
      </c>
      <c r="J39" s="562">
        <f aca="true" t="shared" si="7" ref="J39:J48">G39*2.158</f>
        <v>146744</v>
      </c>
      <c r="K39" s="281">
        <f t="shared" si="0"/>
        <v>0.4633920296570899</v>
      </c>
      <c r="L39" s="273" t="str">
        <f t="shared" si="5"/>
        <v>○</v>
      </c>
      <c r="M39" s="105" t="str">
        <f t="shared" si="1"/>
        <v>↑</v>
      </c>
      <c r="N39" s="109" t="str">
        <f t="shared" si="2"/>
        <v>○</v>
      </c>
      <c r="O39" s="109" t="str">
        <f t="shared" si="3"/>
        <v>○</v>
      </c>
      <c r="P39" s="109" t="str">
        <f t="shared" si="4"/>
        <v>○</v>
      </c>
    </row>
    <row r="40" spans="1:16" ht="19.5" customHeight="1" thickBot="1">
      <c r="A40" s="129">
        <v>44</v>
      </c>
      <c r="B40" s="235" t="s">
        <v>1368</v>
      </c>
      <c r="C40" s="235" t="s">
        <v>1425</v>
      </c>
      <c r="D40" s="235" t="s">
        <v>1423</v>
      </c>
      <c r="E40" s="240" t="s">
        <v>1398</v>
      </c>
      <c r="F40" s="237">
        <v>38808</v>
      </c>
      <c r="G40" s="181">
        <v>40000</v>
      </c>
      <c r="H40" s="182">
        <v>41140</v>
      </c>
      <c r="I40" s="563">
        <v>202</v>
      </c>
      <c r="J40" s="562">
        <f t="shared" si="7"/>
        <v>86320</v>
      </c>
      <c r="K40" s="281">
        <f t="shared" si="0"/>
        <v>0.4633920296570899</v>
      </c>
      <c r="L40" s="273" t="str">
        <f t="shared" si="5"/>
        <v>○</v>
      </c>
      <c r="M40" s="105" t="str">
        <f t="shared" si="1"/>
        <v>↑</v>
      </c>
      <c r="N40" s="109" t="str">
        <f t="shared" si="2"/>
        <v>○</v>
      </c>
      <c r="O40" s="109" t="str">
        <f t="shared" si="3"/>
        <v>○</v>
      </c>
      <c r="P40" s="109" t="str">
        <f t="shared" si="4"/>
        <v>○</v>
      </c>
    </row>
    <row r="41" spans="1:16" ht="19.5" customHeight="1" thickBot="1">
      <c r="A41" s="129">
        <v>45</v>
      </c>
      <c r="B41" s="235" t="s">
        <v>1368</v>
      </c>
      <c r="C41" s="235" t="s">
        <v>1426</v>
      </c>
      <c r="D41" s="235" t="s">
        <v>1423</v>
      </c>
      <c r="E41" s="240" t="s">
        <v>1398</v>
      </c>
      <c r="F41" s="237">
        <v>38808</v>
      </c>
      <c r="G41" s="181">
        <v>60000</v>
      </c>
      <c r="H41" s="182">
        <v>61710</v>
      </c>
      <c r="I41" s="563">
        <v>40</v>
      </c>
      <c r="J41" s="562">
        <f t="shared" si="7"/>
        <v>129480</v>
      </c>
      <c r="K41" s="281">
        <f t="shared" si="0"/>
        <v>0.4633920296570899</v>
      </c>
      <c r="L41" s="273" t="str">
        <f t="shared" si="5"/>
        <v>○</v>
      </c>
      <c r="M41" s="105" t="str">
        <f t="shared" si="1"/>
        <v>↑</v>
      </c>
      <c r="N41" s="109" t="str">
        <f t="shared" si="2"/>
        <v>○</v>
      </c>
      <c r="O41" s="109" t="str">
        <f t="shared" si="3"/>
        <v>○</v>
      </c>
      <c r="P41" s="109" t="str">
        <f t="shared" si="4"/>
        <v>○</v>
      </c>
    </row>
    <row r="42" spans="1:16" ht="19.5" customHeight="1" thickBot="1">
      <c r="A42" s="129">
        <v>46</v>
      </c>
      <c r="B42" s="235" t="s">
        <v>1368</v>
      </c>
      <c r="C42" s="235" t="s">
        <v>1427</v>
      </c>
      <c r="D42" s="235" t="s">
        <v>1423</v>
      </c>
      <c r="E42" s="240" t="s">
        <v>1398</v>
      </c>
      <c r="F42" s="237">
        <v>38808</v>
      </c>
      <c r="G42" s="181">
        <v>18000</v>
      </c>
      <c r="H42" s="182">
        <v>18510</v>
      </c>
      <c r="I42" s="563">
        <v>263</v>
      </c>
      <c r="J42" s="562">
        <f t="shared" si="7"/>
        <v>38844</v>
      </c>
      <c r="K42" s="281">
        <f t="shared" si="0"/>
        <v>0.4633920296570899</v>
      </c>
      <c r="L42" s="273" t="str">
        <f t="shared" si="5"/>
        <v>○</v>
      </c>
      <c r="M42" s="105" t="str">
        <f t="shared" si="1"/>
        <v>↑</v>
      </c>
      <c r="N42" s="109" t="str">
        <f t="shared" si="2"/>
        <v>○</v>
      </c>
      <c r="O42" s="109" t="str">
        <f t="shared" si="3"/>
        <v>○</v>
      </c>
      <c r="P42" s="109" t="str">
        <f t="shared" si="4"/>
        <v>○</v>
      </c>
    </row>
    <row r="43" spans="1:16" ht="19.5" customHeight="1" thickBot="1">
      <c r="A43" s="129">
        <v>47</v>
      </c>
      <c r="B43" s="235" t="s">
        <v>1368</v>
      </c>
      <c r="C43" s="235" t="s">
        <v>1428</v>
      </c>
      <c r="D43" s="235" t="s">
        <v>1423</v>
      </c>
      <c r="E43" s="240" t="s">
        <v>1398</v>
      </c>
      <c r="F43" s="237">
        <v>38808</v>
      </c>
      <c r="G43" s="181">
        <v>27000</v>
      </c>
      <c r="H43" s="182">
        <v>27770</v>
      </c>
      <c r="I43" s="563">
        <v>40</v>
      </c>
      <c r="J43" s="562">
        <f t="shared" si="7"/>
        <v>58266</v>
      </c>
      <c r="K43" s="281">
        <f t="shared" si="0"/>
        <v>0.4633920296570899</v>
      </c>
      <c r="L43" s="273" t="str">
        <f t="shared" si="5"/>
        <v>○</v>
      </c>
      <c r="M43" s="105" t="str">
        <f t="shared" si="1"/>
        <v>↑</v>
      </c>
      <c r="N43" s="109" t="str">
        <f t="shared" si="2"/>
        <v>○</v>
      </c>
      <c r="O43" s="109" t="str">
        <f t="shared" si="3"/>
        <v>○</v>
      </c>
      <c r="P43" s="109" t="str">
        <f t="shared" si="4"/>
        <v>○</v>
      </c>
    </row>
    <row r="44" spans="1:16" ht="19.5" customHeight="1" thickBot="1">
      <c r="A44" s="129">
        <v>48</v>
      </c>
      <c r="B44" s="235" t="s">
        <v>1368</v>
      </c>
      <c r="C44" s="235" t="s">
        <v>1429</v>
      </c>
      <c r="D44" s="235" t="s">
        <v>1423</v>
      </c>
      <c r="E44" s="240" t="s">
        <v>1398</v>
      </c>
      <c r="F44" s="237">
        <v>38808</v>
      </c>
      <c r="G44" s="181">
        <v>2000</v>
      </c>
      <c r="H44" s="182">
        <v>2050</v>
      </c>
      <c r="I44" s="563">
        <v>528</v>
      </c>
      <c r="J44" s="562">
        <f t="shared" si="7"/>
        <v>4316</v>
      </c>
      <c r="K44" s="281">
        <f t="shared" si="0"/>
        <v>0.4633920296570899</v>
      </c>
      <c r="L44" s="273" t="str">
        <f t="shared" si="5"/>
        <v>○</v>
      </c>
      <c r="M44" s="105" t="str">
        <f t="shared" si="1"/>
        <v>↑</v>
      </c>
      <c r="N44" s="109" t="str">
        <f t="shared" si="2"/>
        <v>○</v>
      </c>
      <c r="O44" s="109" t="str">
        <f t="shared" si="3"/>
        <v>○</v>
      </c>
      <c r="P44" s="109" t="str">
        <f t="shared" si="4"/>
        <v>○</v>
      </c>
    </row>
    <row r="45" spans="1:16" ht="19.5" customHeight="1" thickBot="1">
      <c r="A45" s="129">
        <v>49</v>
      </c>
      <c r="B45" s="235" t="s">
        <v>1368</v>
      </c>
      <c r="C45" s="235" t="s">
        <v>1430</v>
      </c>
      <c r="D45" s="235" t="s">
        <v>1423</v>
      </c>
      <c r="E45" s="240" t="s">
        <v>1398</v>
      </c>
      <c r="F45" s="237">
        <v>38808</v>
      </c>
      <c r="G45" s="181">
        <v>2000</v>
      </c>
      <c r="H45" s="182">
        <v>2050</v>
      </c>
      <c r="I45" s="563">
        <v>147</v>
      </c>
      <c r="J45" s="562">
        <f t="shared" si="7"/>
        <v>4316</v>
      </c>
      <c r="K45" s="281">
        <f t="shared" si="0"/>
        <v>0.4633920296570899</v>
      </c>
      <c r="L45" s="273" t="str">
        <f t="shared" si="5"/>
        <v>○</v>
      </c>
      <c r="M45" s="105" t="str">
        <f t="shared" si="1"/>
        <v>↑</v>
      </c>
      <c r="N45" s="109" t="str">
        <f t="shared" si="2"/>
        <v>○</v>
      </c>
      <c r="O45" s="109" t="str">
        <f t="shared" si="3"/>
        <v>○</v>
      </c>
      <c r="P45" s="109" t="str">
        <f t="shared" si="4"/>
        <v>○</v>
      </c>
    </row>
    <row r="46" spans="1:16" ht="19.5" customHeight="1" thickBot="1">
      <c r="A46" s="129">
        <v>50</v>
      </c>
      <c r="B46" s="235" t="s">
        <v>1368</v>
      </c>
      <c r="C46" s="235" t="s">
        <v>1431</v>
      </c>
      <c r="D46" s="235" t="s">
        <v>1423</v>
      </c>
      <c r="E46" s="240" t="s">
        <v>1398</v>
      </c>
      <c r="F46" s="237">
        <v>38808</v>
      </c>
      <c r="G46" s="181">
        <v>1000</v>
      </c>
      <c r="H46" s="182">
        <v>1020</v>
      </c>
      <c r="I46" s="563">
        <v>100</v>
      </c>
      <c r="J46" s="562">
        <f t="shared" si="7"/>
        <v>2158</v>
      </c>
      <c r="K46" s="281">
        <f t="shared" si="0"/>
        <v>0.4633920296570899</v>
      </c>
      <c r="L46" s="273" t="str">
        <f t="shared" si="5"/>
        <v>○</v>
      </c>
      <c r="M46" s="105" t="str">
        <f t="shared" si="1"/>
        <v>↑</v>
      </c>
      <c r="N46" s="109" t="str">
        <f t="shared" si="2"/>
        <v>○</v>
      </c>
      <c r="O46" s="109" t="str">
        <f t="shared" si="3"/>
        <v>○</v>
      </c>
      <c r="P46" s="109" t="str">
        <f t="shared" si="4"/>
        <v>○</v>
      </c>
    </row>
    <row r="47" spans="1:16" ht="19.5" customHeight="1" thickBot="1">
      <c r="A47" s="129">
        <v>51</v>
      </c>
      <c r="B47" s="235" t="s">
        <v>1368</v>
      </c>
      <c r="C47" s="235" t="s">
        <v>1432</v>
      </c>
      <c r="D47" s="235" t="s">
        <v>1423</v>
      </c>
      <c r="E47" s="240" t="s">
        <v>1398</v>
      </c>
      <c r="F47" s="237">
        <v>38808</v>
      </c>
      <c r="G47" s="181">
        <v>1500</v>
      </c>
      <c r="H47" s="182">
        <v>1540</v>
      </c>
      <c r="I47" s="563">
        <v>46</v>
      </c>
      <c r="J47" s="562">
        <f t="shared" si="7"/>
        <v>3237</v>
      </c>
      <c r="K47" s="281">
        <f t="shared" si="0"/>
        <v>0.4633920296570899</v>
      </c>
      <c r="L47" s="273" t="str">
        <f t="shared" si="5"/>
        <v>○</v>
      </c>
      <c r="M47" s="105" t="str">
        <f t="shared" si="1"/>
        <v>↑</v>
      </c>
      <c r="N47" s="109" t="str">
        <f t="shared" si="2"/>
        <v>○</v>
      </c>
      <c r="O47" s="109" t="str">
        <f t="shared" si="3"/>
        <v>○</v>
      </c>
      <c r="P47" s="109" t="str">
        <f t="shared" si="4"/>
        <v>○</v>
      </c>
    </row>
    <row r="48" spans="1:16" ht="19.5" customHeight="1" thickBot="1">
      <c r="A48" s="129">
        <v>52</v>
      </c>
      <c r="B48" s="235" t="s">
        <v>1368</v>
      </c>
      <c r="C48" s="235" t="s">
        <v>1433</v>
      </c>
      <c r="D48" s="235" t="s">
        <v>1423</v>
      </c>
      <c r="E48" s="240" t="s">
        <v>1398</v>
      </c>
      <c r="F48" s="237">
        <v>38808</v>
      </c>
      <c r="G48" s="181">
        <v>300</v>
      </c>
      <c r="H48" s="564">
        <v>300</v>
      </c>
      <c r="I48" s="563">
        <v>2130</v>
      </c>
      <c r="J48" s="562">
        <f t="shared" si="7"/>
        <v>647.4</v>
      </c>
      <c r="K48" s="281">
        <f t="shared" si="0"/>
        <v>0.4633920296570899</v>
      </c>
      <c r="L48" s="273">
        <f t="shared" si="5"/>
      </c>
      <c r="M48" s="105">
        <f t="shared" si="1"/>
      </c>
      <c r="N48" s="109" t="str">
        <f t="shared" si="2"/>
        <v>○</v>
      </c>
      <c r="O48" s="109" t="str">
        <f t="shared" si="3"/>
        <v>○</v>
      </c>
      <c r="P48" s="109" t="str">
        <f t="shared" si="4"/>
        <v>○</v>
      </c>
    </row>
    <row r="49" spans="1:16" ht="19.5" customHeight="1" thickBot="1">
      <c r="A49" s="129">
        <v>53</v>
      </c>
      <c r="B49" s="235" t="s">
        <v>1371</v>
      </c>
      <c r="C49" s="235" t="s">
        <v>1434</v>
      </c>
      <c r="D49" s="235"/>
      <c r="E49" s="236" t="s">
        <v>1435</v>
      </c>
      <c r="F49" s="237">
        <v>38808</v>
      </c>
      <c r="G49" s="181">
        <v>535800</v>
      </c>
      <c r="H49" s="182">
        <v>535800</v>
      </c>
      <c r="I49" s="184">
        <v>538</v>
      </c>
      <c r="J49" s="184">
        <v>1438537</v>
      </c>
      <c r="K49" s="281">
        <f t="shared" si="0"/>
        <v>0.37246174411919886</v>
      </c>
      <c r="L49" s="273">
        <f t="shared" si="5"/>
      </c>
      <c r="M49" s="105">
        <f t="shared" si="1"/>
      </c>
      <c r="N49" s="109" t="str">
        <f t="shared" si="2"/>
        <v>○</v>
      </c>
      <c r="O49" s="109" t="str">
        <f t="shared" si="3"/>
        <v>○</v>
      </c>
      <c r="P49" s="109" t="str">
        <f t="shared" si="4"/>
        <v>○</v>
      </c>
    </row>
    <row r="50" spans="1:16" ht="19.5" customHeight="1" thickBot="1">
      <c r="A50" s="129">
        <v>54</v>
      </c>
      <c r="B50" s="235" t="s">
        <v>1371</v>
      </c>
      <c r="C50" s="235" t="s">
        <v>1436</v>
      </c>
      <c r="D50" s="235" t="s">
        <v>1437</v>
      </c>
      <c r="E50" s="236" t="s">
        <v>1435</v>
      </c>
      <c r="F50" s="237">
        <v>38808</v>
      </c>
      <c r="G50" s="181">
        <v>29700</v>
      </c>
      <c r="H50" s="182">
        <v>29700</v>
      </c>
      <c r="I50" s="184">
        <v>84</v>
      </c>
      <c r="J50" s="184">
        <v>122880</v>
      </c>
      <c r="K50" s="281">
        <f t="shared" si="0"/>
        <v>0.24169921875</v>
      </c>
      <c r="L50" s="273">
        <f t="shared" si="5"/>
      </c>
      <c r="M50" s="105">
        <f t="shared" si="1"/>
      </c>
      <c r="N50" s="109" t="str">
        <f t="shared" si="2"/>
        <v>○</v>
      </c>
      <c r="O50" s="109" t="str">
        <f t="shared" si="3"/>
        <v>○</v>
      </c>
      <c r="P50" s="109" t="str">
        <f t="shared" si="4"/>
        <v>○</v>
      </c>
    </row>
    <row r="51" spans="1:16" ht="19.5" customHeight="1" thickBot="1">
      <c r="A51" s="129">
        <v>55</v>
      </c>
      <c r="B51" s="235" t="s">
        <v>1371</v>
      </c>
      <c r="C51" s="235" t="s">
        <v>1436</v>
      </c>
      <c r="D51" s="235" t="s">
        <v>1438</v>
      </c>
      <c r="E51" s="236" t="s">
        <v>1435</v>
      </c>
      <c r="F51" s="237">
        <v>38808</v>
      </c>
      <c r="G51" s="181">
        <v>14800</v>
      </c>
      <c r="H51" s="182">
        <v>14800</v>
      </c>
      <c r="I51" s="184">
        <v>120</v>
      </c>
      <c r="J51" s="184">
        <v>73735</v>
      </c>
      <c r="K51" s="281">
        <f t="shared" si="0"/>
        <v>0.20071879026242626</v>
      </c>
      <c r="L51" s="273">
        <f t="shared" si="5"/>
      </c>
      <c r="M51" s="105">
        <f t="shared" si="1"/>
      </c>
      <c r="N51" s="109" t="str">
        <f t="shared" si="2"/>
        <v>○</v>
      </c>
      <c r="O51" s="109" t="str">
        <f t="shared" si="3"/>
        <v>○</v>
      </c>
      <c r="P51" s="109" t="str">
        <f t="shared" si="4"/>
        <v>○</v>
      </c>
    </row>
    <row r="52" spans="1:16" ht="19.5" customHeight="1" thickBot="1">
      <c r="A52" s="129">
        <v>56</v>
      </c>
      <c r="B52" s="235" t="s">
        <v>1371</v>
      </c>
      <c r="C52" s="235" t="s">
        <v>1439</v>
      </c>
      <c r="D52" s="235"/>
      <c r="E52" s="236" t="s">
        <v>1435</v>
      </c>
      <c r="F52" s="237">
        <v>38808</v>
      </c>
      <c r="G52" s="181">
        <v>282000</v>
      </c>
      <c r="H52" s="182">
        <v>282000</v>
      </c>
      <c r="I52" s="184">
        <v>162</v>
      </c>
      <c r="J52" s="184">
        <v>2137599</v>
      </c>
      <c r="K52" s="281">
        <f t="shared" si="0"/>
        <v>0.13192371441042028</v>
      </c>
      <c r="L52" s="273">
        <f t="shared" si="5"/>
      </c>
      <c r="M52" s="105">
        <f t="shared" si="1"/>
      </c>
      <c r="N52" s="109" t="str">
        <f t="shared" si="2"/>
        <v>○</v>
      </c>
      <c r="O52" s="109" t="str">
        <f t="shared" si="3"/>
        <v>○</v>
      </c>
      <c r="P52" s="109" t="str">
        <f t="shared" si="4"/>
        <v>○</v>
      </c>
    </row>
    <row r="53" spans="1:16" ht="19.5" customHeight="1" thickBot="1">
      <c r="A53" s="129">
        <v>57</v>
      </c>
      <c r="B53" s="235" t="s">
        <v>1371</v>
      </c>
      <c r="C53" s="235" t="s">
        <v>1440</v>
      </c>
      <c r="D53" s="235" t="s">
        <v>1441</v>
      </c>
      <c r="E53" s="236" t="s">
        <v>1435</v>
      </c>
      <c r="F53" s="237">
        <v>38808</v>
      </c>
      <c r="G53" s="181">
        <v>17000</v>
      </c>
      <c r="H53" s="182">
        <v>17000</v>
      </c>
      <c r="I53" s="184">
        <v>271</v>
      </c>
      <c r="J53" s="184">
        <v>50160</v>
      </c>
      <c r="K53" s="281">
        <f t="shared" si="0"/>
        <v>0.33891547049441784</v>
      </c>
      <c r="L53" s="273">
        <f t="shared" si="5"/>
      </c>
      <c r="M53" s="105">
        <f t="shared" si="1"/>
      </c>
      <c r="N53" s="109" t="str">
        <f t="shared" si="2"/>
        <v>○</v>
      </c>
      <c r="O53" s="109" t="str">
        <f t="shared" si="3"/>
        <v>○</v>
      </c>
      <c r="P53" s="109" t="str">
        <f t="shared" si="4"/>
        <v>○</v>
      </c>
    </row>
    <row r="54" spans="1:16" ht="19.5" customHeight="1" thickBot="1">
      <c r="A54" s="129">
        <v>58</v>
      </c>
      <c r="B54" s="235" t="s">
        <v>1371</v>
      </c>
      <c r="C54" s="235" t="s">
        <v>1440</v>
      </c>
      <c r="D54" s="235" t="s">
        <v>1442</v>
      </c>
      <c r="E54" s="236" t="s">
        <v>1435</v>
      </c>
      <c r="F54" s="237">
        <v>38808</v>
      </c>
      <c r="G54" s="181">
        <v>30000</v>
      </c>
      <c r="H54" s="182">
        <v>30000</v>
      </c>
      <c r="I54" s="184">
        <v>37</v>
      </c>
      <c r="J54" s="184">
        <v>144432</v>
      </c>
      <c r="K54" s="281">
        <f t="shared" si="0"/>
        <v>0.20771020272515786</v>
      </c>
      <c r="L54" s="273">
        <f t="shared" si="5"/>
      </c>
      <c r="M54" s="105">
        <f t="shared" si="1"/>
      </c>
      <c r="N54" s="109" t="str">
        <f t="shared" si="2"/>
        <v>○</v>
      </c>
      <c r="O54" s="109" t="str">
        <f t="shared" si="3"/>
        <v>○</v>
      </c>
      <c r="P54" s="109" t="str">
        <f t="shared" si="4"/>
        <v>○</v>
      </c>
    </row>
    <row r="55" spans="1:16" ht="19.5" customHeight="1" thickBot="1">
      <c r="A55" s="129">
        <v>59</v>
      </c>
      <c r="B55" s="235" t="s">
        <v>1371</v>
      </c>
      <c r="C55" s="235" t="s">
        <v>1440</v>
      </c>
      <c r="D55" s="235" t="s">
        <v>1443</v>
      </c>
      <c r="E55" s="236" t="s">
        <v>1435</v>
      </c>
      <c r="F55" s="237">
        <v>38808</v>
      </c>
      <c r="G55" s="181">
        <v>9800</v>
      </c>
      <c r="H55" s="182">
        <v>9800</v>
      </c>
      <c r="I55" s="184">
        <v>23</v>
      </c>
      <c r="J55" s="184">
        <v>14739</v>
      </c>
      <c r="K55" s="281">
        <f t="shared" si="0"/>
        <v>0.6649026392563946</v>
      </c>
      <c r="L55" s="273">
        <f t="shared" si="5"/>
      </c>
      <c r="M55" s="105">
        <f t="shared" si="1"/>
      </c>
      <c r="N55" s="109" t="str">
        <f t="shared" si="2"/>
        <v>○</v>
      </c>
      <c r="O55" s="109" t="str">
        <f t="shared" si="3"/>
        <v>○</v>
      </c>
      <c r="P55" s="109" t="str">
        <f t="shared" si="4"/>
        <v>○</v>
      </c>
    </row>
    <row r="56" spans="1:16" ht="19.5" customHeight="1" thickBot="1">
      <c r="A56" s="129">
        <v>60</v>
      </c>
      <c r="B56" s="235" t="s">
        <v>1371</v>
      </c>
      <c r="C56" s="235" t="s">
        <v>1444</v>
      </c>
      <c r="D56" s="235"/>
      <c r="E56" s="236" t="s">
        <v>1435</v>
      </c>
      <c r="F56" s="237">
        <v>38808</v>
      </c>
      <c r="G56" s="181">
        <v>55000</v>
      </c>
      <c r="H56" s="182">
        <v>55000</v>
      </c>
      <c r="I56" s="184">
        <v>0.4</v>
      </c>
      <c r="J56" s="184">
        <v>240000</v>
      </c>
      <c r="K56" s="281">
        <f t="shared" si="0"/>
        <v>0.22916666666666666</v>
      </c>
      <c r="L56" s="273">
        <f t="shared" si="5"/>
      </c>
      <c r="M56" s="105">
        <f t="shared" si="1"/>
      </c>
      <c r="N56" s="109" t="str">
        <f t="shared" si="2"/>
        <v>○</v>
      </c>
      <c r="O56" s="109" t="str">
        <f t="shared" si="3"/>
        <v>○</v>
      </c>
      <c r="P56" s="109" t="str">
        <f t="shared" si="4"/>
        <v>○</v>
      </c>
    </row>
    <row r="57" spans="1:16" ht="19.5" customHeight="1" thickBot="1">
      <c r="A57" s="129">
        <v>61</v>
      </c>
      <c r="B57" s="235" t="s">
        <v>1375</v>
      </c>
      <c r="C57" s="235" t="s">
        <v>1445</v>
      </c>
      <c r="D57" s="235" t="s">
        <v>1446</v>
      </c>
      <c r="E57" s="236" t="s">
        <v>1377</v>
      </c>
      <c r="F57" s="237">
        <v>39387</v>
      </c>
      <c r="G57" s="181">
        <v>87300</v>
      </c>
      <c r="H57" s="564">
        <v>89790</v>
      </c>
      <c r="I57" s="184">
        <v>0</v>
      </c>
      <c r="J57" s="184">
        <v>82673.09999999999</v>
      </c>
      <c r="K57" s="281">
        <f t="shared" si="0"/>
        <v>1.0559662090813096</v>
      </c>
      <c r="L57" s="273" t="str">
        <f t="shared" si="5"/>
        <v>○</v>
      </c>
      <c r="M57" s="105" t="str">
        <f t="shared" si="1"/>
        <v>↑</v>
      </c>
      <c r="N57" s="109" t="str">
        <f t="shared" si="2"/>
        <v>○</v>
      </c>
      <c r="O57" s="109" t="str">
        <f t="shared" si="3"/>
        <v>○</v>
      </c>
      <c r="P57" s="109">
        <f t="shared" si="4"/>
      </c>
    </row>
    <row r="58" spans="1:13" ht="19.5" customHeight="1" thickBot="1">
      <c r="A58" s="129"/>
      <c r="B58" s="235" t="s">
        <v>1375</v>
      </c>
      <c r="C58" s="235" t="s">
        <v>1445</v>
      </c>
      <c r="D58" s="235" t="s">
        <v>1447</v>
      </c>
      <c r="E58" s="236" t="s">
        <v>1377</v>
      </c>
      <c r="F58" s="237">
        <v>39387</v>
      </c>
      <c r="G58" s="181">
        <v>29100</v>
      </c>
      <c r="H58" s="564">
        <v>29930</v>
      </c>
      <c r="I58" s="184">
        <v>0</v>
      </c>
      <c r="J58" s="184">
        <v>27557.699999999997</v>
      </c>
      <c r="K58" s="281">
        <f t="shared" si="0"/>
        <v>1.0559662090813096</v>
      </c>
      <c r="L58" s="273" t="str">
        <f t="shared" si="5"/>
        <v>○</v>
      </c>
      <c r="M58" s="105" t="str">
        <f t="shared" si="1"/>
        <v>↑</v>
      </c>
    </row>
    <row r="59" spans="1:13" ht="19.5" customHeight="1" thickBot="1">
      <c r="A59" s="129"/>
      <c r="B59" s="235" t="s">
        <v>1375</v>
      </c>
      <c r="C59" s="235" t="s">
        <v>1445</v>
      </c>
      <c r="D59" s="235" t="s">
        <v>1448</v>
      </c>
      <c r="E59" s="236" t="s">
        <v>1377</v>
      </c>
      <c r="F59" s="237">
        <v>39387</v>
      </c>
      <c r="G59" s="181">
        <v>38100</v>
      </c>
      <c r="H59" s="564">
        <v>39190</v>
      </c>
      <c r="I59" s="184">
        <v>0</v>
      </c>
      <c r="J59" s="184">
        <v>36080.7</v>
      </c>
      <c r="K59" s="281">
        <f t="shared" si="0"/>
        <v>1.0559662090813096</v>
      </c>
      <c r="L59" s="273" t="str">
        <f t="shared" si="5"/>
        <v>○</v>
      </c>
      <c r="M59" s="105" t="str">
        <f t="shared" si="1"/>
        <v>↑</v>
      </c>
    </row>
    <row r="60" spans="1:16" ht="19.5" customHeight="1" thickBot="1">
      <c r="A60" s="129">
        <v>62</v>
      </c>
      <c r="B60" s="235" t="s">
        <v>1375</v>
      </c>
      <c r="C60" s="235" t="s">
        <v>1445</v>
      </c>
      <c r="D60" s="235" t="s">
        <v>1449</v>
      </c>
      <c r="E60" s="236" t="s">
        <v>1377</v>
      </c>
      <c r="F60" s="237">
        <v>39387</v>
      </c>
      <c r="G60" s="181">
        <v>114300</v>
      </c>
      <c r="H60" s="564">
        <v>117570</v>
      </c>
      <c r="I60" s="184">
        <v>0</v>
      </c>
      <c r="J60" s="184">
        <v>108242.09999999999</v>
      </c>
      <c r="K60" s="281">
        <f t="shared" si="0"/>
        <v>1.0559662090813096</v>
      </c>
      <c r="L60" s="273" t="str">
        <f t="shared" si="5"/>
        <v>○</v>
      </c>
      <c r="M60" s="105" t="str">
        <f t="shared" si="1"/>
        <v>↑</v>
      </c>
      <c r="N60" s="109" t="str">
        <f t="shared" si="2"/>
        <v>○</v>
      </c>
      <c r="O60" s="109" t="str">
        <f t="shared" si="3"/>
        <v>○</v>
      </c>
      <c r="P60" s="109">
        <f t="shared" si="4"/>
      </c>
    </row>
    <row r="61" spans="1:16" ht="19.5" customHeight="1" thickBot="1">
      <c r="A61" s="129">
        <v>63</v>
      </c>
      <c r="B61" s="235" t="s">
        <v>1375</v>
      </c>
      <c r="C61" s="235" t="s">
        <v>1445</v>
      </c>
      <c r="D61" s="235" t="s">
        <v>1450</v>
      </c>
      <c r="E61" s="236" t="s">
        <v>1377</v>
      </c>
      <c r="F61" s="237">
        <v>39387</v>
      </c>
      <c r="G61" s="181">
        <v>9000</v>
      </c>
      <c r="H61" s="564">
        <v>9260</v>
      </c>
      <c r="I61" s="184">
        <v>85</v>
      </c>
      <c r="J61" s="184">
        <v>8523</v>
      </c>
      <c r="K61" s="281">
        <f t="shared" si="0"/>
        <v>1.0559662090813093</v>
      </c>
      <c r="L61" s="273" t="str">
        <f t="shared" si="5"/>
        <v>○</v>
      </c>
      <c r="M61" s="105" t="str">
        <f t="shared" si="1"/>
        <v>↑</v>
      </c>
      <c r="N61" s="109" t="str">
        <f t="shared" si="2"/>
        <v>○</v>
      </c>
      <c r="O61" s="109" t="str">
        <f t="shared" si="3"/>
        <v>○</v>
      </c>
      <c r="P61" s="109">
        <f t="shared" si="4"/>
      </c>
    </row>
    <row r="62" spans="1:13" ht="19.5" customHeight="1" thickBot="1">
      <c r="A62" s="129"/>
      <c r="B62" s="235" t="s">
        <v>1375</v>
      </c>
      <c r="C62" s="235" t="s">
        <v>1445</v>
      </c>
      <c r="D62" s="235" t="s">
        <v>1451</v>
      </c>
      <c r="E62" s="236" t="s">
        <v>1377</v>
      </c>
      <c r="F62" s="237">
        <v>39387</v>
      </c>
      <c r="G62" s="181">
        <v>27000</v>
      </c>
      <c r="H62" s="564">
        <v>27770</v>
      </c>
      <c r="I62" s="184">
        <v>0</v>
      </c>
      <c r="J62" s="184">
        <v>25569</v>
      </c>
      <c r="K62" s="281">
        <f t="shared" si="0"/>
        <v>1.0559662090813093</v>
      </c>
      <c r="L62" s="273" t="str">
        <f t="shared" si="5"/>
        <v>○</v>
      </c>
      <c r="M62" s="105" t="str">
        <f t="shared" si="1"/>
        <v>↑</v>
      </c>
    </row>
    <row r="63" spans="1:16" ht="19.5" customHeight="1" thickBot="1">
      <c r="A63" s="129">
        <v>64</v>
      </c>
      <c r="B63" s="235" t="s">
        <v>1375</v>
      </c>
      <c r="C63" s="235" t="s">
        <v>1445</v>
      </c>
      <c r="D63" s="235" t="s">
        <v>1452</v>
      </c>
      <c r="E63" s="236" t="s">
        <v>1377</v>
      </c>
      <c r="F63" s="237">
        <v>39387</v>
      </c>
      <c r="G63" s="181">
        <v>15900</v>
      </c>
      <c r="H63" s="564">
        <v>16350</v>
      </c>
      <c r="I63" s="184">
        <v>310</v>
      </c>
      <c r="J63" s="184">
        <v>15057.3</v>
      </c>
      <c r="K63" s="281">
        <f t="shared" si="0"/>
        <v>1.0559662090813096</v>
      </c>
      <c r="L63" s="273" t="str">
        <f t="shared" si="5"/>
        <v>○</v>
      </c>
      <c r="M63" s="105" t="str">
        <f t="shared" si="1"/>
        <v>↑</v>
      </c>
      <c r="N63" s="109" t="str">
        <f t="shared" si="2"/>
        <v>○</v>
      </c>
      <c r="O63" s="109" t="str">
        <f t="shared" si="3"/>
        <v>○</v>
      </c>
      <c r="P63" s="109">
        <f t="shared" si="4"/>
      </c>
    </row>
    <row r="64" spans="1:13" ht="19.5" customHeight="1" thickBot="1">
      <c r="A64" s="129"/>
      <c r="B64" s="235" t="s">
        <v>1375</v>
      </c>
      <c r="C64" s="235" t="s">
        <v>1445</v>
      </c>
      <c r="D64" s="235" t="s">
        <v>1453</v>
      </c>
      <c r="E64" s="236" t="s">
        <v>1377</v>
      </c>
      <c r="F64" s="237">
        <v>39387</v>
      </c>
      <c r="G64" s="181">
        <v>47700</v>
      </c>
      <c r="H64" s="564">
        <v>49060</v>
      </c>
      <c r="I64" s="184">
        <v>0</v>
      </c>
      <c r="J64" s="184">
        <v>45171.899999999994</v>
      </c>
      <c r="K64" s="281">
        <f t="shared" si="0"/>
        <v>1.0559662090813096</v>
      </c>
      <c r="L64" s="273" t="str">
        <f t="shared" si="5"/>
        <v>○</v>
      </c>
      <c r="M64" s="105" t="str">
        <f t="shared" si="1"/>
        <v>↑</v>
      </c>
    </row>
    <row r="65" spans="1:16" ht="19.5" customHeight="1" thickBot="1">
      <c r="A65" s="129">
        <v>65</v>
      </c>
      <c r="B65" s="235" t="s">
        <v>1375</v>
      </c>
      <c r="C65" s="235" t="s">
        <v>1445</v>
      </c>
      <c r="D65" s="235" t="s">
        <v>1454</v>
      </c>
      <c r="E65" s="236" t="s">
        <v>1377</v>
      </c>
      <c r="F65" s="237">
        <v>39387</v>
      </c>
      <c r="G65" s="181">
        <v>8100</v>
      </c>
      <c r="H65" s="564">
        <v>8330</v>
      </c>
      <c r="I65" s="184">
        <v>298</v>
      </c>
      <c r="J65" s="184">
        <v>7670.7</v>
      </c>
      <c r="K65" s="281">
        <f t="shared" si="0"/>
        <v>1.0559662090813093</v>
      </c>
      <c r="L65" s="273" t="str">
        <f t="shared" si="5"/>
        <v>○</v>
      </c>
      <c r="M65" s="105" t="str">
        <f t="shared" si="1"/>
        <v>↑</v>
      </c>
      <c r="N65" s="109" t="str">
        <f t="shared" si="2"/>
        <v>○</v>
      </c>
      <c r="O65" s="109" t="str">
        <f t="shared" si="3"/>
        <v>○</v>
      </c>
      <c r="P65" s="109">
        <f t="shared" si="4"/>
      </c>
    </row>
    <row r="66" spans="1:16" ht="19.5" customHeight="1" thickBot="1">
      <c r="A66" s="129">
        <v>66</v>
      </c>
      <c r="B66" s="235" t="s">
        <v>1375</v>
      </c>
      <c r="C66" s="235" t="s">
        <v>1445</v>
      </c>
      <c r="D66" s="238" t="s">
        <v>1455</v>
      </c>
      <c r="E66" s="236" t="s">
        <v>1377</v>
      </c>
      <c r="F66" s="237">
        <v>39387</v>
      </c>
      <c r="G66" s="242">
        <v>7500</v>
      </c>
      <c r="H66" s="565">
        <v>7710</v>
      </c>
      <c r="I66" s="244">
        <v>241</v>
      </c>
      <c r="J66" s="184">
        <v>7102.5</v>
      </c>
      <c r="K66" s="281">
        <f t="shared" si="0"/>
        <v>1.0559662090813093</v>
      </c>
      <c r="L66" s="273" t="str">
        <f t="shared" si="5"/>
        <v>○</v>
      </c>
      <c r="M66" s="105" t="str">
        <f t="shared" si="1"/>
        <v>↑</v>
      </c>
      <c r="N66" s="109" t="str">
        <f t="shared" si="2"/>
        <v>○</v>
      </c>
      <c r="O66" s="109" t="str">
        <f t="shared" si="3"/>
        <v>○</v>
      </c>
      <c r="P66" s="109">
        <f t="shared" si="4"/>
      </c>
    </row>
    <row r="67" spans="1:16" ht="19.5" customHeight="1" thickBot="1">
      <c r="A67" s="129">
        <v>67</v>
      </c>
      <c r="B67" s="235" t="s">
        <v>1375</v>
      </c>
      <c r="C67" s="235" t="s">
        <v>1445</v>
      </c>
      <c r="D67" s="235" t="s">
        <v>1456</v>
      </c>
      <c r="E67" s="236" t="s">
        <v>1377</v>
      </c>
      <c r="F67" s="237">
        <v>39387</v>
      </c>
      <c r="G67" s="181">
        <v>7500</v>
      </c>
      <c r="H67" s="564">
        <v>7710</v>
      </c>
      <c r="I67" s="184">
        <v>182</v>
      </c>
      <c r="J67" s="184">
        <v>7102.5</v>
      </c>
      <c r="K67" s="281">
        <f t="shared" si="0"/>
        <v>1.0559662090813093</v>
      </c>
      <c r="L67" s="273" t="str">
        <f t="shared" si="5"/>
        <v>○</v>
      </c>
      <c r="M67" s="105" t="str">
        <f t="shared" si="1"/>
        <v>↑</v>
      </c>
      <c r="N67" s="109" t="str">
        <f t="shared" si="2"/>
        <v>○</v>
      </c>
      <c r="O67" s="109" t="str">
        <f t="shared" si="3"/>
        <v>○</v>
      </c>
      <c r="P67" s="109">
        <f t="shared" si="4"/>
      </c>
    </row>
    <row r="68" spans="1:16" ht="19.5" customHeight="1" thickBot="1">
      <c r="A68" s="129">
        <v>68</v>
      </c>
      <c r="B68" s="235" t="s">
        <v>1375</v>
      </c>
      <c r="C68" s="235" t="s">
        <v>1445</v>
      </c>
      <c r="D68" s="235" t="s">
        <v>1457</v>
      </c>
      <c r="E68" s="236" t="s">
        <v>1377</v>
      </c>
      <c r="F68" s="237">
        <v>39387</v>
      </c>
      <c r="G68" s="181">
        <v>8200</v>
      </c>
      <c r="H68" s="564">
        <v>8430</v>
      </c>
      <c r="I68" s="184">
        <v>174</v>
      </c>
      <c r="J68" s="184">
        <v>7765.4</v>
      </c>
      <c r="K68" s="281">
        <f t="shared" si="0"/>
        <v>1.0559662090813093</v>
      </c>
      <c r="L68" s="273" t="str">
        <f t="shared" si="5"/>
        <v>○</v>
      </c>
      <c r="M68" s="105" t="str">
        <f t="shared" si="1"/>
        <v>↑</v>
      </c>
      <c r="N68" s="109" t="str">
        <f t="shared" si="2"/>
        <v>○</v>
      </c>
      <c r="O68" s="109" t="str">
        <f t="shared" si="3"/>
        <v>○</v>
      </c>
      <c r="P68" s="109">
        <f t="shared" si="4"/>
      </c>
    </row>
    <row r="69" spans="1:16" ht="19.5" customHeight="1" thickBot="1">
      <c r="A69" s="129">
        <v>69</v>
      </c>
      <c r="B69" s="235" t="s">
        <v>1375</v>
      </c>
      <c r="C69" s="235" t="s">
        <v>1445</v>
      </c>
      <c r="D69" s="235" t="s">
        <v>1458</v>
      </c>
      <c r="E69" s="236" t="s">
        <v>1377</v>
      </c>
      <c r="F69" s="237">
        <v>39387</v>
      </c>
      <c r="G69" s="181">
        <v>7000</v>
      </c>
      <c r="H69" s="564">
        <v>7200</v>
      </c>
      <c r="I69" s="184">
        <v>87</v>
      </c>
      <c r="J69" s="184">
        <v>6629</v>
      </c>
      <c r="K69" s="281">
        <f t="shared" si="0"/>
        <v>1.0559662090813093</v>
      </c>
      <c r="L69" s="273" t="str">
        <f t="shared" si="5"/>
        <v>○</v>
      </c>
      <c r="M69" s="105" t="str">
        <f t="shared" si="1"/>
        <v>↑</v>
      </c>
      <c r="N69" s="109" t="str">
        <f t="shared" si="2"/>
        <v>○</v>
      </c>
      <c r="O69" s="109" t="str">
        <f t="shared" si="3"/>
        <v>○</v>
      </c>
      <c r="P69" s="109">
        <f t="shared" si="4"/>
      </c>
    </row>
    <row r="70" spans="1:13" ht="19.5" customHeight="1" thickBot="1">
      <c r="A70" s="129"/>
      <c r="B70" s="235" t="s">
        <v>1375</v>
      </c>
      <c r="C70" s="235" t="s">
        <v>1445</v>
      </c>
      <c r="D70" s="235" t="s">
        <v>1459</v>
      </c>
      <c r="E70" s="236" t="s">
        <v>1377</v>
      </c>
      <c r="F70" s="237">
        <v>39387</v>
      </c>
      <c r="G70" s="181">
        <v>21000</v>
      </c>
      <c r="H70" s="564">
        <v>21600</v>
      </c>
      <c r="I70" s="184">
        <v>0</v>
      </c>
      <c r="J70" s="184">
        <v>19887</v>
      </c>
      <c r="K70" s="281">
        <f t="shared" si="0"/>
        <v>1.0559662090813093</v>
      </c>
      <c r="L70" s="273" t="str">
        <f t="shared" si="5"/>
        <v>○</v>
      </c>
      <c r="M70" s="105" t="str">
        <f t="shared" si="1"/>
        <v>↑</v>
      </c>
    </row>
    <row r="71" spans="1:16" ht="19.5" customHeight="1" thickBot="1">
      <c r="A71" s="129">
        <v>70</v>
      </c>
      <c r="B71" s="235" t="s">
        <v>1375</v>
      </c>
      <c r="C71" s="235" t="s">
        <v>1445</v>
      </c>
      <c r="D71" s="235" t="s">
        <v>1460</v>
      </c>
      <c r="E71" s="236" t="s">
        <v>1377</v>
      </c>
      <c r="F71" s="237">
        <v>39387</v>
      </c>
      <c r="G71" s="181">
        <v>7500</v>
      </c>
      <c r="H71" s="564">
        <v>7710</v>
      </c>
      <c r="I71" s="184">
        <v>50</v>
      </c>
      <c r="J71" s="184">
        <v>7102.5</v>
      </c>
      <c r="K71" s="281">
        <f t="shared" si="0"/>
        <v>1.0559662090813093</v>
      </c>
      <c r="L71" s="273" t="str">
        <f t="shared" si="5"/>
        <v>○</v>
      </c>
      <c r="M71" s="105" t="str">
        <f t="shared" si="1"/>
        <v>↑</v>
      </c>
      <c r="N71" s="109" t="str">
        <f t="shared" si="2"/>
        <v>○</v>
      </c>
      <c r="O71" s="109" t="str">
        <f t="shared" si="3"/>
        <v>○</v>
      </c>
      <c r="P71" s="109">
        <f t="shared" si="4"/>
      </c>
    </row>
    <row r="72" spans="1:13" ht="19.5" customHeight="1" thickBot="1">
      <c r="A72" s="129"/>
      <c r="B72" s="235" t="s">
        <v>1375</v>
      </c>
      <c r="C72" s="235" t="s">
        <v>1445</v>
      </c>
      <c r="D72" s="235" t="s">
        <v>1461</v>
      </c>
      <c r="E72" s="236" t="s">
        <v>1377</v>
      </c>
      <c r="F72" s="237">
        <v>39387</v>
      </c>
      <c r="G72" s="181">
        <v>22500</v>
      </c>
      <c r="H72" s="564">
        <v>23140</v>
      </c>
      <c r="I72" s="184">
        <v>0</v>
      </c>
      <c r="J72" s="184">
        <v>21307.5</v>
      </c>
      <c r="K72" s="281">
        <f t="shared" si="0"/>
        <v>1.0559662090813093</v>
      </c>
      <c r="L72" s="273" t="str">
        <f t="shared" si="5"/>
        <v>○</v>
      </c>
      <c r="M72" s="105" t="str">
        <f t="shared" si="1"/>
        <v>↑</v>
      </c>
    </row>
    <row r="73" spans="1:16" ht="19.5" customHeight="1" thickBot="1">
      <c r="A73" s="129">
        <v>71</v>
      </c>
      <c r="B73" s="235" t="s">
        <v>1375</v>
      </c>
      <c r="C73" s="235" t="s">
        <v>1445</v>
      </c>
      <c r="D73" s="235" t="s">
        <v>1462</v>
      </c>
      <c r="E73" s="236" t="s">
        <v>1377</v>
      </c>
      <c r="F73" s="237">
        <v>39387</v>
      </c>
      <c r="G73" s="181">
        <v>32800</v>
      </c>
      <c r="H73" s="564">
        <v>33740</v>
      </c>
      <c r="I73" s="184">
        <v>11</v>
      </c>
      <c r="J73" s="184">
        <v>31061.6</v>
      </c>
      <c r="K73" s="281">
        <f t="shared" si="0"/>
        <v>1.0559662090813093</v>
      </c>
      <c r="L73" s="273" t="str">
        <f t="shared" si="5"/>
        <v>○</v>
      </c>
      <c r="M73" s="105" t="str">
        <f aca="true" t="shared" si="8" ref="M73:M136">IF(G73&lt;H73,"↑","")</f>
        <v>↑</v>
      </c>
      <c r="N73" s="109" t="str">
        <f>IF(O73="○","○",IF(P73="○","○",""))</f>
        <v>○</v>
      </c>
      <c r="O73" s="109" t="str">
        <f>IF(F73&lt;O$6,"○","")</f>
        <v>○</v>
      </c>
      <c r="P73" s="109">
        <f>IF(K73&lt;1,"○","")</f>
      </c>
    </row>
    <row r="74" spans="1:13" ht="19.5" customHeight="1" thickBot="1">
      <c r="A74" s="129"/>
      <c r="B74" s="235" t="s">
        <v>1375</v>
      </c>
      <c r="C74" s="235" t="s">
        <v>1445</v>
      </c>
      <c r="D74" s="235" t="s">
        <v>1463</v>
      </c>
      <c r="E74" s="236" t="s">
        <v>1377</v>
      </c>
      <c r="F74" s="237">
        <v>39387</v>
      </c>
      <c r="G74" s="181">
        <v>98400</v>
      </c>
      <c r="H74" s="564">
        <v>101210</v>
      </c>
      <c r="I74" s="184">
        <v>0</v>
      </c>
      <c r="J74" s="184">
        <v>93184.79999999999</v>
      </c>
      <c r="K74" s="281">
        <f t="shared" si="0"/>
        <v>1.0559662090813096</v>
      </c>
      <c r="L74" s="273" t="str">
        <f t="shared" si="5"/>
        <v>○</v>
      </c>
      <c r="M74" s="105" t="str">
        <f t="shared" si="8"/>
        <v>↑</v>
      </c>
    </row>
    <row r="75" spans="1:16" ht="19.5" customHeight="1" thickBot="1">
      <c r="A75" s="129">
        <v>72</v>
      </c>
      <c r="B75" s="235" t="s">
        <v>1375</v>
      </c>
      <c r="C75" s="235" t="s">
        <v>1445</v>
      </c>
      <c r="D75" s="235" t="s">
        <v>1464</v>
      </c>
      <c r="E75" s="236" t="s">
        <v>1377</v>
      </c>
      <c r="F75" s="237">
        <v>39387</v>
      </c>
      <c r="G75" s="181">
        <v>40700</v>
      </c>
      <c r="H75" s="564">
        <v>41860</v>
      </c>
      <c r="I75" s="184">
        <v>11</v>
      </c>
      <c r="J75" s="184">
        <v>38542.9</v>
      </c>
      <c r="K75" s="281">
        <f t="shared" si="0"/>
        <v>1.0559662090813093</v>
      </c>
      <c r="L75" s="273" t="str">
        <f aca="true" t="shared" si="9" ref="L75:L138">IF(M75="↑","○","")</f>
        <v>○</v>
      </c>
      <c r="M75" s="105" t="str">
        <f t="shared" si="8"/>
        <v>↑</v>
      </c>
      <c r="N75" s="109" t="str">
        <f>IF(O75="○","○",IF(P75="○","○",""))</f>
        <v>○</v>
      </c>
      <c r="O75" s="109" t="str">
        <f>IF(F75&lt;O$6,"○","")</f>
        <v>○</v>
      </c>
      <c r="P75" s="109">
        <f>IF(K75&lt;1,"○","")</f>
      </c>
    </row>
    <row r="76" spans="1:13" ht="19.5" customHeight="1" thickBot="1">
      <c r="A76" s="129"/>
      <c r="B76" s="235" t="s">
        <v>1375</v>
      </c>
      <c r="C76" s="235" t="s">
        <v>1445</v>
      </c>
      <c r="D76" s="235" t="s">
        <v>1465</v>
      </c>
      <c r="E76" s="236" t="s">
        <v>1377</v>
      </c>
      <c r="F76" s="237">
        <v>39387</v>
      </c>
      <c r="G76" s="181">
        <v>122100</v>
      </c>
      <c r="H76" s="564">
        <v>125590</v>
      </c>
      <c r="I76" s="184">
        <v>0</v>
      </c>
      <c r="J76" s="184">
        <v>115628.7</v>
      </c>
      <c r="K76" s="281">
        <f t="shared" si="0"/>
        <v>1.0559662090813093</v>
      </c>
      <c r="L76" s="273" t="str">
        <f t="shared" si="9"/>
        <v>○</v>
      </c>
      <c r="M76" s="105" t="str">
        <f t="shared" si="8"/>
        <v>↑</v>
      </c>
    </row>
    <row r="77" spans="1:16" ht="19.5" customHeight="1" thickBot="1">
      <c r="A77" s="129">
        <v>73</v>
      </c>
      <c r="B77" s="235" t="s">
        <v>1375</v>
      </c>
      <c r="C77" s="235" t="s">
        <v>1445</v>
      </c>
      <c r="D77" s="235" t="s">
        <v>1466</v>
      </c>
      <c r="E77" s="236" t="s">
        <v>1377</v>
      </c>
      <c r="F77" s="237">
        <v>39387</v>
      </c>
      <c r="G77" s="181">
        <v>9100</v>
      </c>
      <c r="H77" s="564">
        <v>9360</v>
      </c>
      <c r="I77" s="184">
        <v>383</v>
      </c>
      <c r="J77" s="184">
        <v>8617.699999999999</v>
      </c>
      <c r="K77" s="281">
        <f t="shared" si="0"/>
        <v>1.0559662090813096</v>
      </c>
      <c r="L77" s="273" t="str">
        <f t="shared" si="9"/>
        <v>○</v>
      </c>
      <c r="M77" s="105" t="str">
        <f t="shared" si="8"/>
        <v>↑</v>
      </c>
      <c r="N77" s="109" t="str">
        <f>IF(O77="○","○",IF(P77="○","○",""))</f>
        <v>○</v>
      </c>
      <c r="O77" s="109" t="str">
        <f>IF(F77&lt;O$6,"○","")</f>
        <v>○</v>
      </c>
      <c r="P77" s="109">
        <f>IF(K77&lt;1,"○","")</f>
      </c>
    </row>
    <row r="78" spans="1:13" ht="19.5" customHeight="1" thickBot="1">
      <c r="A78" s="129"/>
      <c r="B78" s="235" t="s">
        <v>1375</v>
      </c>
      <c r="C78" s="235" t="s">
        <v>1445</v>
      </c>
      <c r="D78" s="235" t="s">
        <v>1467</v>
      </c>
      <c r="E78" s="236" t="s">
        <v>1377</v>
      </c>
      <c r="F78" s="237">
        <v>39387</v>
      </c>
      <c r="G78" s="181">
        <v>27300</v>
      </c>
      <c r="H78" s="564">
        <v>28080</v>
      </c>
      <c r="I78" s="184">
        <v>0</v>
      </c>
      <c r="J78" s="184">
        <v>25853.1</v>
      </c>
      <c r="K78" s="281">
        <f t="shared" si="0"/>
        <v>1.0559662090813096</v>
      </c>
      <c r="L78" s="273" t="str">
        <f t="shared" si="9"/>
        <v>○</v>
      </c>
      <c r="M78" s="105" t="str">
        <f t="shared" si="8"/>
        <v>↑</v>
      </c>
    </row>
    <row r="79" spans="1:16" ht="19.5" customHeight="1" thickBot="1">
      <c r="A79" s="129">
        <v>74</v>
      </c>
      <c r="B79" s="235" t="s">
        <v>1375</v>
      </c>
      <c r="C79" s="235" t="s">
        <v>1445</v>
      </c>
      <c r="D79" s="235" t="s">
        <v>1468</v>
      </c>
      <c r="E79" s="236" t="s">
        <v>1377</v>
      </c>
      <c r="F79" s="237">
        <v>39387</v>
      </c>
      <c r="G79" s="181">
        <v>3400</v>
      </c>
      <c r="H79" s="564">
        <v>3500</v>
      </c>
      <c r="I79" s="184">
        <v>1747</v>
      </c>
      <c r="J79" s="184">
        <v>3219.7999999999997</v>
      </c>
      <c r="K79" s="281">
        <f t="shared" si="0"/>
        <v>1.0559662090813096</v>
      </c>
      <c r="L79" s="273" t="str">
        <f t="shared" si="9"/>
        <v>○</v>
      </c>
      <c r="M79" s="105" t="str">
        <f t="shared" si="8"/>
        <v>↑</v>
      </c>
      <c r="N79" s="109" t="str">
        <f>IF(O79="○","○",IF(P79="○","○",""))</f>
        <v>○</v>
      </c>
      <c r="O79" s="109" t="str">
        <f>IF(F79&lt;O$6,"○","")</f>
        <v>○</v>
      </c>
      <c r="P79" s="109">
        <f>IF(K79&lt;1,"○","")</f>
      </c>
    </row>
    <row r="80" spans="1:13" ht="19.5" customHeight="1" thickBot="1">
      <c r="A80" s="129"/>
      <c r="B80" s="235" t="s">
        <v>1375</v>
      </c>
      <c r="C80" s="235" t="s">
        <v>1445</v>
      </c>
      <c r="D80" s="235" t="s">
        <v>1469</v>
      </c>
      <c r="E80" s="236" t="s">
        <v>1377</v>
      </c>
      <c r="F80" s="237">
        <v>39387</v>
      </c>
      <c r="G80" s="181">
        <v>10200</v>
      </c>
      <c r="H80" s="564">
        <v>10490</v>
      </c>
      <c r="I80" s="184">
        <v>0</v>
      </c>
      <c r="J80" s="184">
        <v>9659.4</v>
      </c>
      <c r="K80" s="281">
        <f t="shared" si="0"/>
        <v>1.0559662090813093</v>
      </c>
      <c r="L80" s="273" t="str">
        <f t="shared" si="9"/>
        <v>○</v>
      </c>
      <c r="M80" s="105" t="str">
        <f t="shared" si="8"/>
        <v>↑</v>
      </c>
    </row>
    <row r="81" spans="1:13" ht="19.5" customHeight="1" thickBot="1">
      <c r="A81" s="129"/>
      <c r="B81" s="235" t="s">
        <v>1375</v>
      </c>
      <c r="C81" s="235" t="s">
        <v>1445</v>
      </c>
      <c r="D81" s="235" t="s">
        <v>1470</v>
      </c>
      <c r="E81" s="236" t="s">
        <v>1377</v>
      </c>
      <c r="F81" s="237">
        <v>39387</v>
      </c>
      <c r="G81" s="181">
        <v>400</v>
      </c>
      <c r="H81" s="564">
        <v>410</v>
      </c>
      <c r="I81" s="184">
        <v>18920</v>
      </c>
      <c r="J81" s="184">
        <v>378.79999999999995</v>
      </c>
      <c r="K81" s="281">
        <f t="shared" si="0"/>
        <v>1.0559662090813096</v>
      </c>
      <c r="L81" s="273" t="str">
        <f t="shared" si="9"/>
        <v>○</v>
      </c>
      <c r="M81" s="105" t="str">
        <f t="shared" si="8"/>
        <v>↑</v>
      </c>
    </row>
    <row r="82" spans="1:13" ht="19.5" customHeight="1" thickBot="1">
      <c r="A82" s="129"/>
      <c r="B82" s="235" t="s">
        <v>1375</v>
      </c>
      <c r="C82" s="235" t="s">
        <v>1445</v>
      </c>
      <c r="D82" s="235" t="s">
        <v>1471</v>
      </c>
      <c r="E82" s="236" t="s">
        <v>1377</v>
      </c>
      <c r="F82" s="237">
        <v>39387</v>
      </c>
      <c r="G82" s="181">
        <v>320</v>
      </c>
      <c r="H82" s="564">
        <v>330</v>
      </c>
      <c r="I82" s="184">
        <v>7556</v>
      </c>
      <c r="J82" s="184">
        <v>303.03999999999996</v>
      </c>
      <c r="K82" s="281">
        <f t="shared" si="0"/>
        <v>1.0559662090813096</v>
      </c>
      <c r="L82" s="273" t="str">
        <f t="shared" si="9"/>
        <v>○</v>
      </c>
      <c r="M82" s="105" t="str">
        <f t="shared" si="8"/>
        <v>↑</v>
      </c>
    </row>
    <row r="83" spans="1:13" ht="19.5" customHeight="1" thickBot="1">
      <c r="A83" s="129"/>
      <c r="B83" s="235" t="s">
        <v>1375</v>
      </c>
      <c r="C83" s="235" t="s">
        <v>1445</v>
      </c>
      <c r="D83" s="235" t="s">
        <v>1472</v>
      </c>
      <c r="E83" s="236" t="s">
        <v>1377</v>
      </c>
      <c r="F83" s="237">
        <v>39387</v>
      </c>
      <c r="G83" s="181">
        <v>250</v>
      </c>
      <c r="H83" s="564">
        <v>260</v>
      </c>
      <c r="I83" s="184">
        <v>2312</v>
      </c>
      <c r="J83" s="184">
        <v>236.75</v>
      </c>
      <c r="K83" s="281">
        <f t="shared" si="0"/>
        <v>1.0559662090813093</v>
      </c>
      <c r="L83" s="273" t="str">
        <f t="shared" si="9"/>
        <v>○</v>
      </c>
      <c r="M83" s="105" t="str">
        <f t="shared" si="8"/>
        <v>↑</v>
      </c>
    </row>
    <row r="84" spans="1:13" ht="19.5" customHeight="1" thickBot="1">
      <c r="A84" s="129"/>
      <c r="B84" s="235" t="s">
        <v>1375</v>
      </c>
      <c r="C84" s="235" t="s">
        <v>1445</v>
      </c>
      <c r="D84" s="235" t="s">
        <v>1473</v>
      </c>
      <c r="E84" s="236" t="s">
        <v>1377</v>
      </c>
      <c r="F84" s="237">
        <v>39387</v>
      </c>
      <c r="G84" s="181">
        <v>200</v>
      </c>
      <c r="H84" s="564">
        <v>210</v>
      </c>
      <c r="I84" s="184">
        <v>5441</v>
      </c>
      <c r="J84" s="184">
        <v>189.39999999999998</v>
      </c>
      <c r="K84" s="281">
        <f t="shared" si="0"/>
        <v>1.0559662090813096</v>
      </c>
      <c r="L84" s="273" t="str">
        <f t="shared" si="9"/>
        <v>○</v>
      </c>
      <c r="M84" s="105" t="str">
        <f t="shared" si="8"/>
        <v>↑</v>
      </c>
    </row>
    <row r="85" spans="1:13" ht="19.5" customHeight="1" thickBot="1">
      <c r="A85" s="129"/>
      <c r="B85" s="235" t="s">
        <v>1375</v>
      </c>
      <c r="C85" s="235" t="s">
        <v>1445</v>
      </c>
      <c r="D85" s="235" t="s">
        <v>1474</v>
      </c>
      <c r="E85" s="236" t="s">
        <v>1377</v>
      </c>
      <c r="F85" s="237">
        <v>39387</v>
      </c>
      <c r="G85" s="181">
        <v>150</v>
      </c>
      <c r="H85" s="564">
        <v>150</v>
      </c>
      <c r="I85" s="184">
        <v>1328</v>
      </c>
      <c r="J85" s="184">
        <v>142.04999999999998</v>
      </c>
      <c r="K85" s="281">
        <f t="shared" si="0"/>
        <v>1.0559662090813096</v>
      </c>
      <c r="L85" s="273">
        <f t="shared" si="9"/>
      </c>
      <c r="M85" s="105">
        <f t="shared" si="8"/>
      </c>
    </row>
    <row r="86" spans="1:13" ht="19.5" customHeight="1" thickBot="1">
      <c r="A86" s="129"/>
      <c r="B86" s="235" t="s">
        <v>1375</v>
      </c>
      <c r="C86" s="235" t="s">
        <v>1445</v>
      </c>
      <c r="D86" s="235" t="s">
        <v>1475</v>
      </c>
      <c r="E86" s="236" t="s">
        <v>1377</v>
      </c>
      <c r="F86" s="237">
        <v>39387</v>
      </c>
      <c r="G86" s="181">
        <v>120</v>
      </c>
      <c r="H86" s="564">
        <v>120</v>
      </c>
      <c r="I86" s="184">
        <v>1079</v>
      </c>
      <c r="J86" s="184">
        <v>113.64</v>
      </c>
      <c r="K86" s="281">
        <f t="shared" si="0"/>
        <v>1.0559662090813093</v>
      </c>
      <c r="L86" s="273">
        <f t="shared" si="9"/>
      </c>
      <c r="M86" s="105">
        <f t="shared" si="8"/>
      </c>
    </row>
    <row r="87" spans="1:13" ht="19.5" customHeight="1" thickBot="1">
      <c r="A87" s="129"/>
      <c r="B87" s="235" t="s">
        <v>1375</v>
      </c>
      <c r="C87" s="235" t="s">
        <v>1445</v>
      </c>
      <c r="D87" s="235" t="s">
        <v>1476</v>
      </c>
      <c r="E87" s="236" t="s">
        <v>1377</v>
      </c>
      <c r="F87" s="237">
        <v>39387</v>
      </c>
      <c r="G87" s="181">
        <v>300</v>
      </c>
      <c r="H87" s="564">
        <v>310</v>
      </c>
      <c r="I87" s="184">
        <v>4110</v>
      </c>
      <c r="J87" s="184">
        <v>284.09999999999997</v>
      </c>
      <c r="K87" s="281">
        <f t="shared" si="0"/>
        <v>1.0559662090813096</v>
      </c>
      <c r="L87" s="273" t="str">
        <f t="shared" si="9"/>
        <v>○</v>
      </c>
      <c r="M87" s="105" t="str">
        <f t="shared" si="8"/>
        <v>↑</v>
      </c>
    </row>
    <row r="88" spans="1:13" ht="19.5" customHeight="1" thickBot="1">
      <c r="A88" s="129"/>
      <c r="B88" s="235" t="s">
        <v>1375</v>
      </c>
      <c r="C88" s="235" t="s">
        <v>1445</v>
      </c>
      <c r="D88" s="235" t="s">
        <v>1477</v>
      </c>
      <c r="E88" s="236" t="s">
        <v>1377</v>
      </c>
      <c r="F88" s="237">
        <v>39387</v>
      </c>
      <c r="G88" s="181">
        <v>240</v>
      </c>
      <c r="H88" s="564">
        <v>250</v>
      </c>
      <c r="I88" s="184">
        <v>1761</v>
      </c>
      <c r="J88" s="184">
        <v>227.28</v>
      </c>
      <c r="K88" s="281">
        <f t="shared" si="0"/>
        <v>1.0559662090813093</v>
      </c>
      <c r="L88" s="273" t="str">
        <f t="shared" si="9"/>
        <v>○</v>
      </c>
      <c r="M88" s="105" t="str">
        <f t="shared" si="8"/>
        <v>↑</v>
      </c>
    </row>
    <row r="89" spans="1:13" ht="19.5" customHeight="1" thickBot="1">
      <c r="A89" s="129"/>
      <c r="B89" s="235" t="s">
        <v>1375</v>
      </c>
      <c r="C89" s="235" t="s">
        <v>1445</v>
      </c>
      <c r="D89" s="235" t="s">
        <v>1478</v>
      </c>
      <c r="E89" s="236" t="s">
        <v>1377</v>
      </c>
      <c r="F89" s="237">
        <v>39387</v>
      </c>
      <c r="G89" s="181">
        <v>200</v>
      </c>
      <c r="H89" s="564">
        <v>210</v>
      </c>
      <c r="I89" s="184">
        <v>556</v>
      </c>
      <c r="J89" s="184">
        <v>189.39999999999998</v>
      </c>
      <c r="K89" s="281">
        <f t="shared" si="0"/>
        <v>1.0559662090813096</v>
      </c>
      <c r="L89" s="273" t="str">
        <f t="shared" si="9"/>
        <v>○</v>
      </c>
      <c r="M89" s="105" t="str">
        <f t="shared" si="8"/>
        <v>↑</v>
      </c>
    </row>
    <row r="90" spans="1:13" ht="19.5" customHeight="1" thickBot="1">
      <c r="A90" s="129"/>
      <c r="B90" s="235" t="s">
        <v>1375</v>
      </c>
      <c r="C90" s="235" t="s">
        <v>1445</v>
      </c>
      <c r="D90" s="235" t="s">
        <v>1479</v>
      </c>
      <c r="E90" s="236" t="s">
        <v>1377</v>
      </c>
      <c r="F90" s="237">
        <v>39387</v>
      </c>
      <c r="G90" s="181">
        <v>160</v>
      </c>
      <c r="H90" s="564">
        <v>170</v>
      </c>
      <c r="I90" s="184">
        <v>785</v>
      </c>
      <c r="J90" s="184">
        <v>151.51999999999998</v>
      </c>
      <c r="K90" s="281">
        <f t="shared" si="0"/>
        <v>1.0559662090813096</v>
      </c>
      <c r="L90" s="273" t="str">
        <f t="shared" si="9"/>
        <v>○</v>
      </c>
      <c r="M90" s="105" t="str">
        <f t="shared" si="8"/>
        <v>↑</v>
      </c>
    </row>
    <row r="91" spans="1:13" ht="19.5" customHeight="1" thickBot="1">
      <c r="A91" s="129"/>
      <c r="B91" s="235" t="s">
        <v>1375</v>
      </c>
      <c r="C91" s="235" t="s">
        <v>1445</v>
      </c>
      <c r="D91" s="235" t="s">
        <v>1480</v>
      </c>
      <c r="E91" s="236" t="s">
        <v>1377</v>
      </c>
      <c r="F91" s="237">
        <v>39387</v>
      </c>
      <c r="G91" s="181">
        <v>100</v>
      </c>
      <c r="H91" s="564">
        <v>100</v>
      </c>
      <c r="I91" s="184">
        <v>218</v>
      </c>
      <c r="J91" s="184">
        <v>94.69999999999999</v>
      </c>
      <c r="K91" s="281">
        <f t="shared" si="0"/>
        <v>1.0559662090813096</v>
      </c>
      <c r="L91" s="273">
        <f t="shared" si="9"/>
      </c>
      <c r="M91" s="105">
        <f t="shared" si="8"/>
      </c>
    </row>
    <row r="92" spans="1:13" ht="19.5" customHeight="1" thickBot="1">
      <c r="A92" s="129"/>
      <c r="B92" s="235" t="s">
        <v>1375</v>
      </c>
      <c r="C92" s="235" t="s">
        <v>1445</v>
      </c>
      <c r="D92" s="235" t="s">
        <v>1481</v>
      </c>
      <c r="E92" s="236" t="s">
        <v>1377</v>
      </c>
      <c r="F92" s="237">
        <v>39387</v>
      </c>
      <c r="G92" s="181">
        <v>80</v>
      </c>
      <c r="H92" s="564">
        <v>80</v>
      </c>
      <c r="I92" s="184">
        <v>64</v>
      </c>
      <c r="J92" s="184">
        <v>75.75999999999999</v>
      </c>
      <c r="K92" s="281">
        <f t="shared" si="0"/>
        <v>1.0559662090813096</v>
      </c>
      <c r="L92" s="273">
        <f t="shared" si="9"/>
      </c>
      <c r="M92" s="105">
        <f t="shared" si="8"/>
      </c>
    </row>
    <row r="93" spans="1:16" ht="19.5" customHeight="1" thickBot="1">
      <c r="A93" s="129">
        <v>97</v>
      </c>
      <c r="B93" s="235" t="s">
        <v>1482</v>
      </c>
      <c r="C93" s="235" t="s">
        <v>1483</v>
      </c>
      <c r="D93" s="235" t="s">
        <v>1484</v>
      </c>
      <c r="E93" s="236" t="s">
        <v>1485</v>
      </c>
      <c r="F93" s="237">
        <v>39904</v>
      </c>
      <c r="G93" s="181">
        <v>1360</v>
      </c>
      <c r="H93" s="182">
        <v>1390</v>
      </c>
      <c r="I93" s="184">
        <v>533</v>
      </c>
      <c r="J93" s="562">
        <v>1353</v>
      </c>
      <c r="K93" s="281">
        <f t="shared" si="0"/>
        <v>1.0051736881005173</v>
      </c>
      <c r="L93" s="273" t="str">
        <f t="shared" si="9"/>
        <v>○</v>
      </c>
      <c r="M93" s="105" t="str">
        <f t="shared" si="8"/>
        <v>↑</v>
      </c>
      <c r="N93" s="109" t="str">
        <f aca="true" t="shared" si="10" ref="N93:N156">IF(O93="○","○",IF(P93="○","○",""))</f>
        <v>○</v>
      </c>
      <c r="O93" s="109" t="str">
        <f aca="true" t="shared" si="11" ref="O93:O156">IF(F93&lt;O$6,"○","")</f>
        <v>○</v>
      </c>
      <c r="P93" s="109">
        <f aca="true" t="shared" si="12" ref="P93:P156">IF(K93&lt;1,"○","")</f>
      </c>
    </row>
    <row r="94" spans="1:16" ht="19.5" customHeight="1" thickBot="1">
      <c r="A94" s="129">
        <v>98</v>
      </c>
      <c r="B94" s="235" t="s">
        <v>1482</v>
      </c>
      <c r="C94" s="235" t="s">
        <v>1483</v>
      </c>
      <c r="D94" s="235" t="s">
        <v>1486</v>
      </c>
      <c r="E94" s="236" t="s">
        <v>1485</v>
      </c>
      <c r="F94" s="237">
        <v>39904</v>
      </c>
      <c r="G94" s="181">
        <v>1400</v>
      </c>
      <c r="H94" s="182">
        <v>1440</v>
      </c>
      <c r="I94" s="184">
        <v>0</v>
      </c>
      <c r="J94" s="562">
        <v>1393</v>
      </c>
      <c r="K94" s="281">
        <f t="shared" si="0"/>
        <v>1.0050251256281406</v>
      </c>
      <c r="L94" s="273" t="str">
        <f t="shared" si="9"/>
        <v>○</v>
      </c>
      <c r="M94" s="105" t="str">
        <f t="shared" si="8"/>
        <v>↑</v>
      </c>
      <c r="N94" s="109" t="str">
        <f t="shared" si="10"/>
        <v>○</v>
      </c>
      <c r="O94" s="109" t="str">
        <f t="shared" si="11"/>
        <v>○</v>
      </c>
      <c r="P94" s="109">
        <f t="shared" si="12"/>
      </c>
    </row>
    <row r="95" spans="1:16" ht="19.5" customHeight="1" thickBot="1">
      <c r="A95" s="129">
        <v>99</v>
      </c>
      <c r="B95" s="235" t="s">
        <v>1482</v>
      </c>
      <c r="C95" s="235" t="s">
        <v>1483</v>
      </c>
      <c r="D95" s="235" t="s">
        <v>1486</v>
      </c>
      <c r="E95" s="236" t="s">
        <v>1485</v>
      </c>
      <c r="F95" s="237">
        <v>39904</v>
      </c>
      <c r="G95" s="181">
        <v>2800</v>
      </c>
      <c r="H95" s="182">
        <v>2880</v>
      </c>
      <c r="I95" s="184">
        <v>533</v>
      </c>
      <c r="J95" s="562">
        <v>2786</v>
      </c>
      <c r="K95" s="281">
        <f t="shared" si="0"/>
        <v>1.0050251256281406</v>
      </c>
      <c r="L95" s="273" t="str">
        <f t="shared" si="9"/>
        <v>○</v>
      </c>
      <c r="M95" s="105" t="str">
        <f t="shared" si="8"/>
        <v>↑</v>
      </c>
      <c r="N95" s="109" t="str">
        <f t="shared" si="10"/>
        <v>○</v>
      </c>
      <c r="O95" s="109" t="str">
        <f t="shared" si="11"/>
        <v>○</v>
      </c>
      <c r="P95" s="109">
        <f t="shared" si="12"/>
      </c>
    </row>
    <row r="96" spans="1:16" ht="19.5" customHeight="1" thickBot="1">
      <c r="A96" s="129">
        <v>100</v>
      </c>
      <c r="B96" s="235" t="s">
        <v>1482</v>
      </c>
      <c r="C96" s="235" t="s">
        <v>1483</v>
      </c>
      <c r="D96" s="235" t="s">
        <v>1486</v>
      </c>
      <c r="E96" s="236" t="s">
        <v>1485</v>
      </c>
      <c r="F96" s="237">
        <v>39904</v>
      </c>
      <c r="G96" s="181">
        <v>380</v>
      </c>
      <c r="H96" s="182">
        <v>390</v>
      </c>
      <c r="I96" s="184">
        <v>0</v>
      </c>
      <c r="J96" s="562">
        <v>378</v>
      </c>
      <c r="K96" s="281">
        <f t="shared" si="0"/>
        <v>1.0052910052910053</v>
      </c>
      <c r="L96" s="273" t="str">
        <f t="shared" si="9"/>
        <v>○</v>
      </c>
      <c r="M96" s="105" t="str">
        <f t="shared" si="8"/>
        <v>↑</v>
      </c>
      <c r="N96" s="109" t="str">
        <f t="shared" si="10"/>
        <v>○</v>
      </c>
      <c r="O96" s="109" t="str">
        <f t="shared" si="11"/>
        <v>○</v>
      </c>
      <c r="P96" s="109">
        <f t="shared" si="12"/>
      </c>
    </row>
    <row r="97" spans="1:16" ht="19.5" customHeight="1" thickBot="1">
      <c r="A97" s="129">
        <v>101</v>
      </c>
      <c r="B97" s="235" t="s">
        <v>1482</v>
      </c>
      <c r="C97" s="235" t="s">
        <v>1483</v>
      </c>
      <c r="D97" s="235" t="s">
        <v>1487</v>
      </c>
      <c r="E97" s="236" t="s">
        <v>1485</v>
      </c>
      <c r="F97" s="237">
        <v>39904</v>
      </c>
      <c r="G97" s="181">
        <v>380</v>
      </c>
      <c r="H97" s="182">
        <v>390</v>
      </c>
      <c r="I97" s="184">
        <v>17049</v>
      </c>
      <c r="J97" s="562">
        <v>378</v>
      </c>
      <c r="K97" s="281">
        <f t="shared" si="0"/>
        <v>1.0052910052910053</v>
      </c>
      <c r="L97" s="273" t="str">
        <f t="shared" si="9"/>
        <v>○</v>
      </c>
      <c r="M97" s="105" t="str">
        <f t="shared" si="8"/>
        <v>↑</v>
      </c>
      <c r="N97" s="109" t="str">
        <f t="shared" si="10"/>
        <v>○</v>
      </c>
      <c r="O97" s="109" t="str">
        <f t="shared" si="11"/>
        <v>○</v>
      </c>
      <c r="P97" s="109">
        <f t="shared" si="12"/>
      </c>
    </row>
    <row r="98" spans="1:16" ht="19.5" customHeight="1" thickBot="1">
      <c r="A98" s="129">
        <v>102</v>
      </c>
      <c r="B98" s="235" t="s">
        <v>1482</v>
      </c>
      <c r="C98" s="235" t="s">
        <v>1488</v>
      </c>
      <c r="D98" s="235" t="s">
        <v>1489</v>
      </c>
      <c r="E98" s="236" t="s">
        <v>1485</v>
      </c>
      <c r="F98" s="237">
        <v>39904</v>
      </c>
      <c r="G98" s="181">
        <v>630</v>
      </c>
      <c r="H98" s="182">
        <v>640</v>
      </c>
      <c r="I98" s="184">
        <v>0</v>
      </c>
      <c r="J98" s="562">
        <v>627</v>
      </c>
      <c r="K98" s="281">
        <f t="shared" si="0"/>
        <v>1.0047846889952152</v>
      </c>
      <c r="L98" s="273" t="str">
        <f t="shared" si="9"/>
        <v>○</v>
      </c>
      <c r="M98" s="105" t="str">
        <f t="shared" si="8"/>
        <v>↑</v>
      </c>
      <c r="N98" s="109" t="str">
        <f t="shared" si="10"/>
        <v>○</v>
      </c>
      <c r="O98" s="109" t="str">
        <f t="shared" si="11"/>
        <v>○</v>
      </c>
      <c r="P98" s="109">
        <f t="shared" si="12"/>
      </c>
    </row>
    <row r="99" spans="1:16" ht="19.5" customHeight="1" thickBot="1">
      <c r="A99" s="129">
        <v>103</v>
      </c>
      <c r="B99" s="235" t="s">
        <v>1482</v>
      </c>
      <c r="C99" s="235" t="s">
        <v>1488</v>
      </c>
      <c r="D99" s="235" t="s">
        <v>1489</v>
      </c>
      <c r="E99" s="236" t="s">
        <v>1485</v>
      </c>
      <c r="F99" s="237">
        <v>39904</v>
      </c>
      <c r="G99" s="181">
        <v>1260</v>
      </c>
      <c r="H99" s="182">
        <v>1290</v>
      </c>
      <c r="I99" s="184">
        <v>0</v>
      </c>
      <c r="J99" s="562">
        <v>1254</v>
      </c>
      <c r="K99" s="281">
        <f t="shared" si="0"/>
        <v>1.0047846889952152</v>
      </c>
      <c r="L99" s="273" t="str">
        <f t="shared" si="9"/>
        <v>○</v>
      </c>
      <c r="M99" s="105" t="str">
        <f t="shared" si="8"/>
        <v>↑</v>
      </c>
      <c r="N99" s="109" t="str">
        <f t="shared" si="10"/>
        <v>○</v>
      </c>
      <c r="O99" s="109" t="str">
        <f t="shared" si="11"/>
        <v>○</v>
      </c>
      <c r="P99" s="109">
        <f t="shared" si="12"/>
      </c>
    </row>
    <row r="100" spans="1:16" ht="19.5" customHeight="1" thickBot="1">
      <c r="A100" s="129">
        <v>104</v>
      </c>
      <c r="B100" s="235" t="s">
        <v>1482</v>
      </c>
      <c r="C100" s="235" t="s">
        <v>1488</v>
      </c>
      <c r="D100" s="235" t="s">
        <v>1490</v>
      </c>
      <c r="E100" s="236" t="s">
        <v>1485</v>
      </c>
      <c r="F100" s="237">
        <v>39904</v>
      </c>
      <c r="G100" s="181">
        <v>520</v>
      </c>
      <c r="H100" s="182">
        <v>530</v>
      </c>
      <c r="I100" s="184">
        <v>0</v>
      </c>
      <c r="J100" s="562">
        <v>517</v>
      </c>
      <c r="K100" s="281">
        <f t="shared" si="0"/>
        <v>1.0058027079303675</v>
      </c>
      <c r="L100" s="273" t="str">
        <f t="shared" si="9"/>
        <v>○</v>
      </c>
      <c r="M100" s="105" t="str">
        <f t="shared" si="8"/>
        <v>↑</v>
      </c>
      <c r="N100" s="109" t="str">
        <f t="shared" si="10"/>
        <v>○</v>
      </c>
      <c r="O100" s="109" t="str">
        <f t="shared" si="11"/>
        <v>○</v>
      </c>
      <c r="P100" s="109">
        <f t="shared" si="12"/>
      </c>
    </row>
    <row r="101" spans="1:16" ht="19.5" customHeight="1" thickBot="1">
      <c r="A101" s="129">
        <v>75</v>
      </c>
      <c r="B101" s="235" t="s">
        <v>1482</v>
      </c>
      <c r="C101" s="235" t="s">
        <v>1483</v>
      </c>
      <c r="D101" s="235" t="s">
        <v>1491</v>
      </c>
      <c r="E101" s="236" t="s">
        <v>1485</v>
      </c>
      <c r="F101" s="237">
        <v>39904</v>
      </c>
      <c r="G101" s="181">
        <v>900</v>
      </c>
      <c r="H101" s="182">
        <v>920</v>
      </c>
      <c r="I101" s="184">
        <v>4</v>
      </c>
      <c r="J101" s="562">
        <v>896</v>
      </c>
      <c r="K101" s="281">
        <f t="shared" si="0"/>
        <v>1.0044642857142858</v>
      </c>
      <c r="L101" s="273" t="str">
        <f t="shared" si="9"/>
        <v>○</v>
      </c>
      <c r="M101" s="105" t="str">
        <f t="shared" si="8"/>
        <v>↑</v>
      </c>
      <c r="N101" s="109" t="str">
        <f t="shared" si="10"/>
        <v>○</v>
      </c>
      <c r="O101" s="109" t="str">
        <f t="shared" si="11"/>
        <v>○</v>
      </c>
      <c r="P101" s="109">
        <f t="shared" si="12"/>
      </c>
    </row>
    <row r="102" spans="1:16" ht="19.5" customHeight="1" thickBot="1">
      <c r="A102" s="129">
        <v>76</v>
      </c>
      <c r="B102" s="235" t="s">
        <v>1482</v>
      </c>
      <c r="C102" s="235" t="s">
        <v>1483</v>
      </c>
      <c r="D102" s="235" t="s">
        <v>1492</v>
      </c>
      <c r="E102" s="236" t="s">
        <v>1485</v>
      </c>
      <c r="F102" s="237">
        <v>39904</v>
      </c>
      <c r="G102" s="181">
        <v>1920</v>
      </c>
      <c r="H102" s="182">
        <v>1970</v>
      </c>
      <c r="I102" s="184">
        <v>61</v>
      </c>
      <c r="J102" s="562">
        <v>1910</v>
      </c>
      <c r="K102" s="281">
        <f t="shared" si="0"/>
        <v>1.0052356020942408</v>
      </c>
      <c r="L102" s="273" t="str">
        <f t="shared" si="9"/>
        <v>○</v>
      </c>
      <c r="M102" s="105" t="str">
        <f t="shared" si="8"/>
        <v>↑</v>
      </c>
      <c r="N102" s="109" t="str">
        <f t="shared" si="10"/>
        <v>○</v>
      </c>
      <c r="O102" s="109" t="str">
        <f t="shared" si="11"/>
        <v>○</v>
      </c>
      <c r="P102" s="109">
        <f t="shared" si="12"/>
      </c>
    </row>
    <row r="103" spans="1:16" ht="19.5" customHeight="1" thickBot="1">
      <c r="A103" s="129">
        <v>77</v>
      </c>
      <c r="B103" s="235" t="s">
        <v>1482</v>
      </c>
      <c r="C103" s="235" t="s">
        <v>1483</v>
      </c>
      <c r="D103" s="235" t="s">
        <v>1493</v>
      </c>
      <c r="E103" s="236" t="s">
        <v>1485</v>
      </c>
      <c r="F103" s="237">
        <v>39904</v>
      </c>
      <c r="G103" s="181">
        <v>1920</v>
      </c>
      <c r="H103" s="182">
        <v>1970</v>
      </c>
      <c r="I103" s="184">
        <v>2</v>
      </c>
      <c r="J103" s="562">
        <v>1910</v>
      </c>
      <c r="K103" s="281">
        <f t="shared" si="0"/>
        <v>1.0052356020942408</v>
      </c>
      <c r="L103" s="273" t="str">
        <f t="shared" si="9"/>
        <v>○</v>
      </c>
      <c r="M103" s="105" t="str">
        <f t="shared" si="8"/>
        <v>↑</v>
      </c>
      <c r="N103" s="109" t="str">
        <f t="shared" si="10"/>
        <v>○</v>
      </c>
      <c r="O103" s="109" t="str">
        <f t="shared" si="11"/>
        <v>○</v>
      </c>
      <c r="P103" s="109">
        <f t="shared" si="12"/>
      </c>
    </row>
    <row r="104" spans="1:16" ht="19.5" customHeight="1" thickBot="1">
      <c r="A104" s="129">
        <v>78</v>
      </c>
      <c r="B104" s="235" t="s">
        <v>1482</v>
      </c>
      <c r="C104" s="235" t="s">
        <v>1488</v>
      </c>
      <c r="D104" s="235" t="s">
        <v>1494</v>
      </c>
      <c r="E104" s="236" t="s">
        <v>1485</v>
      </c>
      <c r="F104" s="237">
        <v>39904</v>
      </c>
      <c r="G104" s="181">
        <v>1050</v>
      </c>
      <c r="H104" s="182">
        <v>1080</v>
      </c>
      <c r="I104" s="184">
        <v>0</v>
      </c>
      <c r="J104" s="562">
        <v>1045</v>
      </c>
      <c r="K104" s="281">
        <f t="shared" si="0"/>
        <v>1.0047846889952152</v>
      </c>
      <c r="L104" s="273" t="str">
        <f t="shared" si="9"/>
        <v>○</v>
      </c>
      <c r="M104" s="105" t="str">
        <f t="shared" si="8"/>
        <v>↑</v>
      </c>
      <c r="N104" s="109" t="str">
        <f t="shared" si="10"/>
        <v>○</v>
      </c>
      <c r="O104" s="109" t="str">
        <f t="shared" si="11"/>
        <v>○</v>
      </c>
      <c r="P104" s="109">
        <f t="shared" si="12"/>
      </c>
    </row>
    <row r="105" spans="1:16" ht="19.5" customHeight="1" thickBot="1">
      <c r="A105" s="129">
        <v>79</v>
      </c>
      <c r="B105" s="235" t="s">
        <v>1482</v>
      </c>
      <c r="C105" s="235" t="s">
        <v>1488</v>
      </c>
      <c r="D105" s="235" t="s">
        <v>1494</v>
      </c>
      <c r="E105" s="236" t="s">
        <v>1485</v>
      </c>
      <c r="F105" s="237">
        <v>39904</v>
      </c>
      <c r="G105" s="181">
        <v>2100</v>
      </c>
      <c r="H105" s="182">
        <v>2160</v>
      </c>
      <c r="I105" s="184">
        <v>0</v>
      </c>
      <c r="J105" s="562">
        <v>2090</v>
      </c>
      <c r="K105" s="281">
        <f t="shared" si="0"/>
        <v>1.0047846889952152</v>
      </c>
      <c r="L105" s="273" t="str">
        <f t="shared" si="9"/>
        <v>○</v>
      </c>
      <c r="M105" s="105" t="str">
        <f t="shared" si="8"/>
        <v>↑</v>
      </c>
      <c r="N105" s="109" t="str">
        <f t="shared" si="10"/>
        <v>○</v>
      </c>
      <c r="O105" s="109" t="str">
        <f t="shared" si="11"/>
        <v>○</v>
      </c>
      <c r="P105" s="109">
        <f t="shared" si="12"/>
      </c>
    </row>
    <row r="106" spans="1:16" ht="19.5" customHeight="1" thickBot="1">
      <c r="A106" s="129">
        <v>80</v>
      </c>
      <c r="B106" s="235" t="s">
        <v>1482</v>
      </c>
      <c r="C106" s="235" t="s">
        <v>1488</v>
      </c>
      <c r="D106" s="235" t="s">
        <v>1494</v>
      </c>
      <c r="E106" s="236" t="s">
        <v>1485</v>
      </c>
      <c r="F106" s="237">
        <v>39904</v>
      </c>
      <c r="G106" s="181">
        <v>520</v>
      </c>
      <c r="H106" s="182">
        <v>530</v>
      </c>
      <c r="I106" s="184">
        <v>0</v>
      </c>
      <c r="J106" s="562">
        <v>517</v>
      </c>
      <c r="K106" s="281">
        <f t="shared" si="0"/>
        <v>1.0058027079303675</v>
      </c>
      <c r="L106" s="273" t="str">
        <f t="shared" si="9"/>
        <v>○</v>
      </c>
      <c r="M106" s="105" t="str">
        <f t="shared" si="8"/>
        <v>↑</v>
      </c>
      <c r="N106" s="109" t="str">
        <f t="shared" si="10"/>
        <v>○</v>
      </c>
      <c r="O106" s="109" t="str">
        <f t="shared" si="11"/>
        <v>○</v>
      </c>
      <c r="P106" s="109">
        <f t="shared" si="12"/>
      </c>
    </row>
    <row r="107" spans="1:16" ht="19.5" customHeight="1" thickBot="1">
      <c r="A107" s="129">
        <v>81</v>
      </c>
      <c r="B107" s="235" t="s">
        <v>1482</v>
      </c>
      <c r="C107" s="235" t="s">
        <v>1488</v>
      </c>
      <c r="D107" s="235" t="s">
        <v>1495</v>
      </c>
      <c r="E107" s="236" t="s">
        <v>1485</v>
      </c>
      <c r="F107" s="237">
        <v>39904</v>
      </c>
      <c r="G107" s="181">
        <v>520</v>
      </c>
      <c r="H107" s="182">
        <v>530</v>
      </c>
      <c r="I107" s="184">
        <v>0</v>
      </c>
      <c r="J107" s="562">
        <v>517</v>
      </c>
      <c r="K107" s="281">
        <f t="shared" si="0"/>
        <v>1.0058027079303675</v>
      </c>
      <c r="L107" s="273" t="str">
        <f t="shared" si="9"/>
        <v>○</v>
      </c>
      <c r="M107" s="105" t="str">
        <f t="shared" si="8"/>
        <v>↑</v>
      </c>
      <c r="N107" s="109" t="str">
        <f t="shared" si="10"/>
        <v>○</v>
      </c>
      <c r="O107" s="109" t="str">
        <f t="shared" si="11"/>
        <v>○</v>
      </c>
      <c r="P107" s="109">
        <f t="shared" si="12"/>
      </c>
    </row>
    <row r="108" spans="1:16" ht="19.5" customHeight="1" thickBot="1">
      <c r="A108" s="129">
        <v>82</v>
      </c>
      <c r="B108" s="235" t="s">
        <v>1482</v>
      </c>
      <c r="C108" s="235" t="s">
        <v>1488</v>
      </c>
      <c r="D108" s="235" t="s">
        <v>1495</v>
      </c>
      <c r="E108" s="236" t="s">
        <v>1485</v>
      </c>
      <c r="F108" s="237">
        <v>39904</v>
      </c>
      <c r="G108" s="181">
        <v>1050</v>
      </c>
      <c r="H108" s="182">
        <v>1080</v>
      </c>
      <c r="I108" s="184">
        <v>0</v>
      </c>
      <c r="J108" s="562">
        <v>1045</v>
      </c>
      <c r="K108" s="281">
        <f t="shared" si="0"/>
        <v>1.0047846889952152</v>
      </c>
      <c r="L108" s="273" t="str">
        <f t="shared" si="9"/>
        <v>○</v>
      </c>
      <c r="M108" s="105" t="str">
        <f t="shared" si="8"/>
        <v>↑</v>
      </c>
      <c r="N108" s="109" t="str">
        <f t="shared" si="10"/>
        <v>○</v>
      </c>
      <c r="O108" s="109" t="str">
        <f t="shared" si="11"/>
        <v>○</v>
      </c>
      <c r="P108" s="109">
        <f t="shared" si="12"/>
      </c>
    </row>
    <row r="109" spans="1:16" ht="19.5" customHeight="1" thickBot="1">
      <c r="A109" s="129">
        <v>83</v>
      </c>
      <c r="B109" s="235" t="s">
        <v>1482</v>
      </c>
      <c r="C109" s="235" t="s">
        <v>1488</v>
      </c>
      <c r="D109" s="235" t="s">
        <v>1495</v>
      </c>
      <c r="E109" s="236" t="s">
        <v>1485</v>
      </c>
      <c r="F109" s="237">
        <v>39904</v>
      </c>
      <c r="G109" s="181">
        <v>520</v>
      </c>
      <c r="H109" s="182">
        <v>530</v>
      </c>
      <c r="I109" s="184">
        <v>0</v>
      </c>
      <c r="J109" s="562">
        <v>517</v>
      </c>
      <c r="K109" s="281">
        <f t="shared" si="0"/>
        <v>1.0058027079303675</v>
      </c>
      <c r="L109" s="273" t="str">
        <f t="shared" si="9"/>
        <v>○</v>
      </c>
      <c r="M109" s="105" t="str">
        <f t="shared" si="8"/>
        <v>↑</v>
      </c>
      <c r="N109" s="109" t="str">
        <f t="shared" si="10"/>
        <v>○</v>
      </c>
      <c r="O109" s="109" t="str">
        <f t="shared" si="11"/>
        <v>○</v>
      </c>
      <c r="P109" s="109">
        <f t="shared" si="12"/>
      </c>
    </row>
    <row r="110" spans="1:16" ht="19.5" customHeight="1" thickBot="1">
      <c r="A110" s="129">
        <v>84</v>
      </c>
      <c r="B110" s="235" t="s">
        <v>1482</v>
      </c>
      <c r="C110" s="235" t="s">
        <v>1496</v>
      </c>
      <c r="D110" s="235" t="s">
        <v>1497</v>
      </c>
      <c r="E110" s="236" t="s">
        <v>1485</v>
      </c>
      <c r="F110" s="237">
        <v>39904</v>
      </c>
      <c r="G110" s="181">
        <v>14470</v>
      </c>
      <c r="H110" s="182">
        <v>14880</v>
      </c>
      <c r="I110" s="184">
        <v>0</v>
      </c>
      <c r="J110" s="562">
        <v>14398</v>
      </c>
      <c r="K110" s="281">
        <f t="shared" si="0"/>
        <v>1.0050006945409085</v>
      </c>
      <c r="L110" s="273" t="str">
        <f t="shared" si="9"/>
        <v>○</v>
      </c>
      <c r="M110" s="105" t="str">
        <f t="shared" si="8"/>
        <v>↑</v>
      </c>
      <c r="N110" s="109" t="str">
        <f t="shared" si="10"/>
        <v>○</v>
      </c>
      <c r="O110" s="109" t="str">
        <f t="shared" si="11"/>
        <v>○</v>
      </c>
      <c r="P110" s="109">
        <f t="shared" si="12"/>
      </c>
    </row>
    <row r="111" spans="1:16" ht="19.5" customHeight="1" thickBot="1">
      <c r="A111" s="129">
        <v>85</v>
      </c>
      <c r="B111" s="235" t="s">
        <v>1482</v>
      </c>
      <c r="C111" s="235" t="s">
        <v>1496</v>
      </c>
      <c r="D111" s="235" t="s">
        <v>1497</v>
      </c>
      <c r="E111" s="236" t="s">
        <v>1485</v>
      </c>
      <c r="F111" s="237">
        <v>39904</v>
      </c>
      <c r="G111" s="181">
        <v>28950</v>
      </c>
      <c r="H111" s="182">
        <v>29770</v>
      </c>
      <c r="I111" s="184">
        <v>171</v>
      </c>
      <c r="J111" s="562">
        <v>28805</v>
      </c>
      <c r="K111" s="281">
        <f t="shared" si="0"/>
        <v>1.0050338482902275</v>
      </c>
      <c r="L111" s="273" t="str">
        <f t="shared" si="9"/>
        <v>○</v>
      </c>
      <c r="M111" s="105" t="str">
        <f t="shared" si="8"/>
        <v>↑</v>
      </c>
      <c r="N111" s="109" t="str">
        <f t="shared" si="10"/>
        <v>○</v>
      </c>
      <c r="O111" s="109" t="str">
        <f t="shared" si="11"/>
        <v>○</v>
      </c>
      <c r="P111" s="109">
        <f t="shared" si="12"/>
      </c>
    </row>
    <row r="112" spans="1:16" ht="19.5" customHeight="1" thickBot="1">
      <c r="A112" s="129">
        <v>86</v>
      </c>
      <c r="B112" s="235" t="s">
        <v>1482</v>
      </c>
      <c r="C112" s="235" t="s">
        <v>1496</v>
      </c>
      <c r="D112" s="235" t="s">
        <v>1497</v>
      </c>
      <c r="E112" s="236" t="s">
        <v>1485</v>
      </c>
      <c r="F112" s="237">
        <v>39904</v>
      </c>
      <c r="G112" s="181">
        <v>3970</v>
      </c>
      <c r="H112" s="182">
        <v>4080</v>
      </c>
      <c r="I112" s="184">
        <v>0</v>
      </c>
      <c r="J112" s="562">
        <v>3950</v>
      </c>
      <c r="K112" s="281">
        <f t="shared" si="0"/>
        <v>1.0050632911392405</v>
      </c>
      <c r="L112" s="273" t="str">
        <f t="shared" si="9"/>
        <v>○</v>
      </c>
      <c r="M112" s="105" t="str">
        <f t="shared" si="8"/>
        <v>↑</v>
      </c>
      <c r="N112" s="109" t="str">
        <f t="shared" si="10"/>
        <v>○</v>
      </c>
      <c r="O112" s="109" t="str">
        <f t="shared" si="11"/>
        <v>○</v>
      </c>
      <c r="P112" s="109">
        <f t="shared" si="12"/>
      </c>
    </row>
    <row r="113" spans="1:16" ht="19.5" customHeight="1" thickBot="1">
      <c r="A113" s="129">
        <v>87</v>
      </c>
      <c r="B113" s="235" t="s">
        <v>1482</v>
      </c>
      <c r="C113" s="235" t="s">
        <v>1496</v>
      </c>
      <c r="D113" s="235" t="s">
        <v>1498</v>
      </c>
      <c r="E113" s="236" t="s">
        <v>1485</v>
      </c>
      <c r="F113" s="237">
        <v>39904</v>
      </c>
      <c r="G113" s="181">
        <v>17660</v>
      </c>
      <c r="H113" s="182">
        <v>18160</v>
      </c>
      <c r="I113" s="184">
        <v>0</v>
      </c>
      <c r="J113" s="562">
        <v>17572</v>
      </c>
      <c r="K113" s="281">
        <f t="shared" si="0"/>
        <v>1.0050079672205783</v>
      </c>
      <c r="L113" s="273" t="str">
        <f t="shared" si="9"/>
        <v>○</v>
      </c>
      <c r="M113" s="105" t="str">
        <f t="shared" si="8"/>
        <v>↑</v>
      </c>
      <c r="N113" s="109" t="str">
        <f t="shared" si="10"/>
        <v>○</v>
      </c>
      <c r="O113" s="109" t="str">
        <f t="shared" si="11"/>
        <v>○</v>
      </c>
      <c r="P113" s="109">
        <f t="shared" si="12"/>
      </c>
    </row>
    <row r="114" spans="1:16" ht="19.5" customHeight="1" thickBot="1">
      <c r="A114" s="129">
        <v>88</v>
      </c>
      <c r="B114" s="235" t="s">
        <v>1482</v>
      </c>
      <c r="C114" s="235" t="s">
        <v>1496</v>
      </c>
      <c r="D114" s="235" t="s">
        <v>1498</v>
      </c>
      <c r="E114" s="236" t="s">
        <v>1485</v>
      </c>
      <c r="F114" s="237">
        <v>39904</v>
      </c>
      <c r="G114" s="181">
        <v>35320</v>
      </c>
      <c r="H114" s="182">
        <v>36320</v>
      </c>
      <c r="I114" s="184">
        <v>171</v>
      </c>
      <c r="J114" s="562">
        <v>35143</v>
      </c>
      <c r="K114" s="281">
        <f t="shared" si="0"/>
        <v>1.0050365648920125</v>
      </c>
      <c r="L114" s="273" t="str">
        <f t="shared" si="9"/>
        <v>○</v>
      </c>
      <c r="M114" s="105" t="str">
        <f t="shared" si="8"/>
        <v>↑</v>
      </c>
      <c r="N114" s="109" t="str">
        <f t="shared" si="10"/>
        <v>○</v>
      </c>
      <c r="O114" s="109" t="str">
        <f t="shared" si="11"/>
        <v>○</v>
      </c>
      <c r="P114" s="109">
        <f t="shared" si="12"/>
      </c>
    </row>
    <row r="115" spans="1:16" ht="19.5" customHeight="1" thickBot="1">
      <c r="A115" s="129">
        <v>89</v>
      </c>
      <c r="B115" s="235" t="s">
        <v>1482</v>
      </c>
      <c r="C115" s="235" t="s">
        <v>1496</v>
      </c>
      <c r="D115" s="235" t="s">
        <v>1498</v>
      </c>
      <c r="E115" s="236" t="s">
        <v>1485</v>
      </c>
      <c r="F115" s="237">
        <v>39904</v>
      </c>
      <c r="G115" s="181">
        <v>4850</v>
      </c>
      <c r="H115" s="182">
        <v>4980</v>
      </c>
      <c r="I115" s="184">
        <v>0</v>
      </c>
      <c r="J115" s="562">
        <v>4826</v>
      </c>
      <c r="K115" s="281">
        <f t="shared" si="0"/>
        <v>1.004973062577704</v>
      </c>
      <c r="L115" s="273" t="str">
        <f t="shared" si="9"/>
        <v>○</v>
      </c>
      <c r="M115" s="105" t="str">
        <f t="shared" si="8"/>
        <v>↑</v>
      </c>
      <c r="N115" s="109" t="str">
        <f t="shared" si="10"/>
        <v>○</v>
      </c>
      <c r="O115" s="109" t="str">
        <f t="shared" si="11"/>
        <v>○</v>
      </c>
      <c r="P115" s="109">
        <f t="shared" si="12"/>
      </c>
    </row>
    <row r="116" spans="1:16" ht="19.5" customHeight="1" thickBot="1">
      <c r="A116" s="129">
        <v>90</v>
      </c>
      <c r="B116" s="235" t="s">
        <v>1482</v>
      </c>
      <c r="C116" s="235" t="s">
        <v>1499</v>
      </c>
      <c r="D116" s="235" t="s">
        <v>1500</v>
      </c>
      <c r="E116" s="236" t="s">
        <v>1485</v>
      </c>
      <c r="F116" s="237">
        <v>39904</v>
      </c>
      <c r="G116" s="181">
        <v>24020</v>
      </c>
      <c r="H116" s="182">
        <v>24700</v>
      </c>
      <c r="I116" s="184">
        <v>0</v>
      </c>
      <c r="J116" s="562">
        <v>23900</v>
      </c>
      <c r="K116" s="281">
        <f t="shared" si="0"/>
        <v>1.0050209205020921</v>
      </c>
      <c r="L116" s="273" t="str">
        <f t="shared" si="9"/>
        <v>○</v>
      </c>
      <c r="M116" s="105" t="str">
        <f t="shared" si="8"/>
        <v>↑</v>
      </c>
      <c r="N116" s="109" t="str">
        <f t="shared" si="10"/>
        <v>○</v>
      </c>
      <c r="O116" s="109" t="str">
        <f t="shared" si="11"/>
        <v>○</v>
      </c>
      <c r="P116" s="109">
        <f t="shared" si="12"/>
      </c>
    </row>
    <row r="117" spans="1:16" ht="19.5" customHeight="1" thickBot="1">
      <c r="A117" s="129">
        <v>91</v>
      </c>
      <c r="B117" s="235" t="s">
        <v>1482</v>
      </c>
      <c r="C117" s="235" t="s">
        <v>1499</v>
      </c>
      <c r="D117" s="235" t="s">
        <v>1500</v>
      </c>
      <c r="E117" s="236" t="s">
        <v>1485</v>
      </c>
      <c r="F117" s="237">
        <v>39904</v>
      </c>
      <c r="G117" s="181">
        <v>48040</v>
      </c>
      <c r="H117" s="182">
        <v>49410</v>
      </c>
      <c r="I117" s="184">
        <v>0</v>
      </c>
      <c r="J117" s="562">
        <v>47800</v>
      </c>
      <c r="K117" s="281">
        <f t="shared" si="0"/>
        <v>1.0050209205020921</v>
      </c>
      <c r="L117" s="273" t="str">
        <f t="shared" si="9"/>
        <v>○</v>
      </c>
      <c r="M117" s="105" t="str">
        <f t="shared" si="8"/>
        <v>↑</v>
      </c>
      <c r="N117" s="109" t="str">
        <f t="shared" si="10"/>
        <v>○</v>
      </c>
      <c r="O117" s="109" t="str">
        <f t="shared" si="11"/>
        <v>○</v>
      </c>
      <c r="P117" s="109">
        <f t="shared" si="12"/>
      </c>
    </row>
    <row r="118" spans="1:16" ht="19.5" customHeight="1" thickBot="1">
      <c r="A118" s="129">
        <v>92</v>
      </c>
      <c r="B118" s="235" t="s">
        <v>1482</v>
      </c>
      <c r="C118" s="235" t="s">
        <v>1499</v>
      </c>
      <c r="D118" s="235" t="s">
        <v>1500</v>
      </c>
      <c r="E118" s="236" t="s">
        <v>1485</v>
      </c>
      <c r="F118" s="237">
        <v>39904</v>
      </c>
      <c r="G118" s="181">
        <v>6600</v>
      </c>
      <c r="H118" s="182">
        <v>6780</v>
      </c>
      <c r="I118" s="184">
        <v>0</v>
      </c>
      <c r="J118" s="562">
        <v>6567</v>
      </c>
      <c r="K118" s="281">
        <f t="shared" si="0"/>
        <v>1.0050251256281406</v>
      </c>
      <c r="L118" s="273" t="str">
        <f t="shared" si="9"/>
        <v>○</v>
      </c>
      <c r="M118" s="105" t="str">
        <f t="shared" si="8"/>
        <v>↑</v>
      </c>
      <c r="N118" s="109" t="str">
        <f t="shared" si="10"/>
        <v>○</v>
      </c>
      <c r="O118" s="109" t="str">
        <f t="shared" si="11"/>
        <v>○</v>
      </c>
      <c r="P118" s="109">
        <f t="shared" si="12"/>
      </c>
    </row>
    <row r="119" spans="1:16" ht="19.5" customHeight="1" thickBot="1">
      <c r="A119" s="129">
        <v>93</v>
      </c>
      <c r="B119" s="235" t="s">
        <v>1482</v>
      </c>
      <c r="C119" s="235" t="s">
        <v>1499</v>
      </c>
      <c r="D119" s="235" t="s">
        <v>1501</v>
      </c>
      <c r="E119" s="236" t="s">
        <v>1485</v>
      </c>
      <c r="F119" s="237">
        <v>39904</v>
      </c>
      <c r="G119" s="181">
        <v>99450</v>
      </c>
      <c r="H119" s="182">
        <v>102290</v>
      </c>
      <c r="I119" s="184">
        <v>0</v>
      </c>
      <c r="J119" s="562">
        <v>98953</v>
      </c>
      <c r="K119" s="281">
        <f t="shared" si="0"/>
        <v>1.0050225864804503</v>
      </c>
      <c r="L119" s="273" t="str">
        <f t="shared" si="9"/>
        <v>○</v>
      </c>
      <c r="M119" s="105" t="str">
        <f t="shared" si="8"/>
        <v>↑</v>
      </c>
      <c r="N119" s="109" t="str">
        <f t="shared" si="10"/>
        <v>○</v>
      </c>
      <c r="O119" s="109" t="str">
        <f t="shared" si="11"/>
        <v>○</v>
      </c>
      <c r="P119" s="109">
        <f t="shared" si="12"/>
      </c>
    </row>
    <row r="120" spans="1:16" ht="19.5" customHeight="1" thickBot="1">
      <c r="A120" s="129">
        <v>94</v>
      </c>
      <c r="B120" s="235" t="s">
        <v>1482</v>
      </c>
      <c r="C120" s="235" t="s">
        <v>1499</v>
      </c>
      <c r="D120" s="235" t="s">
        <v>1501</v>
      </c>
      <c r="E120" s="236" t="s">
        <v>1485</v>
      </c>
      <c r="F120" s="237">
        <v>39904</v>
      </c>
      <c r="G120" s="181">
        <v>198910</v>
      </c>
      <c r="H120" s="182">
        <v>204590</v>
      </c>
      <c r="I120" s="184">
        <v>0</v>
      </c>
      <c r="J120" s="562">
        <v>197915</v>
      </c>
      <c r="K120" s="281">
        <f t="shared" si="0"/>
        <v>1.0050274107571433</v>
      </c>
      <c r="L120" s="273" t="str">
        <f t="shared" si="9"/>
        <v>○</v>
      </c>
      <c r="M120" s="105" t="str">
        <f t="shared" si="8"/>
        <v>↑</v>
      </c>
      <c r="N120" s="109" t="str">
        <f t="shared" si="10"/>
        <v>○</v>
      </c>
      <c r="O120" s="109" t="str">
        <f t="shared" si="11"/>
        <v>○</v>
      </c>
      <c r="P120" s="109">
        <f t="shared" si="12"/>
      </c>
    </row>
    <row r="121" spans="1:16" ht="19.5" customHeight="1" thickBot="1">
      <c r="A121" s="129">
        <v>95</v>
      </c>
      <c r="B121" s="235" t="s">
        <v>1482</v>
      </c>
      <c r="C121" s="235" t="s">
        <v>1499</v>
      </c>
      <c r="D121" s="235" t="s">
        <v>1501</v>
      </c>
      <c r="E121" s="236" t="s">
        <v>1485</v>
      </c>
      <c r="F121" s="237">
        <v>39904</v>
      </c>
      <c r="G121" s="181">
        <v>27340</v>
      </c>
      <c r="H121" s="182">
        <v>28120</v>
      </c>
      <c r="I121" s="184">
        <v>0</v>
      </c>
      <c r="J121" s="562">
        <v>27203</v>
      </c>
      <c r="K121" s="281">
        <f t="shared" si="0"/>
        <v>1.0050362092416278</v>
      </c>
      <c r="L121" s="273" t="str">
        <f t="shared" si="9"/>
        <v>○</v>
      </c>
      <c r="M121" s="105" t="str">
        <f t="shared" si="8"/>
        <v>↑</v>
      </c>
      <c r="N121" s="109" t="str">
        <f t="shared" si="10"/>
        <v>○</v>
      </c>
      <c r="O121" s="109" t="str">
        <f t="shared" si="11"/>
        <v>○</v>
      </c>
      <c r="P121" s="109">
        <f t="shared" si="12"/>
      </c>
    </row>
    <row r="122" spans="1:16" ht="19.5" customHeight="1" thickBot="1">
      <c r="A122" s="129">
        <v>96</v>
      </c>
      <c r="B122" s="235" t="s">
        <v>1482</v>
      </c>
      <c r="C122" s="235" t="s">
        <v>1496</v>
      </c>
      <c r="D122" s="235" t="s">
        <v>1502</v>
      </c>
      <c r="E122" s="236" t="s">
        <v>1485</v>
      </c>
      <c r="F122" s="237">
        <v>39904</v>
      </c>
      <c r="G122" s="181">
        <v>3930</v>
      </c>
      <c r="H122" s="182">
        <v>4040</v>
      </c>
      <c r="I122" s="184">
        <v>0</v>
      </c>
      <c r="J122" s="562">
        <v>3910</v>
      </c>
      <c r="K122" s="281">
        <f t="shared" si="0"/>
        <v>1.0051150895140666</v>
      </c>
      <c r="L122" s="273" t="str">
        <f t="shared" si="9"/>
        <v>○</v>
      </c>
      <c r="M122" s="105" t="str">
        <f t="shared" si="8"/>
        <v>↑</v>
      </c>
      <c r="N122" s="109" t="str">
        <f t="shared" si="10"/>
        <v>○</v>
      </c>
      <c r="O122" s="109" t="str">
        <f t="shared" si="11"/>
        <v>○</v>
      </c>
      <c r="P122" s="109">
        <f t="shared" si="12"/>
      </c>
    </row>
    <row r="123" spans="1:16" ht="19.5" customHeight="1" thickBot="1">
      <c r="A123" s="129">
        <v>97</v>
      </c>
      <c r="B123" s="235" t="s">
        <v>1482</v>
      </c>
      <c r="C123" s="235" t="s">
        <v>1496</v>
      </c>
      <c r="D123" s="235" t="s">
        <v>1502</v>
      </c>
      <c r="E123" s="236" t="s">
        <v>1485</v>
      </c>
      <c r="F123" s="237">
        <v>39904</v>
      </c>
      <c r="G123" s="181">
        <v>7870</v>
      </c>
      <c r="H123" s="182">
        <v>8090</v>
      </c>
      <c r="I123" s="184">
        <v>470</v>
      </c>
      <c r="J123" s="562">
        <v>7831</v>
      </c>
      <c r="K123" s="281">
        <f t="shared" si="0"/>
        <v>1.0049802068701315</v>
      </c>
      <c r="L123" s="273" t="str">
        <f t="shared" si="9"/>
        <v>○</v>
      </c>
      <c r="M123" s="105" t="str">
        <f t="shared" si="8"/>
        <v>↑</v>
      </c>
      <c r="N123" s="109" t="str">
        <f t="shared" si="10"/>
        <v>○</v>
      </c>
      <c r="O123" s="109" t="str">
        <f t="shared" si="11"/>
        <v>○</v>
      </c>
      <c r="P123" s="109">
        <f t="shared" si="12"/>
      </c>
    </row>
    <row r="124" spans="1:16" ht="19.5" customHeight="1" thickBot="1">
      <c r="A124" s="129">
        <v>98</v>
      </c>
      <c r="B124" s="235" t="s">
        <v>1482</v>
      </c>
      <c r="C124" s="235" t="s">
        <v>1496</v>
      </c>
      <c r="D124" s="235" t="s">
        <v>1502</v>
      </c>
      <c r="E124" s="236" t="s">
        <v>1485</v>
      </c>
      <c r="F124" s="237">
        <v>39904</v>
      </c>
      <c r="G124" s="181">
        <v>1080</v>
      </c>
      <c r="H124" s="182">
        <v>1110</v>
      </c>
      <c r="I124" s="184">
        <v>0</v>
      </c>
      <c r="J124" s="562">
        <v>1075</v>
      </c>
      <c r="K124" s="281">
        <f t="shared" si="0"/>
        <v>1.0046511627906978</v>
      </c>
      <c r="L124" s="273" t="str">
        <f t="shared" si="9"/>
        <v>○</v>
      </c>
      <c r="M124" s="105" t="str">
        <f t="shared" si="8"/>
        <v>↑</v>
      </c>
      <c r="N124" s="109" t="str">
        <f t="shared" si="10"/>
        <v>○</v>
      </c>
      <c r="O124" s="109" t="str">
        <f t="shared" si="11"/>
        <v>○</v>
      </c>
      <c r="P124" s="109">
        <f t="shared" si="12"/>
      </c>
    </row>
    <row r="125" spans="1:16" ht="19.5" customHeight="1" thickBot="1">
      <c r="A125" s="129">
        <v>99</v>
      </c>
      <c r="B125" s="235" t="s">
        <v>1482</v>
      </c>
      <c r="C125" s="235" t="s">
        <v>1496</v>
      </c>
      <c r="D125" s="235" t="s">
        <v>1503</v>
      </c>
      <c r="E125" s="236" t="s">
        <v>1485</v>
      </c>
      <c r="F125" s="237">
        <v>39904</v>
      </c>
      <c r="G125" s="181">
        <v>3420</v>
      </c>
      <c r="H125" s="182">
        <v>3510</v>
      </c>
      <c r="I125" s="184">
        <v>0</v>
      </c>
      <c r="J125" s="562">
        <v>3403</v>
      </c>
      <c r="K125" s="281">
        <f t="shared" si="0"/>
        <v>1.0049955921245959</v>
      </c>
      <c r="L125" s="273" t="str">
        <f t="shared" si="9"/>
        <v>○</v>
      </c>
      <c r="M125" s="105" t="str">
        <f t="shared" si="8"/>
        <v>↑</v>
      </c>
      <c r="N125" s="109" t="str">
        <f t="shared" si="10"/>
        <v>○</v>
      </c>
      <c r="O125" s="109" t="str">
        <f t="shared" si="11"/>
        <v>○</v>
      </c>
      <c r="P125" s="109">
        <f t="shared" si="12"/>
      </c>
    </row>
    <row r="126" spans="1:16" ht="19.5" customHeight="1" thickBot="1">
      <c r="A126" s="129">
        <v>100</v>
      </c>
      <c r="B126" s="235" t="s">
        <v>1482</v>
      </c>
      <c r="C126" s="235" t="s">
        <v>1496</v>
      </c>
      <c r="D126" s="235" t="s">
        <v>1503</v>
      </c>
      <c r="E126" s="236" t="s">
        <v>1485</v>
      </c>
      <c r="F126" s="237">
        <v>39904</v>
      </c>
      <c r="G126" s="181">
        <v>6840</v>
      </c>
      <c r="H126" s="182">
        <v>7030</v>
      </c>
      <c r="I126" s="184">
        <v>13</v>
      </c>
      <c r="J126" s="562">
        <v>6806</v>
      </c>
      <c r="K126" s="281">
        <f t="shared" si="0"/>
        <v>1.0049955921245959</v>
      </c>
      <c r="L126" s="273" t="str">
        <f t="shared" si="9"/>
        <v>○</v>
      </c>
      <c r="M126" s="105" t="str">
        <f t="shared" si="8"/>
        <v>↑</v>
      </c>
      <c r="N126" s="109" t="str">
        <f t="shared" si="10"/>
        <v>○</v>
      </c>
      <c r="O126" s="109" t="str">
        <f t="shared" si="11"/>
        <v>○</v>
      </c>
      <c r="P126" s="109">
        <f t="shared" si="12"/>
      </c>
    </row>
    <row r="127" spans="1:16" ht="19.5" customHeight="1" thickBot="1">
      <c r="A127" s="129">
        <v>101</v>
      </c>
      <c r="B127" s="235" t="s">
        <v>1482</v>
      </c>
      <c r="C127" s="235" t="s">
        <v>1496</v>
      </c>
      <c r="D127" s="235" t="s">
        <v>1503</v>
      </c>
      <c r="E127" s="236" t="s">
        <v>1485</v>
      </c>
      <c r="F127" s="237">
        <v>39904</v>
      </c>
      <c r="G127" s="181">
        <v>940</v>
      </c>
      <c r="H127" s="182">
        <v>960</v>
      </c>
      <c r="I127" s="184">
        <v>0</v>
      </c>
      <c r="J127" s="562">
        <v>935</v>
      </c>
      <c r="K127" s="281">
        <f t="shared" si="0"/>
        <v>1.0053475935828877</v>
      </c>
      <c r="L127" s="273" t="str">
        <f t="shared" si="9"/>
        <v>○</v>
      </c>
      <c r="M127" s="105" t="str">
        <f t="shared" si="8"/>
        <v>↑</v>
      </c>
      <c r="N127" s="109" t="str">
        <f t="shared" si="10"/>
        <v>○</v>
      </c>
      <c r="O127" s="109" t="str">
        <f t="shared" si="11"/>
        <v>○</v>
      </c>
      <c r="P127" s="109">
        <f t="shared" si="12"/>
      </c>
    </row>
    <row r="128" spans="1:16" ht="19.5" customHeight="1" thickBot="1">
      <c r="A128" s="129">
        <v>102</v>
      </c>
      <c r="B128" s="235" t="s">
        <v>1482</v>
      </c>
      <c r="C128" s="235" t="s">
        <v>1496</v>
      </c>
      <c r="D128" s="235" t="s">
        <v>1504</v>
      </c>
      <c r="E128" s="236" t="s">
        <v>1485</v>
      </c>
      <c r="F128" s="237">
        <v>39904</v>
      </c>
      <c r="G128" s="181">
        <v>1570</v>
      </c>
      <c r="H128" s="182">
        <v>1610</v>
      </c>
      <c r="I128" s="184">
        <v>0</v>
      </c>
      <c r="J128" s="562">
        <v>1562</v>
      </c>
      <c r="K128" s="281">
        <f t="shared" si="0"/>
        <v>1.0051216389244557</v>
      </c>
      <c r="L128" s="273" t="str">
        <f t="shared" si="9"/>
        <v>○</v>
      </c>
      <c r="M128" s="105" t="str">
        <f t="shared" si="8"/>
        <v>↑</v>
      </c>
      <c r="N128" s="109" t="str">
        <f t="shared" si="10"/>
        <v>○</v>
      </c>
      <c r="O128" s="109" t="str">
        <f t="shared" si="11"/>
        <v>○</v>
      </c>
      <c r="P128" s="109">
        <f t="shared" si="12"/>
      </c>
    </row>
    <row r="129" spans="1:16" ht="19.5" customHeight="1" thickBot="1">
      <c r="A129" s="129">
        <v>103</v>
      </c>
      <c r="B129" s="235" t="s">
        <v>1482</v>
      </c>
      <c r="C129" s="235" t="s">
        <v>1496</v>
      </c>
      <c r="D129" s="235" t="s">
        <v>1504</v>
      </c>
      <c r="E129" s="236" t="s">
        <v>1485</v>
      </c>
      <c r="F129" s="237">
        <v>39904</v>
      </c>
      <c r="G129" s="181">
        <v>3150</v>
      </c>
      <c r="H129" s="182">
        <v>3240</v>
      </c>
      <c r="I129" s="184">
        <v>19</v>
      </c>
      <c r="J129" s="562">
        <v>3134</v>
      </c>
      <c r="K129" s="281">
        <f t="shared" si="0"/>
        <v>1.0051052967453733</v>
      </c>
      <c r="L129" s="273" t="str">
        <f t="shared" si="9"/>
        <v>○</v>
      </c>
      <c r="M129" s="105" t="str">
        <f t="shared" si="8"/>
        <v>↑</v>
      </c>
      <c r="N129" s="109" t="str">
        <f t="shared" si="10"/>
        <v>○</v>
      </c>
      <c r="O129" s="109" t="str">
        <f t="shared" si="11"/>
        <v>○</v>
      </c>
      <c r="P129" s="109">
        <f t="shared" si="12"/>
      </c>
    </row>
    <row r="130" spans="1:16" ht="19.5" customHeight="1" thickBot="1">
      <c r="A130" s="129">
        <v>104</v>
      </c>
      <c r="B130" s="235" t="s">
        <v>1482</v>
      </c>
      <c r="C130" s="235" t="s">
        <v>1496</v>
      </c>
      <c r="D130" s="235" t="s">
        <v>1504</v>
      </c>
      <c r="E130" s="236" t="s">
        <v>1485</v>
      </c>
      <c r="F130" s="237">
        <v>39904</v>
      </c>
      <c r="G130" s="181">
        <v>530</v>
      </c>
      <c r="H130" s="182">
        <v>540</v>
      </c>
      <c r="I130" s="184">
        <v>0</v>
      </c>
      <c r="J130" s="562">
        <v>527</v>
      </c>
      <c r="K130" s="281">
        <f t="shared" si="0"/>
        <v>1.0056925996204933</v>
      </c>
      <c r="L130" s="273" t="str">
        <f t="shared" si="9"/>
        <v>○</v>
      </c>
      <c r="M130" s="105" t="str">
        <f t="shared" si="8"/>
        <v>↑</v>
      </c>
      <c r="N130" s="109" t="str">
        <f t="shared" si="10"/>
        <v>○</v>
      </c>
      <c r="O130" s="109" t="str">
        <f t="shared" si="11"/>
        <v>○</v>
      </c>
      <c r="P130" s="109">
        <f t="shared" si="12"/>
      </c>
    </row>
    <row r="131" spans="1:16" ht="19.5" customHeight="1" thickBot="1">
      <c r="A131" s="129"/>
      <c r="B131" s="235" t="s">
        <v>1482</v>
      </c>
      <c r="C131" s="235" t="s">
        <v>1496</v>
      </c>
      <c r="D131" s="235" t="s">
        <v>1505</v>
      </c>
      <c r="E131" s="236" t="s">
        <v>1485</v>
      </c>
      <c r="F131" s="237">
        <v>41000</v>
      </c>
      <c r="G131" s="181">
        <v>590</v>
      </c>
      <c r="H131" s="182">
        <v>600</v>
      </c>
      <c r="I131" s="184">
        <v>10</v>
      </c>
      <c r="J131" s="562">
        <v>587</v>
      </c>
      <c r="K131" s="281">
        <f t="shared" si="0"/>
        <v>1.0051107325383304</v>
      </c>
      <c r="L131" s="273" t="str">
        <f t="shared" si="9"/>
        <v>○</v>
      </c>
      <c r="M131" s="105" t="str">
        <f t="shared" si="8"/>
        <v>↑</v>
      </c>
      <c r="P131" s="109">
        <f t="shared" si="12"/>
      </c>
    </row>
    <row r="132" spans="1:16" ht="19.5" customHeight="1" thickBot="1">
      <c r="A132" s="129"/>
      <c r="B132" s="235" t="s">
        <v>1482</v>
      </c>
      <c r="C132" s="235" t="s">
        <v>1496</v>
      </c>
      <c r="D132" s="235" t="s">
        <v>1505</v>
      </c>
      <c r="E132" s="236" t="s">
        <v>1485</v>
      </c>
      <c r="F132" s="237">
        <v>41000</v>
      </c>
      <c r="G132" s="181">
        <v>1190</v>
      </c>
      <c r="H132" s="182">
        <v>1220</v>
      </c>
      <c r="I132" s="184">
        <v>30</v>
      </c>
      <c r="J132" s="562">
        <v>1184</v>
      </c>
      <c r="K132" s="281">
        <f t="shared" si="0"/>
        <v>1.0050675675675675</v>
      </c>
      <c r="L132" s="273" t="str">
        <f t="shared" si="9"/>
        <v>○</v>
      </c>
      <c r="M132" s="105" t="str">
        <f t="shared" si="8"/>
        <v>↑</v>
      </c>
      <c r="P132" s="109">
        <f t="shared" si="12"/>
      </c>
    </row>
    <row r="133" spans="1:16" ht="19.5" customHeight="1" thickBot="1">
      <c r="A133" s="129">
        <v>77</v>
      </c>
      <c r="B133" s="235" t="s">
        <v>1482</v>
      </c>
      <c r="C133" s="235" t="s">
        <v>1496</v>
      </c>
      <c r="D133" s="235" t="s">
        <v>1506</v>
      </c>
      <c r="E133" s="236" t="s">
        <v>1485</v>
      </c>
      <c r="F133" s="237">
        <v>39904</v>
      </c>
      <c r="G133" s="181">
        <v>4990</v>
      </c>
      <c r="H133" s="182">
        <v>5130</v>
      </c>
      <c r="I133" s="184">
        <v>0</v>
      </c>
      <c r="J133" s="562">
        <v>4965</v>
      </c>
      <c r="K133" s="281">
        <f t="shared" si="0"/>
        <v>1.0050352467270895</v>
      </c>
      <c r="L133" s="273" t="str">
        <f t="shared" si="9"/>
        <v>○</v>
      </c>
      <c r="M133" s="105" t="str">
        <f t="shared" si="8"/>
        <v>↑</v>
      </c>
      <c r="N133" s="109" t="str">
        <f t="shared" si="10"/>
        <v>○</v>
      </c>
      <c r="O133" s="109" t="str">
        <f t="shared" si="11"/>
        <v>○</v>
      </c>
      <c r="P133" s="109">
        <f t="shared" si="12"/>
      </c>
    </row>
    <row r="134" spans="1:16" ht="19.5" customHeight="1" thickBot="1">
      <c r="A134" s="129">
        <v>78</v>
      </c>
      <c r="B134" s="235" t="s">
        <v>1482</v>
      </c>
      <c r="C134" s="235" t="s">
        <v>1496</v>
      </c>
      <c r="D134" s="235" t="s">
        <v>1506</v>
      </c>
      <c r="E134" s="236" t="s">
        <v>1485</v>
      </c>
      <c r="F134" s="237">
        <v>39904</v>
      </c>
      <c r="G134" s="181">
        <v>9990</v>
      </c>
      <c r="H134" s="182">
        <v>10270</v>
      </c>
      <c r="I134" s="184">
        <v>470</v>
      </c>
      <c r="J134" s="562">
        <v>9940</v>
      </c>
      <c r="K134" s="281">
        <f t="shared" si="0"/>
        <v>1.0050301810865192</v>
      </c>
      <c r="L134" s="273" t="str">
        <f t="shared" si="9"/>
        <v>○</v>
      </c>
      <c r="M134" s="105" t="str">
        <f t="shared" si="8"/>
        <v>↑</v>
      </c>
      <c r="N134" s="109" t="str">
        <f t="shared" si="10"/>
        <v>○</v>
      </c>
      <c r="O134" s="109" t="str">
        <f t="shared" si="11"/>
        <v>○</v>
      </c>
      <c r="P134" s="109">
        <f t="shared" si="12"/>
      </c>
    </row>
    <row r="135" spans="1:16" ht="19.5" customHeight="1" thickBot="1">
      <c r="A135" s="129">
        <v>79</v>
      </c>
      <c r="B135" s="235" t="s">
        <v>1482</v>
      </c>
      <c r="C135" s="235" t="s">
        <v>1496</v>
      </c>
      <c r="D135" s="235" t="s">
        <v>1506</v>
      </c>
      <c r="E135" s="236" t="s">
        <v>1485</v>
      </c>
      <c r="F135" s="237">
        <v>39904</v>
      </c>
      <c r="G135" s="181">
        <v>1370</v>
      </c>
      <c r="H135" s="182">
        <v>1400</v>
      </c>
      <c r="I135" s="184">
        <v>0</v>
      </c>
      <c r="J135" s="562">
        <v>1363</v>
      </c>
      <c r="K135" s="281">
        <f t="shared" si="0"/>
        <v>1.0051357300073367</v>
      </c>
      <c r="L135" s="273" t="str">
        <f t="shared" si="9"/>
        <v>○</v>
      </c>
      <c r="M135" s="105" t="str">
        <f t="shared" si="8"/>
        <v>↑</v>
      </c>
      <c r="N135" s="109" t="str">
        <f t="shared" si="10"/>
        <v>○</v>
      </c>
      <c r="O135" s="109" t="str">
        <f t="shared" si="11"/>
        <v>○</v>
      </c>
      <c r="P135" s="109">
        <f t="shared" si="12"/>
      </c>
    </row>
    <row r="136" spans="1:16" ht="19.5" customHeight="1" thickBot="1">
      <c r="A136" s="129">
        <v>80</v>
      </c>
      <c r="B136" s="235" t="s">
        <v>1482</v>
      </c>
      <c r="C136" s="235" t="s">
        <v>1496</v>
      </c>
      <c r="D136" s="235" t="s">
        <v>1507</v>
      </c>
      <c r="E136" s="236" t="s">
        <v>1485</v>
      </c>
      <c r="F136" s="237">
        <v>39904</v>
      </c>
      <c r="G136" s="181">
        <v>5200</v>
      </c>
      <c r="H136" s="182">
        <v>5340</v>
      </c>
      <c r="I136" s="184">
        <v>0</v>
      </c>
      <c r="J136" s="562">
        <v>5174</v>
      </c>
      <c r="K136" s="281">
        <f t="shared" si="0"/>
        <v>1.0050251256281406</v>
      </c>
      <c r="L136" s="273" t="str">
        <f t="shared" si="9"/>
        <v>○</v>
      </c>
      <c r="M136" s="105" t="str">
        <f t="shared" si="8"/>
        <v>↑</v>
      </c>
      <c r="N136" s="109" t="str">
        <f t="shared" si="10"/>
        <v>○</v>
      </c>
      <c r="O136" s="109" t="str">
        <f t="shared" si="11"/>
        <v>○</v>
      </c>
      <c r="P136" s="109">
        <f t="shared" si="12"/>
      </c>
    </row>
    <row r="137" spans="1:16" ht="19.5" customHeight="1" thickBot="1">
      <c r="A137" s="129">
        <v>81</v>
      </c>
      <c r="B137" s="235" t="s">
        <v>1482</v>
      </c>
      <c r="C137" s="235" t="s">
        <v>1496</v>
      </c>
      <c r="D137" s="235" t="s">
        <v>1507</v>
      </c>
      <c r="E137" s="236" t="s">
        <v>1485</v>
      </c>
      <c r="F137" s="237">
        <v>39904</v>
      </c>
      <c r="G137" s="181">
        <v>10410</v>
      </c>
      <c r="H137" s="182">
        <v>10700</v>
      </c>
      <c r="I137" s="184">
        <v>13</v>
      </c>
      <c r="J137" s="562">
        <v>10358</v>
      </c>
      <c r="K137" s="281">
        <f t="shared" si="0"/>
        <v>1.0050202741842054</v>
      </c>
      <c r="L137" s="273" t="str">
        <f t="shared" si="9"/>
        <v>○</v>
      </c>
      <c r="M137" s="105" t="str">
        <f aca="true" t="shared" si="13" ref="M137:M200">IF(G137&lt;H137,"↑","")</f>
        <v>↑</v>
      </c>
      <c r="N137" s="109" t="str">
        <f t="shared" si="10"/>
        <v>○</v>
      </c>
      <c r="O137" s="109" t="str">
        <f t="shared" si="11"/>
        <v>○</v>
      </c>
      <c r="P137" s="109">
        <f t="shared" si="12"/>
      </c>
    </row>
    <row r="138" spans="1:16" ht="19.5" customHeight="1" thickBot="1">
      <c r="A138" s="129">
        <v>82</v>
      </c>
      <c r="B138" s="235" t="s">
        <v>1482</v>
      </c>
      <c r="C138" s="235" t="s">
        <v>1496</v>
      </c>
      <c r="D138" s="235" t="s">
        <v>1507</v>
      </c>
      <c r="E138" s="236" t="s">
        <v>1485</v>
      </c>
      <c r="F138" s="237">
        <v>39904</v>
      </c>
      <c r="G138" s="181">
        <v>1420</v>
      </c>
      <c r="H138" s="182">
        <v>1460</v>
      </c>
      <c r="I138" s="184">
        <v>0</v>
      </c>
      <c r="J138" s="562">
        <v>1413</v>
      </c>
      <c r="K138" s="281">
        <f t="shared" si="0"/>
        <v>1.004953998584572</v>
      </c>
      <c r="L138" s="273" t="str">
        <f t="shared" si="9"/>
        <v>○</v>
      </c>
      <c r="M138" s="105" t="str">
        <f t="shared" si="13"/>
        <v>↑</v>
      </c>
      <c r="N138" s="109" t="str">
        <f t="shared" si="10"/>
        <v>○</v>
      </c>
      <c r="O138" s="109" t="str">
        <f t="shared" si="11"/>
        <v>○</v>
      </c>
      <c r="P138" s="109">
        <f t="shared" si="12"/>
      </c>
    </row>
    <row r="139" spans="1:16" ht="19.5" customHeight="1" thickBot="1">
      <c r="A139" s="129">
        <v>83</v>
      </c>
      <c r="B139" s="235" t="s">
        <v>1482</v>
      </c>
      <c r="C139" s="235" t="s">
        <v>1496</v>
      </c>
      <c r="D139" s="235" t="s">
        <v>1508</v>
      </c>
      <c r="E139" s="236" t="s">
        <v>1485</v>
      </c>
      <c r="F139" s="237">
        <v>39904</v>
      </c>
      <c r="G139" s="181">
        <v>2100</v>
      </c>
      <c r="H139" s="182">
        <v>2160</v>
      </c>
      <c r="I139" s="184">
        <v>0</v>
      </c>
      <c r="J139" s="562">
        <v>2090</v>
      </c>
      <c r="K139" s="281">
        <f t="shared" si="0"/>
        <v>1.0047846889952152</v>
      </c>
      <c r="L139" s="273" t="str">
        <f aca="true" t="shared" si="14" ref="L139:L202">IF(M139="↑","○","")</f>
        <v>○</v>
      </c>
      <c r="M139" s="105" t="str">
        <f t="shared" si="13"/>
        <v>↑</v>
      </c>
      <c r="N139" s="109" t="str">
        <f t="shared" si="10"/>
        <v>○</v>
      </c>
      <c r="O139" s="109" t="str">
        <f t="shared" si="11"/>
        <v>○</v>
      </c>
      <c r="P139" s="109">
        <f t="shared" si="12"/>
      </c>
    </row>
    <row r="140" spans="1:16" ht="19.5" customHeight="1" thickBot="1">
      <c r="A140" s="129">
        <v>84</v>
      </c>
      <c r="B140" s="235" t="s">
        <v>1482</v>
      </c>
      <c r="C140" s="235" t="s">
        <v>1496</v>
      </c>
      <c r="D140" s="235" t="s">
        <v>1508</v>
      </c>
      <c r="E140" s="236" t="s">
        <v>1485</v>
      </c>
      <c r="F140" s="237">
        <v>39904</v>
      </c>
      <c r="G140" s="181">
        <v>4200</v>
      </c>
      <c r="H140" s="182">
        <v>4320</v>
      </c>
      <c r="I140" s="184">
        <v>19</v>
      </c>
      <c r="J140" s="562">
        <v>4179</v>
      </c>
      <c r="K140" s="281">
        <f t="shared" si="0"/>
        <v>1.0050251256281406</v>
      </c>
      <c r="L140" s="273" t="str">
        <f t="shared" si="14"/>
        <v>○</v>
      </c>
      <c r="M140" s="105" t="str">
        <f t="shared" si="13"/>
        <v>↑</v>
      </c>
      <c r="N140" s="109" t="str">
        <f t="shared" si="10"/>
        <v>○</v>
      </c>
      <c r="O140" s="109" t="str">
        <f t="shared" si="11"/>
        <v>○</v>
      </c>
      <c r="P140" s="109">
        <f t="shared" si="12"/>
      </c>
    </row>
    <row r="141" spans="1:16" ht="19.5" customHeight="1" thickBot="1">
      <c r="A141" s="129">
        <v>85</v>
      </c>
      <c r="B141" s="235" t="s">
        <v>1482</v>
      </c>
      <c r="C141" s="235" t="s">
        <v>1496</v>
      </c>
      <c r="D141" s="235" t="s">
        <v>1508</v>
      </c>
      <c r="E141" s="236" t="s">
        <v>1485</v>
      </c>
      <c r="F141" s="237">
        <v>39904</v>
      </c>
      <c r="G141" s="181">
        <v>680</v>
      </c>
      <c r="H141" s="182">
        <v>690</v>
      </c>
      <c r="I141" s="184">
        <v>0</v>
      </c>
      <c r="J141" s="562">
        <v>677</v>
      </c>
      <c r="K141" s="281">
        <f t="shared" si="0"/>
        <v>1.0044313146233383</v>
      </c>
      <c r="L141" s="273" t="str">
        <f t="shared" si="14"/>
        <v>○</v>
      </c>
      <c r="M141" s="105" t="str">
        <f t="shared" si="13"/>
        <v>↑</v>
      </c>
      <c r="N141" s="109" t="str">
        <f t="shared" si="10"/>
        <v>○</v>
      </c>
      <c r="O141" s="109" t="str">
        <f t="shared" si="11"/>
        <v>○</v>
      </c>
      <c r="P141" s="109">
        <f t="shared" si="12"/>
      </c>
    </row>
    <row r="142" spans="1:16" ht="19.5" customHeight="1" thickBot="1">
      <c r="A142" s="129"/>
      <c r="B142" s="235" t="s">
        <v>1482</v>
      </c>
      <c r="C142" s="235" t="s">
        <v>1496</v>
      </c>
      <c r="D142" s="235" t="s">
        <v>1509</v>
      </c>
      <c r="E142" s="236" t="s">
        <v>1485</v>
      </c>
      <c r="F142" s="237">
        <v>41000</v>
      </c>
      <c r="G142" s="181">
        <v>790</v>
      </c>
      <c r="H142" s="182">
        <v>810</v>
      </c>
      <c r="I142" s="184">
        <v>20</v>
      </c>
      <c r="J142" s="562">
        <v>786</v>
      </c>
      <c r="K142" s="281">
        <f t="shared" si="0"/>
        <v>1.005089058524173</v>
      </c>
      <c r="L142" s="273" t="str">
        <f t="shared" si="14"/>
        <v>○</v>
      </c>
      <c r="M142" s="105" t="str">
        <f t="shared" si="13"/>
        <v>↑</v>
      </c>
      <c r="P142" s="109">
        <f t="shared" si="12"/>
      </c>
    </row>
    <row r="143" spans="1:16" ht="19.5" customHeight="1" thickBot="1">
      <c r="A143" s="129"/>
      <c r="B143" s="235" t="s">
        <v>1482</v>
      </c>
      <c r="C143" s="235" t="s">
        <v>1496</v>
      </c>
      <c r="D143" s="235" t="s">
        <v>1509</v>
      </c>
      <c r="E143" s="236" t="s">
        <v>1485</v>
      </c>
      <c r="F143" s="237">
        <v>41000</v>
      </c>
      <c r="G143" s="181">
        <v>1580</v>
      </c>
      <c r="H143" s="182">
        <v>1620</v>
      </c>
      <c r="I143" s="184">
        <v>40</v>
      </c>
      <c r="J143" s="562">
        <v>1572</v>
      </c>
      <c r="K143" s="281">
        <f t="shared" si="0"/>
        <v>1.005089058524173</v>
      </c>
      <c r="L143" s="273" t="str">
        <f t="shared" si="14"/>
        <v>○</v>
      </c>
      <c r="M143" s="105" t="str">
        <f t="shared" si="13"/>
        <v>↑</v>
      </c>
      <c r="P143" s="109">
        <f t="shared" si="12"/>
      </c>
    </row>
    <row r="144" spans="1:16" ht="19.5" customHeight="1" thickBot="1">
      <c r="A144" s="129">
        <v>88</v>
      </c>
      <c r="B144" s="235" t="s">
        <v>1482</v>
      </c>
      <c r="C144" s="235" t="s">
        <v>1499</v>
      </c>
      <c r="D144" s="235" t="s">
        <v>1510</v>
      </c>
      <c r="E144" s="236" t="s">
        <v>1485</v>
      </c>
      <c r="F144" s="237">
        <v>39904</v>
      </c>
      <c r="G144" s="181">
        <v>6130</v>
      </c>
      <c r="H144" s="182">
        <v>6300</v>
      </c>
      <c r="I144" s="184">
        <v>0</v>
      </c>
      <c r="J144" s="562">
        <v>6099</v>
      </c>
      <c r="K144" s="281">
        <f t="shared" si="0"/>
        <v>1.0050828004590917</v>
      </c>
      <c r="L144" s="273" t="str">
        <f t="shared" si="14"/>
        <v>○</v>
      </c>
      <c r="M144" s="105" t="str">
        <f t="shared" si="13"/>
        <v>↑</v>
      </c>
      <c r="N144" s="109" t="str">
        <f t="shared" si="10"/>
        <v>○</v>
      </c>
      <c r="O144" s="109" t="str">
        <f t="shared" si="11"/>
        <v>○</v>
      </c>
      <c r="P144" s="109">
        <f t="shared" si="12"/>
      </c>
    </row>
    <row r="145" spans="1:16" ht="19.5" customHeight="1" thickBot="1">
      <c r="A145" s="129">
        <v>89</v>
      </c>
      <c r="B145" s="235" t="s">
        <v>1482</v>
      </c>
      <c r="C145" s="235" t="s">
        <v>1499</v>
      </c>
      <c r="D145" s="235" t="s">
        <v>1510</v>
      </c>
      <c r="E145" s="236" t="s">
        <v>1485</v>
      </c>
      <c r="F145" s="237">
        <v>39904</v>
      </c>
      <c r="G145" s="181">
        <v>12260</v>
      </c>
      <c r="H145" s="182">
        <v>12610</v>
      </c>
      <c r="I145" s="184">
        <v>470</v>
      </c>
      <c r="J145" s="562">
        <v>12199</v>
      </c>
      <c r="K145" s="281">
        <f t="shared" si="0"/>
        <v>1.0050004098696614</v>
      </c>
      <c r="L145" s="273" t="str">
        <f t="shared" si="14"/>
        <v>○</v>
      </c>
      <c r="M145" s="105" t="str">
        <f t="shared" si="13"/>
        <v>↑</v>
      </c>
      <c r="N145" s="109" t="str">
        <f t="shared" si="10"/>
        <v>○</v>
      </c>
      <c r="O145" s="109" t="str">
        <f t="shared" si="11"/>
        <v>○</v>
      </c>
      <c r="P145" s="109">
        <f t="shared" si="12"/>
      </c>
    </row>
    <row r="146" spans="1:16" ht="19.5" customHeight="1" thickBot="1">
      <c r="A146" s="129">
        <v>90</v>
      </c>
      <c r="B146" s="235" t="s">
        <v>1482</v>
      </c>
      <c r="C146" s="235" t="s">
        <v>1499</v>
      </c>
      <c r="D146" s="235" t="s">
        <v>1510</v>
      </c>
      <c r="E146" s="236" t="s">
        <v>1485</v>
      </c>
      <c r="F146" s="237">
        <v>39904</v>
      </c>
      <c r="G146" s="181">
        <v>3370</v>
      </c>
      <c r="H146" s="182">
        <v>3460</v>
      </c>
      <c r="I146" s="184">
        <v>0</v>
      </c>
      <c r="J146" s="562">
        <v>3353</v>
      </c>
      <c r="K146" s="281">
        <f t="shared" si="0"/>
        <v>1.0050700864897106</v>
      </c>
      <c r="L146" s="273" t="str">
        <f t="shared" si="14"/>
        <v>○</v>
      </c>
      <c r="M146" s="105" t="str">
        <f t="shared" si="13"/>
        <v>↑</v>
      </c>
      <c r="N146" s="109" t="str">
        <f t="shared" si="10"/>
        <v>○</v>
      </c>
      <c r="O146" s="109" t="str">
        <f t="shared" si="11"/>
        <v>○</v>
      </c>
      <c r="P146" s="109">
        <f t="shared" si="12"/>
      </c>
    </row>
    <row r="147" spans="1:16" ht="19.5" customHeight="1" thickBot="1">
      <c r="A147" s="129">
        <v>91</v>
      </c>
      <c r="B147" s="235" t="s">
        <v>1482</v>
      </c>
      <c r="C147" s="235" t="s">
        <v>1499</v>
      </c>
      <c r="D147" s="235" t="s">
        <v>1511</v>
      </c>
      <c r="E147" s="236" t="s">
        <v>1485</v>
      </c>
      <c r="F147" s="237">
        <v>39904</v>
      </c>
      <c r="G147" s="181">
        <v>25500</v>
      </c>
      <c r="H147" s="182">
        <v>26220</v>
      </c>
      <c r="I147" s="184">
        <v>0</v>
      </c>
      <c r="J147" s="562">
        <v>25373</v>
      </c>
      <c r="K147" s="281">
        <f t="shared" si="0"/>
        <v>1.0050053206164034</v>
      </c>
      <c r="L147" s="273" t="str">
        <f t="shared" si="14"/>
        <v>○</v>
      </c>
      <c r="M147" s="105" t="str">
        <f t="shared" si="13"/>
        <v>↑</v>
      </c>
      <c r="N147" s="109" t="str">
        <f t="shared" si="10"/>
        <v>○</v>
      </c>
      <c r="O147" s="109" t="str">
        <f t="shared" si="11"/>
        <v>○</v>
      </c>
      <c r="P147" s="109">
        <f t="shared" si="12"/>
      </c>
    </row>
    <row r="148" spans="1:16" ht="19.5" customHeight="1" thickBot="1">
      <c r="A148" s="129">
        <v>92</v>
      </c>
      <c r="B148" s="235" t="s">
        <v>1482</v>
      </c>
      <c r="C148" s="235" t="s">
        <v>1499</v>
      </c>
      <c r="D148" s="235" t="s">
        <v>1511</v>
      </c>
      <c r="E148" s="236" t="s">
        <v>1485</v>
      </c>
      <c r="F148" s="237">
        <v>39904</v>
      </c>
      <c r="G148" s="181">
        <v>51000</v>
      </c>
      <c r="H148" s="182">
        <v>52450</v>
      </c>
      <c r="I148" s="184">
        <v>0</v>
      </c>
      <c r="J148" s="562">
        <v>50745</v>
      </c>
      <c r="K148" s="281">
        <f t="shared" si="0"/>
        <v>1.0050251256281406</v>
      </c>
      <c r="L148" s="273" t="str">
        <f t="shared" si="14"/>
        <v>○</v>
      </c>
      <c r="M148" s="105" t="str">
        <f t="shared" si="13"/>
        <v>↑</v>
      </c>
      <c r="N148" s="109" t="str">
        <f t="shared" si="10"/>
        <v>○</v>
      </c>
      <c r="O148" s="109" t="str">
        <f t="shared" si="11"/>
        <v>○</v>
      </c>
      <c r="P148" s="109">
        <f t="shared" si="12"/>
      </c>
    </row>
    <row r="149" spans="1:16" ht="30" customHeight="1" thickBot="1">
      <c r="A149" s="129">
        <v>93</v>
      </c>
      <c r="B149" s="235" t="s">
        <v>1482</v>
      </c>
      <c r="C149" s="235" t="s">
        <v>1499</v>
      </c>
      <c r="D149" s="679" t="s">
        <v>1511</v>
      </c>
      <c r="E149" s="236" t="s">
        <v>1485</v>
      </c>
      <c r="F149" s="237">
        <v>39904</v>
      </c>
      <c r="G149" s="181">
        <v>7000</v>
      </c>
      <c r="H149" s="182">
        <v>7200</v>
      </c>
      <c r="I149" s="184">
        <v>0</v>
      </c>
      <c r="J149" s="562">
        <v>6965</v>
      </c>
      <c r="K149" s="281">
        <f t="shared" si="0"/>
        <v>1.0050251256281406</v>
      </c>
      <c r="L149" s="273" t="str">
        <f t="shared" si="14"/>
        <v>○</v>
      </c>
      <c r="M149" s="105" t="str">
        <f t="shared" si="13"/>
        <v>↑</v>
      </c>
      <c r="N149" s="109" t="str">
        <f t="shared" si="10"/>
        <v>○</v>
      </c>
      <c r="O149" s="109" t="str">
        <f t="shared" si="11"/>
        <v>○</v>
      </c>
      <c r="P149" s="109">
        <f t="shared" si="12"/>
      </c>
    </row>
    <row r="150" spans="1:16" ht="19.5" customHeight="1" thickBot="1">
      <c r="A150" s="129">
        <v>94</v>
      </c>
      <c r="B150" s="235" t="s">
        <v>1482</v>
      </c>
      <c r="C150" s="235" t="s">
        <v>1488</v>
      </c>
      <c r="D150" s="235" t="s">
        <v>1512</v>
      </c>
      <c r="E150" s="236" t="s">
        <v>1485</v>
      </c>
      <c r="F150" s="237">
        <v>39904</v>
      </c>
      <c r="G150" s="181">
        <v>11890</v>
      </c>
      <c r="H150" s="182">
        <v>12220</v>
      </c>
      <c r="I150" s="184">
        <v>0</v>
      </c>
      <c r="J150" s="562">
        <v>11831</v>
      </c>
      <c r="K150" s="281">
        <f t="shared" si="0"/>
        <v>1.0049868988251205</v>
      </c>
      <c r="L150" s="273" t="str">
        <f t="shared" si="14"/>
        <v>○</v>
      </c>
      <c r="M150" s="105" t="str">
        <f t="shared" si="13"/>
        <v>↑</v>
      </c>
      <c r="N150" s="109" t="str">
        <f t="shared" si="10"/>
        <v>○</v>
      </c>
      <c r="O150" s="109" t="str">
        <f t="shared" si="11"/>
        <v>○</v>
      </c>
      <c r="P150" s="109">
        <f t="shared" si="12"/>
      </c>
    </row>
    <row r="151" spans="1:16" ht="19.5" customHeight="1" thickBot="1">
      <c r="A151" s="129">
        <v>95</v>
      </c>
      <c r="B151" s="235" t="s">
        <v>1482</v>
      </c>
      <c r="C151" s="235" t="s">
        <v>1488</v>
      </c>
      <c r="D151" s="235" t="s">
        <v>1512</v>
      </c>
      <c r="E151" s="236" t="s">
        <v>1485</v>
      </c>
      <c r="F151" s="237">
        <v>39904</v>
      </c>
      <c r="G151" s="181">
        <v>23790</v>
      </c>
      <c r="H151" s="182">
        <v>24460</v>
      </c>
      <c r="I151" s="184">
        <v>0</v>
      </c>
      <c r="J151" s="562">
        <v>23671</v>
      </c>
      <c r="K151" s="281">
        <f t="shared" si="0"/>
        <v>1.005027248531959</v>
      </c>
      <c r="L151" s="273" t="str">
        <f t="shared" si="14"/>
        <v>○</v>
      </c>
      <c r="M151" s="105" t="str">
        <f t="shared" si="13"/>
        <v>↑</v>
      </c>
      <c r="N151" s="109" t="str">
        <f t="shared" si="10"/>
        <v>○</v>
      </c>
      <c r="O151" s="109" t="str">
        <f t="shared" si="11"/>
        <v>○</v>
      </c>
      <c r="P151" s="109">
        <f t="shared" si="12"/>
      </c>
    </row>
    <row r="152" spans="1:16" ht="19.5" customHeight="1" thickBot="1">
      <c r="A152" s="129">
        <v>96</v>
      </c>
      <c r="B152" s="235" t="s">
        <v>1482</v>
      </c>
      <c r="C152" s="235" t="s">
        <v>1488</v>
      </c>
      <c r="D152" s="235" t="s">
        <v>1512</v>
      </c>
      <c r="E152" s="236" t="s">
        <v>1485</v>
      </c>
      <c r="F152" s="237">
        <v>39904</v>
      </c>
      <c r="G152" s="181">
        <v>3260</v>
      </c>
      <c r="H152" s="182">
        <v>3350</v>
      </c>
      <c r="I152" s="184">
        <v>0</v>
      </c>
      <c r="J152" s="562">
        <v>3244</v>
      </c>
      <c r="K152" s="281">
        <f t="shared" si="0"/>
        <v>1.0049321824907522</v>
      </c>
      <c r="L152" s="273" t="str">
        <f t="shared" si="14"/>
        <v>○</v>
      </c>
      <c r="M152" s="105" t="str">
        <f t="shared" si="13"/>
        <v>↑</v>
      </c>
      <c r="N152" s="109" t="str">
        <f t="shared" si="10"/>
        <v>○</v>
      </c>
      <c r="O152" s="109" t="str">
        <f t="shared" si="11"/>
        <v>○</v>
      </c>
      <c r="P152" s="109">
        <f t="shared" si="12"/>
      </c>
    </row>
    <row r="153" spans="1:16" ht="19.5" customHeight="1" thickBot="1">
      <c r="A153" s="129">
        <v>97</v>
      </c>
      <c r="B153" s="235" t="s">
        <v>1482</v>
      </c>
      <c r="C153" s="235" t="s">
        <v>1488</v>
      </c>
      <c r="D153" s="235" t="s">
        <v>1513</v>
      </c>
      <c r="E153" s="236" t="s">
        <v>1485</v>
      </c>
      <c r="F153" s="237">
        <v>39904</v>
      </c>
      <c r="G153" s="181">
        <v>1180</v>
      </c>
      <c r="H153" s="182">
        <v>1210</v>
      </c>
      <c r="I153" s="184">
        <v>0</v>
      </c>
      <c r="J153" s="562">
        <v>1174</v>
      </c>
      <c r="K153" s="281">
        <f t="shared" si="0"/>
        <v>1.0051107325383304</v>
      </c>
      <c r="L153" s="273" t="str">
        <f t="shared" si="14"/>
        <v>○</v>
      </c>
      <c r="M153" s="105" t="str">
        <f t="shared" si="13"/>
        <v>↑</v>
      </c>
      <c r="N153" s="109" t="str">
        <f t="shared" si="10"/>
        <v>○</v>
      </c>
      <c r="O153" s="109" t="str">
        <f t="shared" si="11"/>
        <v>○</v>
      </c>
      <c r="P153" s="109">
        <f t="shared" si="12"/>
      </c>
    </row>
    <row r="154" spans="1:16" ht="19.5" customHeight="1" thickBot="1">
      <c r="A154" s="129">
        <v>98</v>
      </c>
      <c r="B154" s="235" t="s">
        <v>1482</v>
      </c>
      <c r="C154" s="235" t="s">
        <v>1488</v>
      </c>
      <c r="D154" s="235" t="s">
        <v>1513</v>
      </c>
      <c r="E154" s="236" t="s">
        <v>1485</v>
      </c>
      <c r="F154" s="237">
        <v>39904</v>
      </c>
      <c r="G154" s="181">
        <v>2370</v>
      </c>
      <c r="H154" s="182">
        <v>2430</v>
      </c>
      <c r="I154" s="184">
        <v>0</v>
      </c>
      <c r="J154" s="562">
        <v>2358</v>
      </c>
      <c r="K154" s="281">
        <f t="shared" si="0"/>
        <v>1.005089058524173</v>
      </c>
      <c r="L154" s="273" t="str">
        <f t="shared" si="14"/>
        <v>○</v>
      </c>
      <c r="M154" s="105" t="str">
        <f t="shared" si="13"/>
        <v>↑</v>
      </c>
      <c r="N154" s="109" t="str">
        <f t="shared" si="10"/>
        <v>○</v>
      </c>
      <c r="O154" s="109" t="str">
        <f t="shared" si="11"/>
        <v>○</v>
      </c>
      <c r="P154" s="109">
        <f t="shared" si="12"/>
      </c>
    </row>
    <row r="155" spans="1:16" ht="19.5" customHeight="1" thickBot="1">
      <c r="A155" s="129">
        <v>99</v>
      </c>
      <c r="B155" s="235" t="s">
        <v>1482</v>
      </c>
      <c r="C155" s="235" t="s">
        <v>1488</v>
      </c>
      <c r="D155" s="235" t="s">
        <v>1513</v>
      </c>
      <c r="E155" s="236" t="s">
        <v>1485</v>
      </c>
      <c r="F155" s="237">
        <v>39904</v>
      </c>
      <c r="G155" s="181">
        <v>580</v>
      </c>
      <c r="H155" s="182">
        <v>590</v>
      </c>
      <c r="I155" s="184">
        <v>0</v>
      </c>
      <c r="J155" s="562">
        <v>577</v>
      </c>
      <c r="K155" s="281">
        <f t="shared" si="0"/>
        <v>1.0051993067590987</v>
      </c>
      <c r="L155" s="273" t="str">
        <f t="shared" si="14"/>
        <v>○</v>
      </c>
      <c r="M155" s="105" t="str">
        <f t="shared" si="13"/>
        <v>↑</v>
      </c>
      <c r="N155" s="109" t="str">
        <f t="shared" si="10"/>
        <v>○</v>
      </c>
      <c r="O155" s="109" t="str">
        <f t="shared" si="11"/>
        <v>○</v>
      </c>
      <c r="P155" s="109">
        <f t="shared" si="12"/>
      </c>
    </row>
    <row r="156" spans="1:16" ht="19.5" customHeight="1" thickBot="1">
      <c r="A156" s="129">
        <v>100</v>
      </c>
      <c r="B156" s="235" t="s">
        <v>1482</v>
      </c>
      <c r="C156" s="235" t="s">
        <v>1488</v>
      </c>
      <c r="D156" s="235" t="s">
        <v>1514</v>
      </c>
      <c r="E156" s="236" t="s">
        <v>1485</v>
      </c>
      <c r="F156" s="237">
        <v>39904</v>
      </c>
      <c r="G156" s="181">
        <v>10840</v>
      </c>
      <c r="H156" s="182">
        <v>11140</v>
      </c>
      <c r="I156" s="184">
        <v>0</v>
      </c>
      <c r="J156" s="562">
        <v>10786</v>
      </c>
      <c r="K156" s="281">
        <f t="shared" si="0"/>
        <v>1.0050064898943074</v>
      </c>
      <c r="L156" s="273" t="str">
        <f t="shared" si="14"/>
        <v>○</v>
      </c>
      <c r="M156" s="105" t="str">
        <f t="shared" si="13"/>
        <v>↑</v>
      </c>
      <c r="N156" s="109" t="str">
        <f t="shared" si="10"/>
        <v>○</v>
      </c>
      <c r="O156" s="109" t="str">
        <f t="shared" si="11"/>
        <v>○</v>
      </c>
      <c r="P156" s="109">
        <f t="shared" si="12"/>
      </c>
    </row>
    <row r="157" spans="1:16" ht="19.5" customHeight="1" thickBot="1">
      <c r="A157" s="129">
        <v>101</v>
      </c>
      <c r="B157" s="235" t="s">
        <v>1482</v>
      </c>
      <c r="C157" s="235" t="s">
        <v>1488</v>
      </c>
      <c r="D157" s="235" t="s">
        <v>1514</v>
      </c>
      <c r="E157" s="236" t="s">
        <v>1485</v>
      </c>
      <c r="F157" s="237">
        <v>39904</v>
      </c>
      <c r="G157" s="181">
        <v>21690</v>
      </c>
      <c r="H157" s="182">
        <v>22300</v>
      </c>
      <c r="I157" s="184">
        <v>0</v>
      </c>
      <c r="J157" s="562">
        <v>21582</v>
      </c>
      <c r="K157" s="281">
        <f aca="true" t="shared" si="15" ref="K157:K205">IF(G157=0,"",G157/J157)</f>
        <v>1.005004170141785</v>
      </c>
      <c r="L157" s="273" t="str">
        <f t="shared" si="14"/>
        <v>○</v>
      </c>
      <c r="M157" s="105" t="str">
        <f t="shared" si="13"/>
        <v>↑</v>
      </c>
      <c r="N157" s="109" t="str">
        <f aca="true" t="shared" si="16" ref="N157:N205">IF(O157="○","○",IF(P157="○","○",""))</f>
        <v>○</v>
      </c>
      <c r="O157" s="109" t="str">
        <f aca="true" t="shared" si="17" ref="O157:O205">IF(F157&lt;O$6,"○","")</f>
        <v>○</v>
      </c>
      <c r="P157" s="109">
        <f aca="true" t="shared" si="18" ref="P157:P205">IF(K157&lt;1,"○","")</f>
      </c>
    </row>
    <row r="158" spans="1:16" ht="19.5" customHeight="1" thickBot="1">
      <c r="A158" s="129">
        <v>102</v>
      </c>
      <c r="B158" s="235" t="s">
        <v>1482</v>
      </c>
      <c r="C158" s="235" t="s">
        <v>1488</v>
      </c>
      <c r="D158" s="235" t="s">
        <v>1514</v>
      </c>
      <c r="E158" s="236" t="s">
        <v>1485</v>
      </c>
      <c r="F158" s="237">
        <v>39904</v>
      </c>
      <c r="G158" s="181">
        <v>2980</v>
      </c>
      <c r="H158" s="182">
        <v>3060</v>
      </c>
      <c r="I158" s="184">
        <v>0</v>
      </c>
      <c r="J158" s="562">
        <v>2965</v>
      </c>
      <c r="K158" s="281">
        <f t="shared" si="15"/>
        <v>1.0050590219224282</v>
      </c>
      <c r="L158" s="273" t="str">
        <f t="shared" si="14"/>
        <v>○</v>
      </c>
      <c r="M158" s="105" t="str">
        <f t="shared" si="13"/>
        <v>↑</v>
      </c>
      <c r="N158" s="109" t="str">
        <f t="shared" si="16"/>
        <v>○</v>
      </c>
      <c r="O158" s="109" t="str">
        <f t="shared" si="17"/>
        <v>○</v>
      </c>
      <c r="P158" s="109">
        <f t="shared" si="18"/>
      </c>
    </row>
    <row r="159" spans="1:16" ht="19.5" customHeight="1" thickBot="1">
      <c r="A159" s="129">
        <v>103</v>
      </c>
      <c r="B159" s="235" t="s">
        <v>1482</v>
      </c>
      <c r="C159" s="235" t="s">
        <v>1488</v>
      </c>
      <c r="D159" s="235" t="s">
        <v>1515</v>
      </c>
      <c r="E159" s="236" t="s">
        <v>1485</v>
      </c>
      <c r="F159" s="237">
        <v>39904</v>
      </c>
      <c r="G159" s="181">
        <v>630</v>
      </c>
      <c r="H159" s="182">
        <v>640</v>
      </c>
      <c r="I159" s="184">
        <v>0</v>
      </c>
      <c r="J159" s="562">
        <v>627</v>
      </c>
      <c r="K159" s="281">
        <f t="shared" si="15"/>
        <v>1.0047846889952152</v>
      </c>
      <c r="L159" s="273" t="str">
        <f t="shared" si="14"/>
        <v>○</v>
      </c>
      <c r="M159" s="105" t="str">
        <f t="shared" si="13"/>
        <v>↑</v>
      </c>
      <c r="N159" s="109" t="str">
        <f t="shared" si="16"/>
        <v>○</v>
      </c>
      <c r="O159" s="109" t="str">
        <f t="shared" si="17"/>
        <v>○</v>
      </c>
      <c r="P159" s="109">
        <f t="shared" si="18"/>
      </c>
    </row>
    <row r="160" spans="1:16" ht="19.5" customHeight="1" thickBot="1">
      <c r="A160" s="129">
        <v>104</v>
      </c>
      <c r="B160" s="235" t="s">
        <v>1482</v>
      </c>
      <c r="C160" s="235" t="s">
        <v>1488</v>
      </c>
      <c r="D160" s="235" t="s">
        <v>1516</v>
      </c>
      <c r="E160" s="236" t="s">
        <v>1485</v>
      </c>
      <c r="F160" s="237">
        <v>39904</v>
      </c>
      <c r="G160" s="181">
        <v>630</v>
      </c>
      <c r="H160" s="182">
        <v>640</v>
      </c>
      <c r="I160" s="184">
        <v>0</v>
      </c>
      <c r="J160" s="562">
        <v>627</v>
      </c>
      <c r="K160" s="281">
        <f t="shared" si="15"/>
        <v>1.0047846889952152</v>
      </c>
      <c r="L160" s="273" t="str">
        <f t="shared" si="14"/>
        <v>○</v>
      </c>
      <c r="M160" s="105" t="str">
        <f t="shared" si="13"/>
        <v>↑</v>
      </c>
      <c r="N160" s="109" t="str">
        <f t="shared" si="16"/>
        <v>○</v>
      </c>
      <c r="O160" s="109" t="str">
        <f t="shared" si="17"/>
        <v>○</v>
      </c>
      <c r="P160" s="109">
        <f t="shared" si="18"/>
      </c>
    </row>
    <row r="161" spans="1:16" ht="19.5" customHeight="1" thickBot="1">
      <c r="A161" s="129">
        <v>75</v>
      </c>
      <c r="B161" s="235" t="s">
        <v>1482</v>
      </c>
      <c r="C161" s="235" t="s">
        <v>1488</v>
      </c>
      <c r="D161" s="235" t="s">
        <v>1517</v>
      </c>
      <c r="E161" s="236" t="s">
        <v>1485</v>
      </c>
      <c r="F161" s="237">
        <v>39904</v>
      </c>
      <c r="G161" s="181">
        <v>1180</v>
      </c>
      <c r="H161" s="182">
        <v>1210</v>
      </c>
      <c r="I161" s="184">
        <v>0</v>
      </c>
      <c r="J161" s="562">
        <v>1174</v>
      </c>
      <c r="K161" s="281">
        <f t="shared" si="15"/>
        <v>1.0051107325383304</v>
      </c>
      <c r="L161" s="273" t="str">
        <f t="shared" si="14"/>
        <v>○</v>
      </c>
      <c r="M161" s="105" t="str">
        <f t="shared" si="13"/>
        <v>↑</v>
      </c>
      <c r="N161" s="109" t="str">
        <f t="shared" si="16"/>
        <v>○</v>
      </c>
      <c r="O161" s="109" t="str">
        <f t="shared" si="17"/>
        <v>○</v>
      </c>
      <c r="P161" s="109">
        <f t="shared" si="18"/>
      </c>
    </row>
    <row r="162" spans="1:16" ht="19.5" customHeight="1" thickBot="1">
      <c r="A162" s="129">
        <v>76</v>
      </c>
      <c r="B162" s="235" t="s">
        <v>1482</v>
      </c>
      <c r="C162" s="235" t="s">
        <v>1488</v>
      </c>
      <c r="D162" s="235" t="s">
        <v>1517</v>
      </c>
      <c r="E162" s="236" t="s">
        <v>1485</v>
      </c>
      <c r="F162" s="237">
        <v>39904</v>
      </c>
      <c r="G162" s="181">
        <v>2370</v>
      </c>
      <c r="H162" s="182">
        <v>2430</v>
      </c>
      <c r="I162" s="184">
        <v>0</v>
      </c>
      <c r="J162" s="562">
        <v>2358</v>
      </c>
      <c r="K162" s="281">
        <f t="shared" si="15"/>
        <v>1.005089058524173</v>
      </c>
      <c r="L162" s="273" t="str">
        <f t="shared" si="14"/>
        <v>○</v>
      </c>
      <c r="M162" s="105" t="str">
        <f t="shared" si="13"/>
        <v>↑</v>
      </c>
      <c r="N162" s="109" t="str">
        <f t="shared" si="16"/>
        <v>○</v>
      </c>
      <c r="O162" s="109" t="str">
        <f t="shared" si="17"/>
        <v>○</v>
      </c>
      <c r="P162" s="109">
        <f t="shared" si="18"/>
      </c>
    </row>
    <row r="163" spans="1:16" ht="19.5" customHeight="1" thickBot="1">
      <c r="A163" s="129">
        <v>77</v>
      </c>
      <c r="B163" s="235" t="s">
        <v>1482</v>
      </c>
      <c r="C163" s="235" t="s">
        <v>1488</v>
      </c>
      <c r="D163" s="235" t="s">
        <v>1517</v>
      </c>
      <c r="E163" s="236" t="s">
        <v>1485</v>
      </c>
      <c r="F163" s="237">
        <v>39904</v>
      </c>
      <c r="G163" s="181">
        <v>580</v>
      </c>
      <c r="H163" s="182">
        <v>590</v>
      </c>
      <c r="I163" s="184">
        <v>0</v>
      </c>
      <c r="J163" s="562">
        <v>577</v>
      </c>
      <c r="K163" s="281">
        <f t="shared" si="15"/>
        <v>1.0051993067590987</v>
      </c>
      <c r="L163" s="273" t="str">
        <f t="shared" si="14"/>
        <v>○</v>
      </c>
      <c r="M163" s="105" t="str">
        <f t="shared" si="13"/>
        <v>↑</v>
      </c>
      <c r="N163" s="109" t="str">
        <f t="shared" si="16"/>
        <v>○</v>
      </c>
      <c r="O163" s="109" t="str">
        <f t="shared" si="17"/>
        <v>○</v>
      </c>
      <c r="P163" s="109">
        <f t="shared" si="18"/>
      </c>
    </row>
    <row r="164" spans="1:16" ht="19.5" customHeight="1" thickBot="1">
      <c r="A164" s="129">
        <v>78</v>
      </c>
      <c r="B164" s="235" t="s">
        <v>1482</v>
      </c>
      <c r="C164" s="235" t="s">
        <v>1488</v>
      </c>
      <c r="D164" s="235" t="s">
        <v>1518</v>
      </c>
      <c r="E164" s="236" t="s">
        <v>1485</v>
      </c>
      <c r="F164" s="237">
        <v>39904</v>
      </c>
      <c r="G164" s="181">
        <v>560</v>
      </c>
      <c r="H164" s="182">
        <v>570</v>
      </c>
      <c r="I164" s="184">
        <v>0</v>
      </c>
      <c r="J164" s="562">
        <v>577</v>
      </c>
      <c r="K164" s="281">
        <f t="shared" si="15"/>
        <v>0.9705372616984402</v>
      </c>
      <c r="L164" s="273" t="str">
        <f t="shared" si="14"/>
        <v>○</v>
      </c>
      <c r="M164" s="105" t="str">
        <f t="shared" si="13"/>
        <v>↑</v>
      </c>
      <c r="N164" s="109" t="str">
        <f t="shared" si="16"/>
        <v>○</v>
      </c>
      <c r="O164" s="109" t="str">
        <f t="shared" si="17"/>
        <v>○</v>
      </c>
      <c r="P164" s="109" t="str">
        <f t="shared" si="18"/>
        <v>○</v>
      </c>
    </row>
    <row r="165" spans="1:16" ht="19.5" customHeight="1" thickBot="1">
      <c r="A165" s="129">
        <v>79</v>
      </c>
      <c r="B165" s="235" t="s">
        <v>1482</v>
      </c>
      <c r="C165" s="235" t="s">
        <v>1488</v>
      </c>
      <c r="D165" s="235" t="s">
        <v>1518</v>
      </c>
      <c r="E165" s="236" t="s">
        <v>1485</v>
      </c>
      <c r="F165" s="237">
        <v>39904</v>
      </c>
      <c r="G165" s="181">
        <v>1130</v>
      </c>
      <c r="H165" s="182">
        <v>1160</v>
      </c>
      <c r="I165" s="184">
        <v>0</v>
      </c>
      <c r="J165" s="562">
        <v>1124</v>
      </c>
      <c r="K165" s="281">
        <f t="shared" si="15"/>
        <v>1.0053380782918149</v>
      </c>
      <c r="L165" s="273" t="str">
        <f t="shared" si="14"/>
        <v>○</v>
      </c>
      <c r="M165" s="105" t="str">
        <f t="shared" si="13"/>
        <v>↑</v>
      </c>
      <c r="N165" s="109" t="str">
        <f t="shared" si="16"/>
        <v>○</v>
      </c>
      <c r="O165" s="109" t="str">
        <f t="shared" si="17"/>
        <v>○</v>
      </c>
      <c r="P165" s="109">
        <f t="shared" si="18"/>
      </c>
    </row>
    <row r="166" spans="1:16" ht="19.5" customHeight="1" thickBot="1">
      <c r="A166" s="129">
        <v>80</v>
      </c>
      <c r="B166" s="235" t="s">
        <v>1482</v>
      </c>
      <c r="C166" s="235" t="s">
        <v>1488</v>
      </c>
      <c r="D166" s="235" t="s">
        <v>1519</v>
      </c>
      <c r="E166" s="236" t="s">
        <v>1485</v>
      </c>
      <c r="F166" s="237">
        <v>39904</v>
      </c>
      <c r="G166" s="181">
        <v>560</v>
      </c>
      <c r="H166" s="182">
        <v>570</v>
      </c>
      <c r="I166" s="184">
        <v>0</v>
      </c>
      <c r="J166" s="562">
        <v>557</v>
      </c>
      <c r="K166" s="281">
        <f t="shared" si="15"/>
        <v>1.0053859964093357</v>
      </c>
      <c r="L166" s="273" t="str">
        <f t="shared" si="14"/>
        <v>○</v>
      </c>
      <c r="M166" s="105" t="str">
        <f t="shared" si="13"/>
        <v>↑</v>
      </c>
      <c r="N166" s="109" t="str">
        <f t="shared" si="16"/>
        <v>○</v>
      </c>
      <c r="O166" s="109" t="str">
        <f t="shared" si="17"/>
        <v>○</v>
      </c>
      <c r="P166" s="109">
        <f t="shared" si="18"/>
      </c>
    </row>
    <row r="167" spans="1:16" ht="19.5" customHeight="1" thickBot="1">
      <c r="A167" s="129">
        <v>81</v>
      </c>
      <c r="B167" s="235" t="s">
        <v>1482</v>
      </c>
      <c r="C167" s="235" t="s">
        <v>1488</v>
      </c>
      <c r="D167" s="235" t="s">
        <v>1519</v>
      </c>
      <c r="E167" s="236" t="s">
        <v>1485</v>
      </c>
      <c r="F167" s="237">
        <v>39904</v>
      </c>
      <c r="G167" s="181">
        <v>1130</v>
      </c>
      <c r="H167" s="182">
        <v>1160</v>
      </c>
      <c r="I167" s="184">
        <v>0</v>
      </c>
      <c r="J167" s="562">
        <v>1124</v>
      </c>
      <c r="K167" s="281">
        <f t="shared" si="15"/>
        <v>1.0053380782918149</v>
      </c>
      <c r="L167" s="273" t="str">
        <f t="shared" si="14"/>
        <v>○</v>
      </c>
      <c r="M167" s="105" t="str">
        <f t="shared" si="13"/>
        <v>↑</v>
      </c>
      <c r="N167" s="109" t="str">
        <f t="shared" si="16"/>
        <v>○</v>
      </c>
      <c r="O167" s="109" t="str">
        <f t="shared" si="17"/>
        <v>○</v>
      </c>
      <c r="P167" s="109">
        <f t="shared" si="18"/>
      </c>
    </row>
    <row r="168" spans="1:16" ht="19.5" customHeight="1" thickBot="1">
      <c r="A168" s="129">
        <v>82</v>
      </c>
      <c r="B168" s="235" t="s">
        <v>1482</v>
      </c>
      <c r="C168" s="235" t="s">
        <v>1488</v>
      </c>
      <c r="D168" s="235" t="s">
        <v>1520</v>
      </c>
      <c r="E168" s="236" t="s">
        <v>1485</v>
      </c>
      <c r="F168" s="237">
        <v>39904</v>
      </c>
      <c r="G168" s="181">
        <v>630</v>
      </c>
      <c r="H168" s="182">
        <v>640</v>
      </c>
      <c r="I168" s="184">
        <v>0</v>
      </c>
      <c r="J168" s="562">
        <v>627</v>
      </c>
      <c r="K168" s="281">
        <f t="shared" si="15"/>
        <v>1.0047846889952152</v>
      </c>
      <c r="L168" s="273" t="str">
        <f t="shared" si="14"/>
        <v>○</v>
      </c>
      <c r="M168" s="105" t="str">
        <f t="shared" si="13"/>
        <v>↑</v>
      </c>
      <c r="N168" s="109" t="str">
        <f t="shared" si="16"/>
        <v>○</v>
      </c>
      <c r="O168" s="109" t="str">
        <f t="shared" si="17"/>
        <v>○</v>
      </c>
      <c r="P168" s="109">
        <f t="shared" si="18"/>
      </c>
    </row>
    <row r="169" spans="1:16" ht="19.5" customHeight="1" thickBot="1">
      <c r="A169" s="129">
        <v>83</v>
      </c>
      <c r="B169" s="235" t="s">
        <v>1482</v>
      </c>
      <c r="C169" s="235" t="s">
        <v>1488</v>
      </c>
      <c r="D169" s="235" t="s">
        <v>1521</v>
      </c>
      <c r="E169" s="236" t="s">
        <v>1485</v>
      </c>
      <c r="F169" s="237">
        <v>39904</v>
      </c>
      <c r="G169" s="181">
        <v>630</v>
      </c>
      <c r="H169" s="182">
        <v>640</v>
      </c>
      <c r="I169" s="184">
        <v>0</v>
      </c>
      <c r="J169" s="562">
        <v>627</v>
      </c>
      <c r="K169" s="281">
        <f t="shared" si="15"/>
        <v>1.0047846889952152</v>
      </c>
      <c r="L169" s="273" t="str">
        <f t="shared" si="14"/>
        <v>○</v>
      </c>
      <c r="M169" s="105" t="str">
        <f t="shared" si="13"/>
        <v>↑</v>
      </c>
      <c r="N169" s="109" t="str">
        <f t="shared" si="16"/>
        <v>○</v>
      </c>
      <c r="O169" s="109" t="str">
        <f t="shared" si="17"/>
        <v>○</v>
      </c>
      <c r="P169" s="109">
        <f t="shared" si="18"/>
      </c>
    </row>
    <row r="170" spans="1:16" ht="19.5" customHeight="1" thickBot="1">
      <c r="A170" s="129">
        <v>84</v>
      </c>
      <c r="B170" s="235" t="s">
        <v>1482</v>
      </c>
      <c r="C170" s="235" t="s">
        <v>1522</v>
      </c>
      <c r="D170" s="235" t="s">
        <v>1523</v>
      </c>
      <c r="E170" s="236" t="s">
        <v>1485</v>
      </c>
      <c r="F170" s="237">
        <v>39904</v>
      </c>
      <c r="G170" s="181">
        <v>520</v>
      </c>
      <c r="H170" s="182">
        <v>530</v>
      </c>
      <c r="I170" s="184">
        <v>0</v>
      </c>
      <c r="J170" s="562">
        <v>517</v>
      </c>
      <c r="K170" s="281">
        <f t="shared" si="15"/>
        <v>1.0058027079303675</v>
      </c>
      <c r="L170" s="273" t="str">
        <f t="shared" si="14"/>
        <v>○</v>
      </c>
      <c r="M170" s="105" t="str">
        <f t="shared" si="13"/>
        <v>↑</v>
      </c>
      <c r="N170" s="109" t="str">
        <f t="shared" si="16"/>
        <v>○</v>
      </c>
      <c r="O170" s="109" t="str">
        <f t="shared" si="17"/>
        <v>○</v>
      </c>
      <c r="P170" s="109">
        <f t="shared" si="18"/>
      </c>
    </row>
    <row r="171" spans="1:16" ht="19.5" customHeight="1" thickBot="1">
      <c r="A171" s="129">
        <v>85</v>
      </c>
      <c r="B171" s="235" t="s">
        <v>1482</v>
      </c>
      <c r="C171" s="235" t="s">
        <v>1524</v>
      </c>
      <c r="D171" s="235" t="s">
        <v>1525</v>
      </c>
      <c r="E171" s="236" t="s">
        <v>1485</v>
      </c>
      <c r="F171" s="237">
        <v>39904</v>
      </c>
      <c r="G171" s="181">
        <v>11670</v>
      </c>
      <c r="H171" s="182">
        <v>12000</v>
      </c>
      <c r="I171" s="184">
        <v>0</v>
      </c>
      <c r="J171" s="562">
        <v>11612</v>
      </c>
      <c r="K171" s="281">
        <f t="shared" si="15"/>
        <v>1.0049948329314502</v>
      </c>
      <c r="L171" s="273" t="str">
        <f t="shared" si="14"/>
        <v>○</v>
      </c>
      <c r="M171" s="105" t="str">
        <f t="shared" si="13"/>
        <v>↑</v>
      </c>
      <c r="N171" s="109" t="str">
        <f t="shared" si="16"/>
        <v>○</v>
      </c>
      <c r="O171" s="109" t="str">
        <f t="shared" si="17"/>
        <v>○</v>
      </c>
      <c r="P171" s="109">
        <f t="shared" si="18"/>
      </c>
    </row>
    <row r="172" spans="1:16" ht="19.5" customHeight="1" thickBot="1">
      <c r="A172" s="129">
        <v>86</v>
      </c>
      <c r="B172" s="235" t="s">
        <v>1482</v>
      </c>
      <c r="C172" s="235" t="s">
        <v>1524</v>
      </c>
      <c r="D172" s="235" t="s">
        <v>1526</v>
      </c>
      <c r="E172" s="236" t="s">
        <v>1485</v>
      </c>
      <c r="F172" s="237">
        <v>39904</v>
      </c>
      <c r="G172" s="181">
        <v>1680</v>
      </c>
      <c r="H172" s="182">
        <v>1720</v>
      </c>
      <c r="I172" s="184">
        <v>0</v>
      </c>
      <c r="J172" s="562">
        <v>1672</v>
      </c>
      <c r="K172" s="281">
        <f t="shared" si="15"/>
        <v>1.0047846889952152</v>
      </c>
      <c r="L172" s="273" t="str">
        <f t="shared" si="14"/>
        <v>○</v>
      </c>
      <c r="M172" s="105" t="str">
        <f t="shared" si="13"/>
        <v>↑</v>
      </c>
      <c r="N172" s="109" t="str">
        <f t="shared" si="16"/>
        <v>○</v>
      </c>
      <c r="O172" s="109" t="str">
        <f t="shared" si="17"/>
        <v>○</v>
      </c>
      <c r="P172" s="109">
        <f t="shared" si="18"/>
      </c>
    </row>
    <row r="173" spans="1:16" ht="19.5" customHeight="1" thickBot="1">
      <c r="A173" s="129">
        <v>87</v>
      </c>
      <c r="B173" s="235" t="s">
        <v>1482</v>
      </c>
      <c r="C173" s="235" t="s">
        <v>1524</v>
      </c>
      <c r="D173" s="235" t="s">
        <v>1527</v>
      </c>
      <c r="E173" s="236" t="s">
        <v>1485</v>
      </c>
      <c r="F173" s="237">
        <v>39904</v>
      </c>
      <c r="G173" s="181">
        <v>530</v>
      </c>
      <c r="H173" s="182">
        <v>540</v>
      </c>
      <c r="I173" s="184">
        <v>0</v>
      </c>
      <c r="J173" s="562">
        <v>527</v>
      </c>
      <c r="K173" s="281">
        <f t="shared" si="15"/>
        <v>1.0056925996204933</v>
      </c>
      <c r="L173" s="273" t="str">
        <f t="shared" si="14"/>
        <v>○</v>
      </c>
      <c r="M173" s="105" t="str">
        <f t="shared" si="13"/>
        <v>↑</v>
      </c>
      <c r="N173" s="109" t="str">
        <f t="shared" si="16"/>
        <v>○</v>
      </c>
      <c r="O173" s="109" t="str">
        <f t="shared" si="17"/>
        <v>○</v>
      </c>
      <c r="P173" s="109">
        <f t="shared" si="18"/>
      </c>
    </row>
    <row r="174" spans="1:16" ht="19.5" customHeight="1" thickBot="1">
      <c r="A174" s="129"/>
      <c r="B174" s="235" t="s">
        <v>1482</v>
      </c>
      <c r="C174" s="235" t="s">
        <v>1483</v>
      </c>
      <c r="D174" s="235" t="s">
        <v>1528</v>
      </c>
      <c r="E174" s="236" t="s">
        <v>1485</v>
      </c>
      <c r="F174" s="237">
        <v>41000</v>
      </c>
      <c r="G174" s="181">
        <v>2360</v>
      </c>
      <c r="H174" s="182">
        <v>2420</v>
      </c>
      <c r="I174" s="184">
        <v>60</v>
      </c>
      <c r="J174" s="562">
        <v>2384</v>
      </c>
      <c r="K174" s="281">
        <f t="shared" si="15"/>
        <v>0.9899328859060402</v>
      </c>
      <c r="L174" s="273" t="str">
        <f t="shared" si="14"/>
        <v>○</v>
      </c>
      <c r="M174" s="105" t="str">
        <f t="shared" si="13"/>
        <v>↑</v>
      </c>
      <c r="N174" s="109" t="str">
        <f t="shared" si="16"/>
        <v>○</v>
      </c>
      <c r="O174" s="109">
        <f t="shared" si="17"/>
      </c>
      <c r="P174" s="109" t="str">
        <f t="shared" si="18"/>
        <v>○</v>
      </c>
    </row>
    <row r="175" spans="1:16" ht="19.5" customHeight="1" thickBot="1">
      <c r="A175" s="129"/>
      <c r="B175" s="235" t="s">
        <v>1482</v>
      </c>
      <c r="C175" s="235" t="s">
        <v>1483</v>
      </c>
      <c r="D175" s="235" t="s">
        <v>1528</v>
      </c>
      <c r="E175" s="236" t="s">
        <v>1485</v>
      </c>
      <c r="F175" s="237">
        <v>41000</v>
      </c>
      <c r="G175" s="181">
        <v>4730</v>
      </c>
      <c r="H175" s="182">
        <v>4860</v>
      </c>
      <c r="I175" s="184">
        <v>130</v>
      </c>
      <c r="J175" s="562">
        <v>4706</v>
      </c>
      <c r="K175" s="281">
        <f t="shared" si="15"/>
        <v>1.0050998725031874</v>
      </c>
      <c r="L175" s="273" t="str">
        <f t="shared" si="14"/>
        <v>○</v>
      </c>
      <c r="M175" s="105" t="str">
        <f t="shared" si="13"/>
        <v>↑</v>
      </c>
      <c r="P175" s="109">
        <f t="shared" si="18"/>
      </c>
    </row>
    <row r="176" spans="1:16" ht="19.5" customHeight="1" thickBot="1">
      <c r="A176" s="129"/>
      <c r="B176" s="235" t="s">
        <v>1482</v>
      </c>
      <c r="C176" s="235" t="s">
        <v>1483</v>
      </c>
      <c r="D176" s="235" t="s">
        <v>1528</v>
      </c>
      <c r="E176" s="236" t="s">
        <v>1485</v>
      </c>
      <c r="F176" s="237">
        <v>41000</v>
      </c>
      <c r="G176" s="181">
        <v>3150</v>
      </c>
      <c r="H176" s="182">
        <v>3240</v>
      </c>
      <c r="I176" s="184">
        <v>90</v>
      </c>
      <c r="J176" s="562">
        <v>3134</v>
      </c>
      <c r="K176" s="281">
        <f t="shared" si="15"/>
        <v>1.0051052967453733</v>
      </c>
      <c r="L176" s="273" t="str">
        <f t="shared" si="14"/>
        <v>○</v>
      </c>
      <c r="M176" s="105" t="str">
        <f t="shared" si="13"/>
        <v>↑</v>
      </c>
      <c r="P176" s="109">
        <f t="shared" si="18"/>
      </c>
    </row>
    <row r="177" spans="1:16" ht="19.5" customHeight="1" thickBot="1">
      <c r="A177" s="129"/>
      <c r="B177" s="235" t="s">
        <v>1482</v>
      </c>
      <c r="C177" s="235" t="s">
        <v>1483</v>
      </c>
      <c r="D177" s="235" t="s">
        <v>1529</v>
      </c>
      <c r="E177" s="236" t="s">
        <v>1485</v>
      </c>
      <c r="F177" s="237">
        <v>41000</v>
      </c>
      <c r="G177" s="181">
        <v>3150</v>
      </c>
      <c r="H177" s="182">
        <v>3240</v>
      </c>
      <c r="I177" s="184">
        <v>90</v>
      </c>
      <c r="J177" s="562">
        <v>3134</v>
      </c>
      <c r="K177" s="281">
        <f t="shared" si="15"/>
        <v>1.0051052967453733</v>
      </c>
      <c r="L177" s="273" t="str">
        <f t="shared" si="14"/>
        <v>○</v>
      </c>
      <c r="M177" s="105" t="str">
        <f t="shared" si="13"/>
        <v>↑</v>
      </c>
      <c r="P177" s="109">
        <f t="shared" si="18"/>
      </c>
    </row>
    <row r="178" spans="1:16" ht="19.5" customHeight="1" thickBot="1">
      <c r="A178" s="129"/>
      <c r="B178" s="235" t="s">
        <v>1482</v>
      </c>
      <c r="C178" s="235" t="s">
        <v>1483</v>
      </c>
      <c r="D178" s="235" t="s">
        <v>1529</v>
      </c>
      <c r="E178" s="236" t="s">
        <v>1485</v>
      </c>
      <c r="F178" s="237">
        <v>41000</v>
      </c>
      <c r="G178" s="181">
        <v>6300</v>
      </c>
      <c r="H178" s="182">
        <v>6480</v>
      </c>
      <c r="I178" s="184">
        <v>180</v>
      </c>
      <c r="J178" s="562">
        <v>6269</v>
      </c>
      <c r="K178" s="281">
        <f t="shared" si="15"/>
        <v>1.0049449672994097</v>
      </c>
      <c r="L178" s="273" t="str">
        <f t="shared" si="14"/>
        <v>○</v>
      </c>
      <c r="M178" s="105" t="str">
        <f t="shared" si="13"/>
        <v>↑</v>
      </c>
      <c r="P178" s="109">
        <f t="shared" si="18"/>
      </c>
    </row>
    <row r="179" spans="1:16" ht="19.5" customHeight="1" thickBot="1">
      <c r="A179" s="129"/>
      <c r="B179" s="235" t="s">
        <v>1482</v>
      </c>
      <c r="C179" s="235" t="s">
        <v>1483</v>
      </c>
      <c r="D179" s="235" t="s">
        <v>1529</v>
      </c>
      <c r="E179" s="236" t="s">
        <v>1485</v>
      </c>
      <c r="F179" s="237">
        <v>41000</v>
      </c>
      <c r="G179" s="181">
        <v>4730</v>
      </c>
      <c r="H179" s="182">
        <v>4860</v>
      </c>
      <c r="I179" s="184">
        <v>130</v>
      </c>
      <c r="J179" s="562">
        <v>4706</v>
      </c>
      <c r="K179" s="281">
        <f t="shared" si="15"/>
        <v>1.0050998725031874</v>
      </c>
      <c r="L179" s="273" t="str">
        <f t="shared" si="14"/>
        <v>○</v>
      </c>
      <c r="M179" s="105" t="str">
        <f t="shared" si="13"/>
        <v>↑</v>
      </c>
      <c r="P179" s="109">
        <f t="shared" si="18"/>
      </c>
    </row>
    <row r="180" spans="1:16" ht="19.5" customHeight="1" thickBot="1">
      <c r="A180" s="129">
        <v>94</v>
      </c>
      <c r="B180" s="235" t="s">
        <v>1482</v>
      </c>
      <c r="C180" s="235" t="s">
        <v>1496</v>
      </c>
      <c r="D180" s="235" t="s">
        <v>1530</v>
      </c>
      <c r="E180" s="236" t="s">
        <v>1485</v>
      </c>
      <c r="F180" s="237">
        <v>39904</v>
      </c>
      <c r="G180" s="181">
        <v>1200</v>
      </c>
      <c r="H180" s="182">
        <v>1230</v>
      </c>
      <c r="I180" s="184">
        <v>0</v>
      </c>
      <c r="J180" s="562">
        <v>1194</v>
      </c>
      <c r="K180" s="281">
        <f t="shared" si="15"/>
        <v>1.0050251256281406</v>
      </c>
      <c r="L180" s="273" t="str">
        <f t="shared" si="14"/>
        <v>○</v>
      </c>
      <c r="M180" s="105" t="str">
        <f t="shared" si="13"/>
        <v>↑</v>
      </c>
      <c r="N180" s="109" t="str">
        <f t="shared" si="16"/>
        <v>○</v>
      </c>
      <c r="O180" s="109" t="str">
        <f t="shared" si="17"/>
        <v>○</v>
      </c>
      <c r="P180" s="109">
        <f t="shared" si="18"/>
      </c>
    </row>
    <row r="181" spans="1:16" ht="19.5" customHeight="1" thickBot="1">
      <c r="A181" s="129">
        <v>95</v>
      </c>
      <c r="B181" s="235" t="s">
        <v>1482</v>
      </c>
      <c r="C181" s="235" t="s">
        <v>1496</v>
      </c>
      <c r="D181" s="235" t="s">
        <v>1530</v>
      </c>
      <c r="E181" s="236" t="s">
        <v>1485</v>
      </c>
      <c r="F181" s="237">
        <v>39904</v>
      </c>
      <c r="G181" s="181">
        <v>2400</v>
      </c>
      <c r="H181" s="182">
        <v>2460</v>
      </c>
      <c r="I181" s="184">
        <v>136</v>
      </c>
      <c r="J181" s="562">
        <v>2388</v>
      </c>
      <c r="K181" s="281">
        <f t="shared" si="15"/>
        <v>1.0050251256281406</v>
      </c>
      <c r="L181" s="273" t="str">
        <f t="shared" si="14"/>
        <v>○</v>
      </c>
      <c r="M181" s="105" t="str">
        <f t="shared" si="13"/>
        <v>↑</v>
      </c>
      <c r="N181" s="109" t="str">
        <f t="shared" si="16"/>
        <v>○</v>
      </c>
      <c r="O181" s="109" t="str">
        <f t="shared" si="17"/>
        <v>○</v>
      </c>
      <c r="P181" s="109">
        <f t="shared" si="18"/>
      </c>
    </row>
    <row r="182" spans="1:16" ht="19.5" customHeight="1" thickBot="1">
      <c r="A182" s="129">
        <v>96</v>
      </c>
      <c r="B182" s="235" t="s">
        <v>1482</v>
      </c>
      <c r="C182" s="235" t="s">
        <v>1499</v>
      </c>
      <c r="D182" s="235" t="s">
        <v>1530</v>
      </c>
      <c r="E182" s="236" t="s">
        <v>1485</v>
      </c>
      <c r="F182" s="237">
        <v>39904</v>
      </c>
      <c r="G182" s="181">
        <v>2410</v>
      </c>
      <c r="H182" s="182">
        <v>2470</v>
      </c>
      <c r="I182" s="184">
        <v>0</v>
      </c>
      <c r="J182" s="562">
        <v>2398</v>
      </c>
      <c r="K182" s="281">
        <f t="shared" si="15"/>
        <v>1.005004170141785</v>
      </c>
      <c r="L182" s="273" t="str">
        <f t="shared" si="14"/>
        <v>○</v>
      </c>
      <c r="M182" s="105" t="str">
        <f t="shared" si="13"/>
        <v>↑</v>
      </c>
      <c r="N182" s="109" t="str">
        <f t="shared" si="16"/>
        <v>○</v>
      </c>
      <c r="O182" s="109" t="str">
        <f t="shared" si="17"/>
        <v>○</v>
      </c>
      <c r="P182" s="109">
        <f t="shared" si="18"/>
      </c>
    </row>
    <row r="183" spans="1:16" ht="19.5" customHeight="1" thickBot="1">
      <c r="A183" s="129">
        <v>97</v>
      </c>
      <c r="B183" s="235" t="s">
        <v>1482</v>
      </c>
      <c r="C183" s="235" t="s">
        <v>1499</v>
      </c>
      <c r="D183" s="235" t="s">
        <v>1530</v>
      </c>
      <c r="E183" s="236" t="s">
        <v>1485</v>
      </c>
      <c r="F183" s="237">
        <v>39904</v>
      </c>
      <c r="G183" s="181">
        <v>4820</v>
      </c>
      <c r="H183" s="182">
        <v>4950</v>
      </c>
      <c r="I183" s="184">
        <v>0</v>
      </c>
      <c r="J183" s="562">
        <v>4796</v>
      </c>
      <c r="K183" s="281">
        <f t="shared" si="15"/>
        <v>1.005004170141785</v>
      </c>
      <c r="L183" s="273" t="str">
        <f t="shared" si="14"/>
        <v>○</v>
      </c>
      <c r="M183" s="105" t="str">
        <f t="shared" si="13"/>
        <v>↑</v>
      </c>
      <c r="N183" s="109" t="str">
        <f t="shared" si="16"/>
        <v>○</v>
      </c>
      <c r="O183" s="109" t="str">
        <f t="shared" si="17"/>
        <v>○</v>
      </c>
      <c r="P183" s="109">
        <f t="shared" si="18"/>
      </c>
    </row>
    <row r="184" spans="1:16" ht="19.5" customHeight="1" thickBot="1">
      <c r="A184" s="129">
        <v>98</v>
      </c>
      <c r="B184" s="235" t="s">
        <v>1482</v>
      </c>
      <c r="C184" s="235" t="s">
        <v>1499</v>
      </c>
      <c r="D184" s="235" t="s">
        <v>1530</v>
      </c>
      <c r="E184" s="236" t="s">
        <v>1485</v>
      </c>
      <c r="F184" s="237">
        <v>39904</v>
      </c>
      <c r="G184" s="181">
        <v>720</v>
      </c>
      <c r="H184" s="182">
        <v>740</v>
      </c>
      <c r="I184" s="184">
        <v>0</v>
      </c>
      <c r="J184" s="562">
        <v>716</v>
      </c>
      <c r="K184" s="281">
        <f t="shared" si="15"/>
        <v>1.005586592178771</v>
      </c>
      <c r="L184" s="273" t="str">
        <f t="shared" si="14"/>
        <v>○</v>
      </c>
      <c r="M184" s="105" t="str">
        <f t="shared" si="13"/>
        <v>↑</v>
      </c>
      <c r="N184" s="109" t="str">
        <f t="shared" si="16"/>
        <v>○</v>
      </c>
      <c r="O184" s="109" t="str">
        <f t="shared" si="17"/>
        <v>○</v>
      </c>
      <c r="P184" s="109">
        <f t="shared" si="18"/>
      </c>
    </row>
    <row r="185" spans="1:16" ht="19.5" customHeight="1" thickBot="1">
      <c r="A185" s="129">
        <v>99</v>
      </c>
      <c r="B185" s="235" t="s">
        <v>1482</v>
      </c>
      <c r="C185" s="235" t="s">
        <v>1488</v>
      </c>
      <c r="D185" s="235" t="s">
        <v>1531</v>
      </c>
      <c r="E185" s="236" t="s">
        <v>1485</v>
      </c>
      <c r="F185" s="237">
        <v>39904</v>
      </c>
      <c r="G185" s="181">
        <v>520</v>
      </c>
      <c r="H185" s="182">
        <v>530</v>
      </c>
      <c r="I185" s="184">
        <v>0</v>
      </c>
      <c r="J185" s="562">
        <v>517</v>
      </c>
      <c r="K185" s="281">
        <f t="shared" si="15"/>
        <v>1.0058027079303675</v>
      </c>
      <c r="L185" s="273" t="str">
        <f t="shared" si="14"/>
        <v>○</v>
      </c>
      <c r="M185" s="105" t="str">
        <f t="shared" si="13"/>
        <v>↑</v>
      </c>
      <c r="N185" s="109" t="str">
        <f t="shared" si="16"/>
        <v>○</v>
      </c>
      <c r="O185" s="109" t="str">
        <f t="shared" si="17"/>
        <v>○</v>
      </c>
      <c r="P185" s="109">
        <f t="shared" si="18"/>
      </c>
    </row>
    <row r="186" spans="1:16" ht="19.5" customHeight="1" thickBot="1">
      <c r="A186" s="129">
        <v>100</v>
      </c>
      <c r="B186" s="235" t="s">
        <v>1482</v>
      </c>
      <c r="C186" s="235" t="s">
        <v>1483</v>
      </c>
      <c r="D186" s="235" t="s">
        <v>1532</v>
      </c>
      <c r="E186" s="236" t="s">
        <v>1485</v>
      </c>
      <c r="F186" s="237">
        <v>39904</v>
      </c>
      <c r="G186" s="181">
        <v>8350</v>
      </c>
      <c r="H186" s="182">
        <v>8580</v>
      </c>
      <c r="I186" s="184">
        <v>3</v>
      </c>
      <c r="J186" s="562">
        <v>8308</v>
      </c>
      <c r="K186" s="281">
        <f t="shared" si="15"/>
        <v>1.0050553683196919</v>
      </c>
      <c r="L186" s="273" t="str">
        <f t="shared" si="14"/>
        <v>○</v>
      </c>
      <c r="M186" s="105" t="str">
        <f t="shared" si="13"/>
        <v>↑</v>
      </c>
      <c r="N186" s="109" t="str">
        <f t="shared" si="16"/>
        <v>○</v>
      </c>
      <c r="O186" s="109" t="str">
        <f t="shared" si="17"/>
        <v>○</v>
      </c>
      <c r="P186" s="109">
        <f t="shared" si="18"/>
      </c>
    </row>
    <row r="187" spans="1:16" ht="19.5" customHeight="1" thickBot="1">
      <c r="A187" s="129">
        <v>101</v>
      </c>
      <c r="B187" s="235" t="s">
        <v>1482</v>
      </c>
      <c r="C187" s="235" t="s">
        <v>1483</v>
      </c>
      <c r="D187" s="235" t="s">
        <v>1533</v>
      </c>
      <c r="E187" s="236" t="s">
        <v>1485</v>
      </c>
      <c r="F187" s="237">
        <v>39904</v>
      </c>
      <c r="G187" s="181">
        <v>16700</v>
      </c>
      <c r="H187" s="182">
        <v>17170</v>
      </c>
      <c r="I187" s="184">
        <v>2</v>
      </c>
      <c r="J187" s="562">
        <v>16617</v>
      </c>
      <c r="K187" s="281">
        <f t="shared" si="15"/>
        <v>1.0049948847565746</v>
      </c>
      <c r="L187" s="273" t="str">
        <f t="shared" si="14"/>
        <v>○</v>
      </c>
      <c r="M187" s="105" t="str">
        <f t="shared" si="13"/>
        <v>↑</v>
      </c>
      <c r="N187" s="109" t="str">
        <f t="shared" si="16"/>
        <v>○</v>
      </c>
      <c r="O187" s="109" t="str">
        <f t="shared" si="17"/>
        <v>○</v>
      </c>
      <c r="P187" s="109">
        <f t="shared" si="18"/>
      </c>
    </row>
    <row r="188" spans="1:16" ht="19.5" customHeight="1" thickBot="1">
      <c r="A188" s="129">
        <v>102</v>
      </c>
      <c r="B188" s="235" t="s">
        <v>1482</v>
      </c>
      <c r="C188" s="235" t="s">
        <v>1483</v>
      </c>
      <c r="D188" s="235" t="s">
        <v>1534</v>
      </c>
      <c r="E188" s="236" t="s">
        <v>1485</v>
      </c>
      <c r="F188" s="237">
        <v>39904</v>
      </c>
      <c r="G188" s="181">
        <v>440</v>
      </c>
      <c r="H188" s="182">
        <v>450</v>
      </c>
      <c r="I188" s="184">
        <v>484</v>
      </c>
      <c r="J188" s="562">
        <v>438</v>
      </c>
      <c r="K188" s="281">
        <f t="shared" si="15"/>
        <v>1.004566210045662</v>
      </c>
      <c r="L188" s="273" t="str">
        <f t="shared" si="14"/>
        <v>○</v>
      </c>
      <c r="M188" s="105" t="str">
        <f t="shared" si="13"/>
        <v>↑</v>
      </c>
      <c r="N188" s="109" t="str">
        <f t="shared" si="16"/>
        <v>○</v>
      </c>
      <c r="O188" s="109" t="str">
        <f t="shared" si="17"/>
        <v>○</v>
      </c>
      <c r="P188" s="109">
        <f t="shared" si="18"/>
      </c>
    </row>
    <row r="189" spans="1:16" ht="19.5" customHeight="1" thickBot="1">
      <c r="A189" s="129">
        <v>103</v>
      </c>
      <c r="B189" s="235" t="s">
        <v>1482</v>
      </c>
      <c r="C189" s="235" t="s">
        <v>1483</v>
      </c>
      <c r="D189" s="235" t="s">
        <v>1534</v>
      </c>
      <c r="E189" s="236" t="s">
        <v>1485</v>
      </c>
      <c r="F189" s="237">
        <v>39904</v>
      </c>
      <c r="G189" s="181">
        <v>4400</v>
      </c>
      <c r="H189" s="182">
        <v>4500</v>
      </c>
      <c r="I189" s="184">
        <v>0</v>
      </c>
      <c r="J189" s="562">
        <v>4378</v>
      </c>
      <c r="K189" s="281">
        <f t="shared" si="15"/>
        <v>1.0050251256281406</v>
      </c>
      <c r="L189" s="273" t="str">
        <f t="shared" si="14"/>
        <v>○</v>
      </c>
      <c r="M189" s="105" t="str">
        <f t="shared" si="13"/>
        <v>↑</v>
      </c>
      <c r="N189" s="109" t="str">
        <f t="shared" si="16"/>
        <v>○</v>
      </c>
      <c r="O189" s="109" t="str">
        <f t="shared" si="17"/>
        <v>○</v>
      </c>
      <c r="P189" s="109">
        <f t="shared" si="18"/>
      </c>
    </row>
    <row r="190" spans="1:16" ht="19.5" customHeight="1" thickBot="1">
      <c r="A190" s="129">
        <v>104</v>
      </c>
      <c r="B190" s="235" t="s">
        <v>1482</v>
      </c>
      <c r="C190" s="235" t="s">
        <v>1483</v>
      </c>
      <c r="D190" s="235" t="s">
        <v>1534</v>
      </c>
      <c r="E190" s="236" t="s">
        <v>1485</v>
      </c>
      <c r="F190" s="237">
        <v>39904</v>
      </c>
      <c r="G190" s="181">
        <v>22000</v>
      </c>
      <c r="H190" s="182">
        <v>22500</v>
      </c>
      <c r="I190" s="184">
        <v>0</v>
      </c>
      <c r="J190" s="562">
        <v>21890</v>
      </c>
      <c r="K190" s="281">
        <f t="shared" si="15"/>
        <v>1.0050251256281406</v>
      </c>
      <c r="L190" s="273" t="str">
        <f t="shared" si="14"/>
        <v>○</v>
      </c>
      <c r="M190" s="105" t="str">
        <f t="shared" si="13"/>
        <v>↑</v>
      </c>
      <c r="N190" s="109" t="str">
        <f t="shared" si="16"/>
        <v>○</v>
      </c>
      <c r="O190" s="109" t="str">
        <f t="shared" si="17"/>
        <v>○</v>
      </c>
      <c r="P190" s="109">
        <f t="shared" si="18"/>
      </c>
    </row>
    <row r="191" spans="1:16" ht="19.5" customHeight="1" thickBot="1">
      <c r="A191" s="129">
        <v>85</v>
      </c>
      <c r="B191" s="235"/>
      <c r="C191" s="235"/>
      <c r="D191" s="235"/>
      <c r="E191" s="236"/>
      <c r="F191" s="237"/>
      <c r="G191" s="181"/>
      <c r="H191" s="182"/>
      <c r="I191" s="184"/>
      <c r="J191" s="184"/>
      <c r="K191" s="281">
        <f t="shared" si="15"/>
      </c>
      <c r="L191" s="273">
        <f t="shared" si="14"/>
      </c>
      <c r="M191" s="105">
        <f t="shared" si="13"/>
      </c>
      <c r="N191" s="109" t="str">
        <f t="shared" si="16"/>
        <v>○</v>
      </c>
      <c r="O191" s="109" t="str">
        <f t="shared" si="17"/>
        <v>○</v>
      </c>
      <c r="P191" s="109">
        <f t="shared" si="18"/>
      </c>
    </row>
    <row r="192" spans="1:16" ht="19.5" customHeight="1" thickBot="1">
      <c r="A192" s="129">
        <v>86</v>
      </c>
      <c r="B192" s="235"/>
      <c r="C192" s="235"/>
      <c r="D192" s="235"/>
      <c r="E192" s="236"/>
      <c r="F192" s="237"/>
      <c r="G192" s="181"/>
      <c r="H192" s="182"/>
      <c r="I192" s="184"/>
      <c r="J192" s="184"/>
      <c r="K192" s="281">
        <f t="shared" si="15"/>
      </c>
      <c r="L192" s="273">
        <f t="shared" si="14"/>
      </c>
      <c r="M192" s="105">
        <f t="shared" si="13"/>
      </c>
      <c r="N192" s="109" t="str">
        <f t="shared" si="16"/>
        <v>○</v>
      </c>
      <c r="O192" s="109" t="str">
        <f t="shared" si="17"/>
        <v>○</v>
      </c>
      <c r="P192" s="109">
        <f t="shared" si="18"/>
      </c>
    </row>
    <row r="193" spans="1:16" ht="19.5" customHeight="1" thickBot="1">
      <c r="A193" s="129">
        <v>87</v>
      </c>
      <c r="B193" s="235"/>
      <c r="C193" s="235"/>
      <c r="D193" s="235"/>
      <c r="E193" s="236"/>
      <c r="F193" s="237"/>
      <c r="G193" s="181"/>
      <c r="H193" s="182"/>
      <c r="I193" s="184"/>
      <c r="J193" s="184"/>
      <c r="K193" s="281">
        <f t="shared" si="15"/>
      </c>
      <c r="L193" s="273">
        <f t="shared" si="14"/>
      </c>
      <c r="M193" s="105">
        <f t="shared" si="13"/>
      </c>
      <c r="N193" s="109" t="str">
        <f t="shared" si="16"/>
        <v>○</v>
      </c>
      <c r="O193" s="109" t="str">
        <f t="shared" si="17"/>
        <v>○</v>
      </c>
      <c r="P193" s="109">
        <f t="shared" si="18"/>
      </c>
    </row>
    <row r="194" spans="1:16" ht="19.5" customHeight="1" thickBot="1">
      <c r="A194" s="129">
        <v>88</v>
      </c>
      <c r="B194" s="235"/>
      <c r="C194" s="235"/>
      <c r="D194" s="235"/>
      <c r="E194" s="236"/>
      <c r="F194" s="237"/>
      <c r="G194" s="181"/>
      <c r="H194" s="182"/>
      <c r="I194" s="184"/>
      <c r="J194" s="184"/>
      <c r="K194" s="281">
        <f t="shared" si="15"/>
      </c>
      <c r="L194" s="273">
        <f t="shared" si="14"/>
      </c>
      <c r="M194" s="105">
        <f t="shared" si="13"/>
      </c>
      <c r="N194" s="109" t="str">
        <f t="shared" si="16"/>
        <v>○</v>
      </c>
      <c r="O194" s="109" t="str">
        <f t="shared" si="17"/>
        <v>○</v>
      </c>
      <c r="P194" s="109">
        <f t="shared" si="18"/>
      </c>
    </row>
    <row r="195" spans="1:16" ht="19.5" customHeight="1" thickBot="1">
      <c r="A195" s="129">
        <v>89</v>
      </c>
      <c r="B195" s="235"/>
      <c r="C195" s="235"/>
      <c r="D195" s="235"/>
      <c r="E195" s="236"/>
      <c r="F195" s="237"/>
      <c r="G195" s="181"/>
      <c r="H195" s="182"/>
      <c r="I195" s="184"/>
      <c r="J195" s="184"/>
      <c r="K195" s="281">
        <f t="shared" si="15"/>
      </c>
      <c r="L195" s="273">
        <f t="shared" si="14"/>
      </c>
      <c r="M195" s="105">
        <f t="shared" si="13"/>
      </c>
      <c r="N195" s="109" t="str">
        <f t="shared" si="16"/>
        <v>○</v>
      </c>
      <c r="O195" s="109" t="str">
        <f t="shared" si="17"/>
        <v>○</v>
      </c>
      <c r="P195" s="109">
        <f t="shared" si="18"/>
      </c>
    </row>
    <row r="196" spans="1:16" ht="19.5" customHeight="1" thickBot="1">
      <c r="A196" s="129">
        <v>90</v>
      </c>
      <c r="B196" s="235"/>
      <c r="C196" s="235"/>
      <c r="D196" s="235"/>
      <c r="E196" s="236"/>
      <c r="F196" s="237"/>
      <c r="G196" s="181"/>
      <c r="H196" s="182"/>
      <c r="I196" s="184"/>
      <c r="J196" s="184"/>
      <c r="K196" s="281">
        <f t="shared" si="15"/>
      </c>
      <c r="L196" s="273">
        <f t="shared" si="14"/>
      </c>
      <c r="M196" s="105">
        <f t="shared" si="13"/>
      </c>
      <c r="N196" s="109" t="str">
        <f t="shared" si="16"/>
        <v>○</v>
      </c>
      <c r="O196" s="109" t="str">
        <f t="shared" si="17"/>
        <v>○</v>
      </c>
      <c r="P196" s="109">
        <f t="shared" si="18"/>
      </c>
    </row>
    <row r="197" spans="1:16" ht="19.5" customHeight="1" thickBot="1">
      <c r="A197" s="129">
        <v>91</v>
      </c>
      <c r="B197" s="235"/>
      <c r="C197" s="235"/>
      <c r="D197" s="235"/>
      <c r="E197" s="236"/>
      <c r="F197" s="237"/>
      <c r="G197" s="181"/>
      <c r="H197" s="182"/>
      <c r="I197" s="184"/>
      <c r="J197" s="184"/>
      <c r="K197" s="281">
        <f t="shared" si="15"/>
      </c>
      <c r="L197" s="273">
        <f t="shared" si="14"/>
      </c>
      <c r="M197" s="105">
        <f t="shared" si="13"/>
      </c>
      <c r="N197" s="109" t="str">
        <f t="shared" si="16"/>
        <v>○</v>
      </c>
      <c r="O197" s="109" t="str">
        <f t="shared" si="17"/>
        <v>○</v>
      </c>
      <c r="P197" s="109">
        <f t="shared" si="18"/>
      </c>
    </row>
    <row r="198" spans="1:16" ht="19.5" customHeight="1" thickBot="1">
      <c r="A198" s="129">
        <v>92</v>
      </c>
      <c r="B198" s="235"/>
      <c r="C198" s="235"/>
      <c r="D198" s="235"/>
      <c r="E198" s="236"/>
      <c r="F198" s="237"/>
      <c r="G198" s="181"/>
      <c r="H198" s="182"/>
      <c r="I198" s="184"/>
      <c r="J198" s="184"/>
      <c r="K198" s="281">
        <f t="shared" si="15"/>
      </c>
      <c r="L198" s="273">
        <f t="shared" si="14"/>
      </c>
      <c r="M198" s="105">
        <f t="shared" si="13"/>
      </c>
      <c r="N198" s="109" t="str">
        <f t="shared" si="16"/>
        <v>○</v>
      </c>
      <c r="O198" s="109" t="str">
        <f t="shared" si="17"/>
        <v>○</v>
      </c>
      <c r="P198" s="109">
        <f t="shared" si="18"/>
      </c>
    </row>
    <row r="199" spans="1:16" ht="19.5" customHeight="1" thickBot="1">
      <c r="A199" s="129">
        <v>93</v>
      </c>
      <c r="B199" s="235"/>
      <c r="C199" s="235"/>
      <c r="D199" s="235"/>
      <c r="E199" s="236"/>
      <c r="F199" s="237"/>
      <c r="G199" s="181"/>
      <c r="H199" s="182"/>
      <c r="I199" s="184"/>
      <c r="J199" s="184"/>
      <c r="K199" s="281">
        <f t="shared" si="15"/>
      </c>
      <c r="L199" s="273">
        <f t="shared" si="14"/>
      </c>
      <c r="M199" s="105">
        <f t="shared" si="13"/>
      </c>
      <c r="N199" s="109" t="str">
        <f t="shared" si="16"/>
        <v>○</v>
      </c>
      <c r="O199" s="109" t="str">
        <f t="shared" si="17"/>
        <v>○</v>
      </c>
      <c r="P199" s="109">
        <f t="shared" si="18"/>
      </c>
    </row>
    <row r="200" spans="1:16" ht="19.5" customHeight="1" thickBot="1">
      <c r="A200" s="129">
        <v>94</v>
      </c>
      <c r="B200" s="235"/>
      <c r="C200" s="235"/>
      <c r="D200" s="235"/>
      <c r="E200" s="236"/>
      <c r="F200" s="237"/>
      <c r="G200" s="181"/>
      <c r="H200" s="182"/>
      <c r="I200" s="184"/>
      <c r="J200" s="184"/>
      <c r="K200" s="281">
        <f t="shared" si="15"/>
      </c>
      <c r="L200" s="273">
        <f t="shared" si="14"/>
      </c>
      <c r="M200" s="105">
        <f t="shared" si="13"/>
      </c>
      <c r="N200" s="109" t="str">
        <f t="shared" si="16"/>
        <v>○</v>
      </c>
      <c r="O200" s="109" t="str">
        <f t="shared" si="17"/>
        <v>○</v>
      </c>
      <c r="P200" s="109">
        <f t="shared" si="18"/>
      </c>
    </row>
    <row r="201" spans="1:16" ht="19.5" customHeight="1" thickBot="1">
      <c r="A201" s="129">
        <v>95</v>
      </c>
      <c r="B201" s="235"/>
      <c r="C201" s="235"/>
      <c r="D201" s="235"/>
      <c r="E201" s="236"/>
      <c r="F201" s="237"/>
      <c r="G201" s="181"/>
      <c r="H201" s="182"/>
      <c r="I201" s="184"/>
      <c r="J201" s="184"/>
      <c r="K201" s="281">
        <f t="shared" si="15"/>
      </c>
      <c r="L201" s="273">
        <f t="shared" si="14"/>
      </c>
      <c r="M201" s="105">
        <f>IF(G201&lt;H201,"↑","")</f>
      </c>
      <c r="N201" s="109" t="str">
        <f t="shared" si="16"/>
        <v>○</v>
      </c>
      <c r="O201" s="109" t="str">
        <f t="shared" si="17"/>
        <v>○</v>
      </c>
      <c r="P201" s="109">
        <f t="shared" si="18"/>
      </c>
    </row>
    <row r="202" spans="1:16" ht="19.5" customHeight="1" thickBot="1">
      <c r="A202" s="129">
        <v>96</v>
      </c>
      <c r="B202" s="235"/>
      <c r="C202" s="235"/>
      <c r="D202" s="235"/>
      <c r="E202" s="236"/>
      <c r="F202" s="237"/>
      <c r="G202" s="181"/>
      <c r="H202" s="182"/>
      <c r="I202" s="184"/>
      <c r="J202" s="184"/>
      <c r="K202" s="281">
        <f t="shared" si="15"/>
      </c>
      <c r="L202" s="273">
        <f t="shared" si="14"/>
      </c>
      <c r="M202" s="105">
        <f>IF(G202&lt;H202,"↑","")</f>
      </c>
      <c r="N202" s="109" t="str">
        <f t="shared" si="16"/>
        <v>○</v>
      </c>
      <c r="O202" s="109" t="str">
        <f t="shared" si="17"/>
        <v>○</v>
      </c>
      <c r="P202" s="109">
        <f t="shared" si="18"/>
      </c>
    </row>
    <row r="203" spans="1:16" ht="19.5" customHeight="1" thickBot="1">
      <c r="A203" s="129">
        <v>97</v>
      </c>
      <c r="B203" s="235"/>
      <c r="C203" s="235"/>
      <c r="D203" s="235"/>
      <c r="E203" s="236"/>
      <c r="F203" s="237"/>
      <c r="G203" s="181"/>
      <c r="H203" s="182"/>
      <c r="I203" s="184"/>
      <c r="J203" s="184"/>
      <c r="K203" s="281">
        <f t="shared" si="15"/>
      </c>
      <c r="L203" s="273">
        <f>IF(M203="↑","○","")</f>
      </c>
      <c r="M203" s="105">
        <f>IF(G203&lt;H203,"↑","")</f>
      </c>
      <c r="N203" s="109" t="str">
        <f t="shared" si="16"/>
        <v>○</v>
      </c>
      <c r="O203" s="109" t="str">
        <f t="shared" si="17"/>
        <v>○</v>
      </c>
      <c r="P203" s="109">
        <f t="shared" si="18"/>
      </c>
    </row>
    <row r="204" spans="1:16" ht="19.5" customHeight="1" thickBot="1">
      <c r="A204" s="129">
        <v>98</v>
      </c>
      <c r="B204" s="235"/>
      <c r="C204" s="235"/>
      <c r="D204" s="235"/>
      <c r="E204" s="236"/>
      <c r="F204" s="237"/>
      <c r="G204" s="181"/>
      <c r="H204" s="182"/>
      <c r="I204" s="184"/>
      <c r="J204" s="184"/>
      <c r="K204" s="281">
        <f t="shared" si="15"/>
      </c>
      <c r="L204" s="273">
        <f>IF(M204="↑","○","")</f>
      </c>
      <c r="M204" s="105">
        <f>IF(G204&lt;H204,"↑","")</f>
      </c>
      <c r="N204" s="109" t="str">
        <f t="shared" si="16"/>
        <v>○</v>
      </c>
      <c r="O204" s="109" t="str">
        <f t="shared" si="17"/>
        <v>○</v>
      </c>
      <c r="P204" s="109">
        <f t="shared" si="18"/>
      </c>
    </row>
    <row r="205" spans="1:16" ht="19.5" customHeight="1" thickBot="1">
      <c r="A205" s="129">
        <v>99</v>
      </c>
      <c r="B205" s="235"/>
      <c r="C205" s="235"/>
      <c r="D205" s="235"/>
      <c r="E205" s="236"/>
      <c r="F205" s="237"/>
      <c r="G205" s="181"/>
      <c r="H205" s="182"/>
      <c r="I205" s="184"/>
      <c r="J205" s="184"/>
      <c r="K205" s="281">
        <f t="shared" si="15"/>
      </c>
      <c r="L205" s="273">
        <f>IF(M205="↑","○","")</f>
      </c>
      <c r="M205" s="105">
        <f>IF(G205&lt;H205,"↑","")</f>
      </c>
      <c r="N205" s="109" t="str">
        <f t="shared" si="16"/>
        <v>○</v>
      </c>
      <c r="O205" s="109" t="str">
        <f t="shared" si="17"/>
        <v>○</v>
      </c>
      <c r="P205" s="109">
        <f t="shared" si="18"/>
      </c>
    </row>
    <row r="206" spans="1:12" ht="19.5" customHeight="1" thickBot="1">
      <c r="A206" s="176"/>
      <c r="B206" s="238"/>
      <c r="C206" s="239"/>
      <c r="D206" s="239"/>
      <c r="E206" s="240"/>
      <c r="F206" s="241"/>
      <c r="G206" s="242"/>
      <c r="H206" s="243"/>
      <c r="I206" s="244"/>
      <c r="J206" s="184"/>
      <c r="K206" s="281">
        <f>IF(G206=0,"",G206/J206)</f>
      </c>
      <c r="L206" s="273"/>
    </row>
    <row r="207" spans="1:12" ht="14.25" thickBot="1">
      <c r="A207" s="739" t="s">
        <v>88</v>
      </c>
      <c r="B207" s="740"/>
      <c r="C207" s="740"/>
      <c r="D207" s="740"/>
      <c r="E207" s="740"/>
      <c r="F207" s="740"/>
      <c r="G207" s="740"/>
      <c r="H207" s="740"/>
      <c r="I207" s="740"/>
      <c r="J207" s="740"/>
      <c r="K207" s="741"/>
      <c r="L207" s="181">
        <f>COUNTIF(L8:L206,"○")</f>
        <v>162</v>
      </c>
    </row>
    <row r="211" spans="3:5" ht="13.5">
      <c r="C211" s="72" t="s">
        <v>58</v>
      </c>
      <c r="E211" s="72" t="s">
        <v>69</v>
      </c>
    </row>
  </sheetData>
  <sheetProtection/>
  <autoFilter ref="A7:P207"/>
  <mergeCells count="11">
    <mergeCell ref="D5:D7"/>
    <mergeCell ref="E5:E7"/>
    <mergeCell ref="F5:F7"/>
    <mergeCell ref="H5:L5"/>
    <mergeCell ref="A207:K207"/>
    <mergeCell ref="A3:E3"/>
    <mergeCell ref="F3:G3"/>
    <mergeCell ref="H3:L3"/>
    <mergeCell ref="A5:A7"/>
    <mergeCell ref="B5:B7"/>
    <mergeCell ref="C5:C7"/>
  </mergeCells>
  <dataValidations count="1">
    <dataValidation type="list" allowBlank="1" showInputMessage="1" showErrorMessage="1" sqref="L8:L206">
      <formula1>"○"</formula1>
    </dataValidation>
  </dataValidations>
  <hyperlinks>
    <hyperlink ref="C211" location="総括表!A1" display="総括表へはこちらをクリック！"/>
    <hyperlink ref="E211" location="文化観光スポーツ部!A1" display="文化観光スポーツ部総括表へはこちらをクリック！"/>
  </hyperlinks>
  <printOptions/>
  <pageMargins left="0.7874015748031497" right="0.1968503937007874" top="0.7480314960629921" bottom="0.3937007874015748" header="0.5118110236220472" footer="0.1968503937007874"/>
  <pageSetup fitToWidth="0" horizontalDpi="600" verticalDpi="600" orientation="landscape" paperSize="9" scale="75" r:id="rId1"/>
  <headerFooter alignWithMargins="0">
    <oddFooter>&amp;RH25調査 &amp;D-&amp;T</oddFooter>
  </headerFooter>
</worksheet>
</file>

<file path=xl/worksheets/sheet2.xml><?xml version="1.0" encoding="utf-8"?>
<worksheet xmlns="http://schemas.openxmlformats.org/spreadsheetml/2006/main" xmlns:r="http://schemas.openxmlformats.org/officeDocument/2006/relationships">
  <sheetPr>
    <tabColor indexed="10"/>
  </sheetPr>
  <dimension ref="A1:I22"/>
  <sheetViews>
    <sheetView view="pageBreakPreview" zoomScale="60" zoomScalePageLayoutView="0" workbookViewId="0" topLeftCell="A1">
      <selection activeCell="C9" sqref="C9"/>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3"/>
      <c r="B3" s="33"/>
      <c r="C3" s="33"/>
      <c r="D3" s="33"/>
      <c r="E3" s="33"/>
      <c r="F3" s="33"/>
      <c r="G3" s="33"/>
      <c r="H3" s="33"/>
    </row>
    <row r="4" spans="1:8" ht="13.5">
      <c r="A4" s="33"/>
      <c r="B4" s="33"/>
      <c r="C4" s="33"/>
      <c r="D4" s="33"/>
      <c r="E4" s="33"/>
      <c r="F4" s="33"/>
      <c r="G4" s="35" t="s">
        <v>29</v>
      </c>
      <c r="H4" s="35"/>
    </row>
    <row r="5" spans="1:8" ht="13.5">
      <c r="A5" s="33"/>
      <c r="B5" s="33"/>
      <c r="C5" s="33"/>
      <c r="D5" s="33"/>
      <c r="E5" s="33"/>
      <c r="F5" s="33"/>
      <c r="G5" s="33"/>
      <c r="H5" s="36" t="s">
        <v>5</v>
      </c>
    </row>
    <row r="6" spans="1:9" s="1" customFormat="1" ht="30" customHeight="1">
      <c r="A6" s="56" t="s">
        <v>6</v>
      </c>
      <c r="B6" s="56" t="s">
        <v>7</v>
      </c>
      <c r="C6" s="56" t="s">
        <v>8</v>
      </c>
      <c r="D6" s="56" t="s">
        <v>9</v>
      </c>
      <c r="E6" s="56" t="s">
        <v>10</v>
      </c>
      <c r="F6" s="57" t="s">
        <v>11</v>
      </c>
      <c r="G6" s="57" t="s">
        <v>53</v>
      </c>
      <c r="H6" s="57" t="s">
        <v>12</v>
      </c>
      <c r="I6" s="297"/>
    </row>
    <row r="7" spans="1:9" ht="31.5" customHeight="1">
      <c r="A7" s="34"/>
      <c r="B7" s="34"/>
      <c r="C7" s="39"/>
      <c r="D7" s="38"/>
      <c r="E7" s="37"/>
      <c r="F7" s="34"/>
      <c r="G7" s="34"/>
      <c r="H7" s="37"/>
      <c r="I7" s="300"/>
    </row>
    <row r="8" spans="1:9" ht="31.5" customHeight="1">
      <c r="A8" s="34"/>
      <c r="B8" s="34"/>
      <c r="C8" s="39"/>
      <c r="D8" s="38"/>
      <c r="E8" s="37"/>
      <c r="F8" s="34"/>
      <c r="G8" s="34"/>
      <c r="H8" s="37"/>
      <c r="I8" s="300"/>
    </row>
    <row r="9" spans="1:9" ht="31.5" customHeight="1">
      <c r="A9" s="54"/>
      <c r="B9" s="247" t="s">
        <v>77</v>
      </c>
      <c r="C9" s="71" t="s">
        <v>57</v>
      </c>
      <c r="D9" s="725" t="s">
        <v>2</v>
      </c>
      <c r="E9" s="726"/>
      <c r="F9" s="54">
        <f>SUM(F7:F8)</f>
        <v>0</v>
      </c>
      <c r="G9" s="54">
        <f>SUM(G7:G8)</f>
        <v>0</v>
      </c>
      <c r="H9" s="54">
        <f>SUM(H7:H8)</f>
        <v>0</v>
      </c>
      <c r="I9" s="298"/>
    </row>
    <row r="10" spans="1:9" ht="31.5" customHeight="1">
      <c r="A10" s="34"/>
      <c r="B10" s="34"/>
      <c r="C10" s="39"/>
      <c r="D10" s="37"/>
      <c r="E10" s="37"/>
      <c r="F10" s="34"/>
      <c r="G10" s="34"/>
      <c r="H10" s="37"/>
      <c r="I10" s="300"/>
    </row>
    <row r="11" spans="1:9" ht="31.5" customHeight="1">
      <c r="A11" s="34"/>
      <c r="B11" s="34"/>
      <c r="C11" s="39"/>
      <c r="D11" s="37"/>
      <c r="E11" s="37"/>
      <c r="F11" s="34"/>
      <c r="G11" s="34"/>
      <c r="H11" s="37"/>
      <c r="I11" s="300"/>
    </row>
    <row r="12" spans="1:9" ht="31.5" customHeight="1">
      <c r="A12" s="34"/>
      <c r="B12" s="34"/>
      <c r="C12" s="39"/>
      <c r="D12" s="37"/>
      <c r="E12" s="37"/>
      <c r="F12" s="34"/>
      <c r="G12" s="34"/>
      <c r="H12" s="37"/>
      <c r="I12" s="300"/>
    </row>
    <row r="13" spans="1:9" ht="31.5" customHeight="1">
      <c r="A13" s="34"/>
      <c r="B13" s="34"/>
      <c r="C13" s="39"/>
      <c r="D13" s="37"/>
      <c r="E13" s="37"/>
      <c r="F13" s="34"/>
      <c r="G13" s="34"/>
      <c r="H13" s="37"/>
      <c r="I13" s="300"/>
    </row>
    <row r="14" spans="1:9" ht="31.5" customHeight="1">
      <c r="A14" s="34"/>
      <c r="B14" s="34"/>
      <c r="C14" s="39"/>
      <c r="D14" s="37"/>
      <c r="E14" s="37"/>
      <c r="F14" s="34"/>
      <c r="G14" s="34"/>
      <c r="H14" s="37"/>
      <c r="I14" s="300"/>
    </row>
    <row r="15" spans="1:9" ht="31.5" customHeight="1">
      <c r="A15" s="34"/>
      <c r="B15" s="34"/>
      <c r="C15" s="39"/>
      <c r="D15" s="37"/>
      <c r="E15" s="37"/>
      <c r="F15" s="34"/>
      <c r="G15" s="34"/>
      <c r="H15" s="37"/>
      <c r="I15" s="300"/>
    </row>
    <row r="16" spans="1:9" ht="31.5" customHeight="1">
      <c r="A16" s="34"/>
      <c r="B16" s="34"/>
      <c r="C16" s="39"/>
      <c r="D16" s="37"/>
      <c r="E16" s="37"/>
      <c r="F16" s="34"/>
      <c r="G16" s="34"/>
      <c r="H16" s="37"/>
      <c r="I16" s="300"/>
    </row>
    <row r="17" spans="1:9" ht="31.5" customHeight="1">
      <c r="A17" s="34"/>
      <c r="B17" s="34"/>
      <c r="C17" s="39"/>
      <c r="D17" s="37"/>
      <c r="E17" s="37"/>
      <c r="F17" s="34"/>
      <c r="G17" s="34"/>
      <c r="H17" s="37"/>
      <c r="I17" s="300"/>
    </row>
    <row r="18" spans="1:9" ht="31.5" customHeight="1">
      <c r="A18" s="34"/>
      <c r="B18" s="34"/>
      <c r="C18" s="39"/>
      <c r="D18" s="37"/>
      <c r="E18" s="37"/>
      <c r="F18" s="34"/>
      <c r="G18" s="34"/>
      <c r="H18" s="37"/>
      <c r="I18" s="300"/>
    </row>
    <row r="19" spans="1:9" ht="31.5" customHeight="1">
      <c r="A19" s="34"/>
      <c r="B19" s="34"/>
      <c r="C19" s="39"/>
      <c r="D19" s="37"/>
      <c r="E19" s="37"/>
      <c r="F19" s="34"/>
      <c r="G19" s="34"/>
      <c r="H19" s="37"/>
      <c r="I19" s="300"/>
    </row>
    <row r="20" spans="1:9" ht="31.5" customHeight="1">
      <c r="A20" s="34"/>
      <c r="B20" s="34"/>
      <c r="C20" s="39"/>
      <c r="D20" s="37"/>
      <c r="E20" s="37"/>
      <c r="F20" s="34"/>
      <c r="G20" s="34"/>
      <c r="H20" s="37"/>
      <c r="I20" s="300"/>
    </row>
    <row r="21" spans="1:9" ht="13.5">
      <c r="A21" s="2"/>
      <c r="I21" s="290"/>
    </row>
    <row r="22" ht="13.5">
      <c r="I22" s="290"/>
    </row>
  </sheetData>
  <sheetProtection/>
  <mergeCells count="2">
    <mergeCell ref="A2:H2"/>
    <mergeCell ref="D9:E9"/>
  </mergeCells>
  <hyperlinks>
    <hyperlink ref="C9" location="'知事公室（詳細） '!Print_Titles" display="詳細はこちらをクリック！"/>
    <hyperlink ref="D9:E9"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sheetPr>
    <tabColor indexed="10"/>
  </sheetPr>
  <dimension ref="A1:I74"/>
  <sheetViews>
    <sheetView view="pageBreakPreview" zoomScale="80" zoomScaleSheetLayoutView="80" zoomScalePageLayoutView="0" workbookViewId="0" topLeftCell="A26">
      <selection activeCell="H22" sqref="H22"/>
    </sheetView>
  </sheetViews>
  <sheetFormatPr defaultColWidth="9.00390625" defaultRowHeight="13.5"/>
  <cols>
    <col min="1" max="1" width="5.25390625" style="0" bestFit="1" customWidth="1"/>
    <col min="2" max="2" width="37.75390625" style="0" customWidth="1"/>
    <col min="3" max="3" width="43.625" style="0" customWidth="1"/>
    <col min="4" max="4" width="14.25390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2"/>
      <c r="B3" s="32"/>
      <c r="C3" s="32"/>
      <c r="D3" s="32"/>
      <c r="E3" s="32"/>
      <c r="F3" s="32"/>
      <c r="G3" s="32"/>
      <c r="H3" s="32"/>
    </row>
    <row r="4" spans="1:8" ht="13.5">
      <c r="A4" s="32"/>
      <c r="B4" s="32"/>
      <c r="C4" s="32"/>
      <c r="D4" s="32"/>
      <c r="E4" s="32"/>
      <c r="F4" s="32"/>
      <c r="G4" s="328" t="s">
        <v>1604</v>
      </c>
      <c r="H4" s="328"/>
    </row>
    <row r="5" spans="1:8" ht="13.5">
      <c r="A5" s="32"/>
      <c r="B5" s="32"/>
      <c r="C5" s="32"/>
      <c r="D5" s="32"/>
      <c r="E5" s="32"/>
      <c r="F5" s="32"/>
      <c r="G5" s="32"/>
      <c r="H5" s="329" t="s">
        <v>5</v>
      </c>
    </row>
    <row r="6" spans="1:9" s="1" customFormat="1" ht="30" customHeight="1">
      <c r="A6" s="330" t="s">
        <v>6</v>
      </c>
      <c r="B6" s="330" t="s">
        <v>7</v>
      </c>
      <c r="C6" s="330" t="s">
        <v>8</v>
      </c>
      <c r="D6" s="330" t="s">
        <v>9</v>
      </c>
      <c r="E6" s="330" t="s">
        <v>10</v>
      </c>
      <c r="F6" s="141" t="s">
        <v>11</v>
      </c>
      <c r="G6" s="141" t="s">
        <v>53</v>
      </c>
      <c r="H6" s="141" t="s">
        <v>12</v>
      </c>
      <c r="I6" s="297"/>
    </row>
    <row r="7" spans="1:9" ht="30" customHeight="1">
      <c r="A7" s="597">
        <v>1</v>
      </c>
      <c r="B7" s="321" t="s">
        <v>1605</v>
      </c>
      <c r="C7" s="321" t="s">
        <v>1606</v>
      </c>
      <c r="D7" s="132" t="s">
        <v>1607</v>
      </c>
      <c r="E7" s="133" t="s">
        <v>2192</v>
      </c>
      <c r="F7" s="134">
        <v>1</v>
      </c>
      <c r="G7" s="134">
        <v>0</v>
      </c>
      <c r="H7" s="134">
        <v>1</v>
      </c>
      <c r="I7" s="299"/>
    </row>
    <row r="8" spans="1:9" ht="30" customHeight="1">
      <c r="A8" s="597">
        <v>2</v>
      </c>
      <c r="B8" s="321" t="s">
        <v>1605</v>
      </c>
      <c r="C8" s="321" t="s">
        <v>1608</v>
      </c>
      <c r="D8" s="132" t="s">
        <v>1607</v>
      </c>
      <c r="E8" s="133" t="s">
        <v>2192</v>
      </c>
      <c r="F8" s="134">
        <v>1</v>
      </c>
      <c r="G8" s="134">
        <v>0</v>
      </c>
      <c r="H8" s="134">
        <v>1</v>
      </c>
      <c r="I8" s="299"/>
    </row>
    <row r="9" spans="1:9" ht="55.5" customHeight="1">
      <c r="A9" s="597">
        <v>3</v>
      </c>
      <c r="B9" s="321" t="s">
        <v>1605</v>
      </c>
      <c r="C9" s="321" t="s">
        <v>1609</v>
      </c>
      <c r="D9" s="132" t="s">
        <v>1607</v>
      </c>
      <c r="E9" s="133" t="s">
        <v>2192</v>
      </c>
      <c r="F9" s="134">
        <v>1</v>
      </c>
      <c r="G9" s="134">
        <v>0</v>
      </c>
      <c r="H9" s="134">
        <v>1</v>
      </c>
      <c r="I9" s="299"/>
    </row>
    <row r="10" spans="1:9" ht="30" customHeight="1">
      <c r="A10" s="597">
        <v>4</v>
      </c>
      <c r="B10" s="321" t="s">
        <v>1605</v>
      </c>
      <c r="C10" s="321" t="s">
        <v>1610</v>
      </c>
      <c r="D10" s="132" t="s">
        <v>1607</v>
      </c>
      <c r="E10" s="133" t="s">
        <v>2192</v>
      </c>
      <c r="F10" s="134">
        <v>1</v>
      </c>
      <c r="G10" s="134">
        <v>0</v>
      </c>
      <c r="H10" s="134">
        <v>1</v>
      </c>
      <c r="I10" s="299"/>
    </row>
    <row r="11" spans="1:9" ht="51.75" customHeight="1">
      <c r="A11" s="597">
        <v>5</v>
      </c>
      <c r="B11" s="321" t="s">
        <v>1605</v>
      </c>
      <c r="C11" s="321" t="s">
        <v>1611</v>
      </c>
      <c r="D11" s="132" t="s">
        <v>1607</v>
      </c>
      <c r="E11" s="133" t="s">
        <v>2192</v>
      </c>
      <c r="F11" s="134">
        <v>1</v>
      </c>
      <c r="G11" s="134">
        <v>0</v>
      </c>
      <c r="H11" s="134">
        <v>1</v>
      </c>
      <c r="I11" s="299"/>
    </row>
    <row r="12" spans="1:9" ht="30" customHeight="1">
      <c r="A12" s="598">
        <v>6</v>
      </c>
      <c r="B12" s="321" t="s">
        <v>1605</v>
      </c>
      <c r="C12" s="321" t="s">
        <v>1612</v>
      </c>
      <c r="D12" s="132" t="s">
        <v>1607</v>
      </c>
      <c r="E12" s="133" t="s">
        <v>2192</v>
      </c>
      <c r="F12" s="134">
        <v>1</v>
      </c>
      <c r="G12" s="134">
        <v>0</v>
      </c>
      <c r="H12" s="134">
        <v>1</v>
      </c>
      <c r="I12" s="299"/>
    </row>
    <row r="13" spans="1:9" ht="30" customHeight="1">
      <c r="A13" s="322">
        <v>7</v>
      </c>
      <c r="B13" s="331" t="s">
        <v>543</v>
      </c>
      <c r="C13" s="132" t="s">
        <v>1613</v>
      </c>
      <c r="D13" s="132" t="s">
        <v>1614</v>
      </c>
      <c r="E13" s="133" t="s">
        <v>2193</v>
      </c>
      <c r="F13" s="134">
        <v>76</v>
      </c>
      <c r="G13" s="134">
        <v>32</v>
      </c>
      <c r="H13" s="134">
        <v>44</v>
      </c>
      <c r="I13" s="299"/>
    </row>
    <row r="14" spans="1:9" ht="30" customHeight="1">
      <c r="A14" s="322">
        <v>8</v>
      </c>
      <c r="B14" s="132" t="s">
        <v>1615</v>
      </c>
      <c r="C14" s="132" t="s">
        <v>1616</v>
      </c>
      <c r="D14" s="132" t="s">
        <v>1617</v>
      </c>
      <c r="E14" s="133" t="s">
        <v>2194</v>
      </c>
      <c r="F14" s="134">
        <v>8</v>
      </c>
      <c r="G14" s="134">
        <v>0</v>
      </c>
      <c r="H14" s="134">
        <v>8</v>
      </c>
      <c r="I14" s="299"/>
    </row>
    <row r="15" spans="1:9" ht="30" customHeight="1">
      <c r="A15" s="322">
        <v>9</v>
      </c>
      <c r="B15" s="132" t="s">
        <v>1618</v>
      </c>
      <c r="C15" s="132" t="s">
        <v>1619</v>
      </c>
      <c r="D15" s="132" t="s">
        <v>1620</v>
      </c>
      <c r="E15" s="133" t="s">
        <v>2195</v>
      </c>
      <c r="F15" s="134">
        <v>8</v>
      </c>
      <c r="G15" s="134">
        <v>0</v>
      </c>
      <c r="H15" s="134">
        <v>8</v>
      </c>
      <c r="I15" s="333"/>
    </row>
    <row r="16" spans="1:9" ht="44.25" customHeight="1">
      <c r="A16" s="322">
        <v>10</v>
      </c>
      <c r="B16" s="132" t="s">
        <v>1621</v>
      </c>
      <c r="C16" s="132" t="s">
        <v>1622</v>
      </c>
      <c r="D16" s="132" t="s">
        <v>1623</v>
      </c>
      <c r="E16" s="133" t="s">
        <v>2196</v>
      </c>
      <c r="F16" s="134">
        <v>7</v>
      </c>
      <c r="G16" s="134">
        <v>0</v>
      </c>
      <c r="H16" s="134">
        <v>7</v>
      </c>
      <c r="I16" s="333"/>
    </row>
    <row r="17" spans="1:9" ht="30" customHeight="1">
      <c r="A17" s="322">
        <v>11</v>
      </c>
      <c r="B17" s="146" t="s">
        <v>1624</v>
      </c>
      <c r="C17" s="132" t="s">
        <v>1625</v>
      </c>
      <c r="D17" s="132" t="s">
        <v>1623</v>
      </c>
      <c r="E17" s="133" t="s">
        <v>1626</v>
      </c>
      <c r="F17" s="134">
        <v>18</v>
      </c>
      <c r="G17" s="134">
        <v>0</v>
      </c>
      <c r="H17" s="134">
        <v>18</v>
      </c>
      <c r="I17" s="333"/>
    </row>
    <row r="18" spans="1:9" ht="30" customHeight="1">
      <c r="A18" s="322">
        <v>12</v>
      </c>
      <c r="B18" s="331" t="s">
        <v>1627</v>
      </c>
      <c r="C18" s="132" t="s">
        <v>1628</v>
      </c>
      <c r="D18" s="132" t="s">
        <v>1629</v>
      </c>
      <c r="E18" s="133" t="s">
        <v>2197</v>
      </c>
      <c r="F18" s="134">
        <v>114</v>
      </c>
      <c r="G18" s="134">
        <v>0</v>
      </c>
      <c r="H18" s="134">
        <v>114</v>
      </c>
      <c r="I18" s="333"/>
    </row>
    <row r="19" spans="1:9" ht="30" customHeight="1">
      <c r="A19" s="322">
        <v>13</v>
      </c>
      <c r="B19" s="132" t="s">
        <v>1630</v>
      </c>
      <c r="C19" s="132" t="s">
        <v>1631</v>
      </c>
      <c r="D19" s="132" t="s">
        <v>1632</v>
      </c>
      <c r="E19" s="133" t="s">
        <v>2198</v>
      </c>
      <c r="F19" s="134">
        <v>9</v>
      </c>
      <c r="G19" s="134">
        <v>0</v>
      </c>
      <c r="H19" s="134">
        <v>9</v>
      </c>
      <c r="I19" s="333"/>
    </row>
    <row r="20" spans="1:9" ht="30" customHeight="1">
      <c r="A20" s="322">
        <v>14</v>
      </c>
      <c r="B20" s="331" t="s">
        <v>543</v>
      </c>
      <c r="C20" s="132" t="s">
        <v>1633</v>
      </c>
      <c r="D20" s="132" t="s">
        <v>1634</v>
      </c>
      <c r="E20" s="133" t="s">
        <v>2199</v>
      </c>
      <c r="F20" s="134">
        <v>6</v>
      </c>
      <c r="G20" s="134">
        <v>0</v>
      </c>
      <c r="H20" s="134">
        <v>6</v>
      </c>
      <c r="I20" s="333"/>
    </row>
    <row r="21" spans="1:9" ht="30" customHeight="1">
      <c r="A21" s="322">
        <v>15</v>
      </c>
      <c r="B21" s="132" t="s">
        <v>2200</v>
      </c>
      <c r="C21" s="132" t="s">
        <v>1635</v>
      </c>
      <c r="D21" s="132" t="s">
        <v>1636</v>
      </c>
      <c r="E21" s="133" t="s">
        <v>2201</v>
      </c>
      <c r="F21" s="134">
        <v>32</v>
      </c>
      <c r="G21" s="134">
        <v>0</v>
      </c>
      <c r="H21" s="134">
        <v>32</v>
      </c>
      <c r="I21" s="333"/>
    </row>
    <row r="22" spans="1:9" ht="30" customHeight="1">
      <c r="A22" s="322">
        <v>16</v>
      </c>
      <c r="B22" s="132" t="s">
        <v>1637</v>
      </c>
      <c r="C22" s="132" t="s">
        <v>1635</v>
      </c>
      <c r="D22" s="132" t="s">
        <v>1636</v>
      </c>
      <c r="E22" s="133" t="s">
        <v>2201</v>
      </c>
      <c r="F22" s="134">
        <v>29</v>
      </c>
      <c r="G22" s="134">
        <v>0</v>
      </c>
      <c r="H22" s="134">
        <v>29</v>
      </c>
      <c r="I22" s="333"/>
    </row>
    <row r="23" spans="1:9" ht="30" customHeight="1">
      <c r="A23" s="322">
        <v>17</v>
      </c>
      <c r="B23" s="132" t="s">
        <v>2202</v>
      </c>
      <c r="C23" s="132" t="s">
        <v>1638</v>
      </c>
      <c r="D23" s="132" t="s">
        <v>1639</v>
      </c>
      <c r="E23" s="133" t="s">
        <v>2203</v>
      </c>
      <c r="F23" s="134">
        <v>9</v>
      </c>
      <c r="G23" s="134">
        <v>0</v>
      </c>
      <c r="H23" s="134">
        <v>9</v>
      </c>
      <c r="I23" s="333"/>
    </row>
    <row r="24" spans="1:9" ht="30" customHeight="1">
      <c r="A24" s="322">
        <v>18</v>
      </c>
      <c r="B24" s="132" t="s">
        <v>2202</v>
      </c>
      <c r="C24" s="132" t="s">
        <v>2204</v>
      </c>
      <c r="D24" s="132" t="s">
        <v>1639</v>
      </c>
      <c r="E24" s="133" t="s">
        <v>2203</v>
      </c>
      <c r="F24" s="134">
        <v>4</v>
      </c>
      <c r="G24" s="134">
        <v>0</v>
      </c>
      <c r="H24" s="134">
        <v>4</v>
      </c>
      <c r="I24" s="333"/>
    </row>
    <row r="25" spans="1:9" ht="30" customHeight="1">
      <c r="A25" s="322">
        <v>19</v>
      </c>
      <c r="B25" s="132" t="s">
        <v>2202</v>
      </c>
      <c r="C25" s="132" t="s">
        <v>2205</v>
      </c>
      <c r="D25" s="132" t="s">
        <v>1639</v>
      </c>
      <c r="E25" s="133" t="s">
        <v>2203</v>
      </c>
      <c r="F25" s="134">
        <v>2</v>
      </c>
      <c r="G25" s="134">
        <v>0</v>
      </c>
      <c r="H25" s="134">
        <v>2</v>
      </c>
      <c r="I25" s="333"/>
    </row>
    <row r="26" spans="1:9" ht="30" customHeight="1">
      <c r="A26" s="322">
        <v>20</v>
      </c>
      <c r="B26" s="132" t="s">
        <v>2202</v>
      </c>
      <c r="C26" s="132" t="s">
        <v>1640</v>
      </c>
      <c r="D26" s="132" t="s">
        <v>1639</v>
      </c>
      <c r="E26" s="133" t="s">
        <v>2203</v>
      </c>
      <c r="F26" s="134">
        <v>14</v>
      </c>
      <c r="G26" s="134">
        <v>0</v>
      </c>
      <c r="H26" s="134">
        <v>14</v>
      </c>
      <c r="I26" s="333"/>
    </row>
    <row r="27" spans="1:9" ht="30" customHeight="1">
      <c r="A27" s="322">
        <v>21</v>
      </c>
      <c r="B27" s="132" t="s">
        <v>2202</v>
      </c>
      <c r="C27" s="132" t="s">
        <v>2206</v>
      </c>
      <c r="D27" s="132" t="s">
        <v>1639</v>
      </c>
      <c r="E27" s="133" t="s">
        <v>2203</v>
      </c>
      <c r="F27" s="134">
        <v>14</v>
      </c>
      <c r="G27" s="134">
        <v>0</v>
      </c>
      <c r="H27" s="134">
        <v>14</v>
      </c>
      <c r="I27" s="333"/>
    </row>
    <row r="28" spans="1:9" ht="30" customHeight="1">
      <c r="A28" s="322">
        <v>22</v>
      </c>
      <c r="B28" s="132" t="s">
        <v>2202</v>
      </c>
      <c r="C28" s="132" t="s">
        <v>2207</v>
      </c>
      <c r="D28" s="132" t="s">
        <v>1639</v>
      </c>
      <c r="E28" s="133" t="s">
        <v>2203</v>
      </c>
      <c r="F28" s="134">
        <v>22</v>
      </c>
      <c r="G28" s="134">
        <v>0</v>
      </c>
      <c r="H28" s="134">
        <v>22</v>
      </c>
      <c r="I28" s="333"/>
    </row>
    <row r="29" spans="1:9" ht="30" customHeight="1">
      <c r="A29" s="322">
        <v>23</v>
      </c>
      <c r="B29" s="132" t="s">
        <v>2202</v>
      </c>
      <c r="C29" s="132" t="s">
        <v>2208</v>
      </c>
      <c r="D29" s="132" t="s">
        <v>1639</v>
      </c>
      <c r="E29" s="133" t="s">
        <v>2203</v>
      </c>
      <c r="F29" s="134">
        <v>2</v>
      </c>
      <c r="G29" s="134">
        <v>0</v>
      </c>
      <c r="H29" s="134">
        <v>2</v>
      </c>
      <c r="I29" s="333"/>
    </row>
    <row r="30" spans="1:9" ht="30" customHeight="1">
      <c r="A30" s="322">
        <v>24</v>
      </c>
      <c r="B30" s="132" t="s">
        <v>2202</v>
      </c>
      <c r="C30" s="132" t="s">
        <v>2209</v>
      </c>
      <c r="D30" s="132" t="s">
        <v>1639</v>
      </c>
      <c r="E30" s="133" t="s">
        <v>2203</v>
      </c>
      <c r="F30" s="134">
        <v>1</v>
      </c>
      <c r="G30" s="134">
        <v>0</v>
      </c>
      <c r="H30" s="134">
        <v>1</v>
      </c>
      <c r="I30" s="333"/>
    </row>
    <row r="31" spans="1:9" ht="30" customHeight="1">
      <c r="A31" s="322">
        <v>25</v>
      </c>
      <c r="B31" s="132" t="s">
        <v>2202</v>
      </c>
      <c r="C31" s="132" t="s">
        <v>2210</v>
      </c>
      <c r="D31" s="132" t="s">
        <v>1639</v>
      </c>
      <c r="E31" s="133" t="s">
        <v>2203</v>
      </c>
      <c r="F31" s="134">
        <v>11</v>
      </c>
      <c r="G31" s="134">
        <v>0</v>
      </c>
      <c r="H31" s="134">
        <v>11</v>
      </c>
      <c r="I31" s="333"/>
    </row>
    <row r="32" spans="1:9" ht="30" customHeight="1">
      <c r="A32" s="322">
        <v>26</v>
      </c>
      <c r="B32" s="132" t="s">
        <v>2202</v>
      </c>
      <c r="C32" s="132" t="s">
        <v>2211</v>
      </c>
      <c r="D32" s="132" t="s">
        <v>1639</v>
      </c>
      <c r="E32" s="133" t="s">
        <v>2203</v>
      </c>
      <c r="F32" s="134">
        <v>2</v>
      </c>
      <c r="G32" s="134">
        <v>0</v>
      </c>
      <c r="H32" s="134">
        <v>2</v>
      </c>
      <c r="I32" s="333"/>
    </row>
    <row r="33" spans="1:9" ht="30" customHeight="1">
      <c r="A33" s="322">
        <v>27</v>
      </c>
      <c r="B33" s="132" t="s">
        <v>2202</v>
      </c>
      <c r="C33" s="132" t="s">
        <v>2212</v>
      </c>
      <c r="D33" s="132" t="s">
        <v>1639</v>
      </c>
      <c r="E33" s="133" t="s">
        <v>2203</v>
      </c>
      <c r="F33" s="134">
        <v>1</v>
      </c>
      <c r="G33" s="134">
        <v>0</v>
      </c>
      <c r="H33" s="134">
        <v>1</v>
      </c>
      <c r="I33" s="333"/>
    </row>
    <row r="34" spans="1:9" ht="30" customHeight="1">
      <c r="A34" s="322">
        <v>28</v>
      </c>
      <c r="B34" s="132" t="s">
        <v>2202</v>
      </c>
      <c r="C34" s="331" t="s">
        <v>1641</v>
      </c>
      <c r="D34" s="132" t="s">
        <v>1639</v>
      </c>
      <c r="E34" s="133" t="s">
        <v>2203</v>
      </c>
      <c r="F34" s="134">
        <v>77</v>
      </c>
      <c r="G34" s="134">
        <v>0</v>
      </c>
      <c r="H34" s="134">
        <v>77</v>
      </c>
      <c r="I34" s="333"/>
    </row>
    <row r="35" spans="1:9" ht="30" customHeight="1">
      <c r="A35" s="322">
        <v>29</v>
      </c>
      <c r="B35" s="132" t="s">
        <v>2213</v>
      </c>
      <c r="C35" s="132" t="s">
        <v>1642</v>
      </c>
      <c r="D35" s="132" t="s">
        <v>1639</v>
      </c>
      <c r="E35" s="133" t="s">
        <v>2203</v>
      </c>
      <c r="F35" s="134">
        <v>9</v>
      </c>
      <c r="G35" s="134">
        <v>0</v>
      </c>
      <c r="H35" s="134">
        <v>9</v>
      </c>
      <c r="I35" s="333"/>
    </row>
    <row r="36" spans="1:9" ht="30" customHeight="1">
      <c r="A36" s="322">
        <v>30</v>
      </c>
      <c r="B36" s="132" t="s">
        <v>543</v>
      </c>
      <c r="C36" s="132" t="s">
        <v>1643</v>
      </c>
      <c r="D36" s="132" t="s">
        <v>1639</v>
      </c>
      <c r="E36" s="133" t="s">
        <v>2203</v>
      </c>
      <c r="F36" s="134">
        <v>92</v>
      </c>
      <c r="G36" s="134">
        <v>0</v>
      </c>
      <c r="H36" s="134">
        <v>92</v>
      </c>
      <c r="I36" s="333"/>
    </row>
    <row r="37" spans="1:9" ht="30" customHeight="1">
      <c r="A37" s="322">
        <v>31</v>
      </c>
      <c r="B37" s="132" t="s">
        <v>543</v>
      </c>
      <c r="C37" s="132" t="s">
        <v>1644</v>
      </c>
      <c r="D37" s="132" t="s">
        <v>1639</v>
      </c>
      <c r="E37" s="133" t="s">
        <v>2203</v>
      </c>
      <c r="F37" s="134">
        <v>78</v>
      </c>
      <c r="G37" s="134">
        <v>0</v>
      </c>
      <c r="H37" s="134">
        <v>78</v>
      </c>
      <c r="I37" s="333"/>
    </row>
    <row r="38" spans="1:9" s="29" customFormat="1" ht="30" customHeight="1">
      <c r="A38" s="559"/>
      <c r="B38" s="330" t="s">
        <v>1645</v>
      </c>
      <c r="C38" s="71" t="s">
        <v>57</v>
      </c>
      <c r="D38" s="753" t="s">
        <v>3</v>
      </c>
      <c r="E38" s="754"/>
      <c r="F38" s="559">
        <f>SUM(F7:F37)</f>
        <v>651</v>
      </c>
      <c r="G38" s="559">
        <f>SUM(G7:G37)</f>
        <v>32</v>
      </c>
      <c r="H38" s="559">
        <f>SUM(H7:H37)</f>
        <v>619</v>
      </c>
      <c r="I38" s="558"/>
    </row>
    <row r="39" spans="1:9" ht="20.25" customHeight="1">
      <c r="A39" s="322"/>
      <c r="B39" s="146"/>
      <c r="C39" s="146"/>
      <c r="D39" s="146"/>
      <c r="E39" s="145"/>
      <c r="F39" s="322"/>
      <c r="G39" s="322"/>
      <c r="H39" s="322"/>
      <c r="I39" s="333"/>
    </row>
    <row r="40" spans="1:9" ht="21.75" customHeight="1">
      <c r="A40" s="322"/>
      <c r="B40" s="146"/>
      <c r="C40" s="146"/>
      <c r="D40" s="146"/>
      <c r="E40" s="145"/>
      <c r="F40" s="322"/>
      <c r="G40" s="322"/>
      <c r="H40" s="322"/>
      <c r="I40" s="333"/>
    </row>
    <row r="41" ht="13.5">
      <c r="I41" s="290"/>
    </row>
    <row r="42" ht="13.5">
      <c r="I42" s="290"/>
    </row>
    <row r="43" ht="13.5">
      <c r="I43" s="290"/>
    </row>
    <row r="44" ht="13.5">
      <c r="I44" s="290"/>
    </row>
    <row r="45" ht="13.5">
      <c r="I45" s="290"/>
    </row>
    <row r="46" ht="13.5">
      <c r="I46" s="290"/>
    </row>
    <row r="47" ht="13.5">
      <c r="I47" s="290"/>
    </row>
    <row r="48" ht="13.5">
      <c r="I48" s="290"/>
    </row>
    <row r="49" ht="13.5">
      <c r="I49" s="290"/>
    </row>
    <row r="50" ht="13.5">
      <c r="I50" s="290"/>
    </row>
    <row r="51" ht="13.5">
      <c r="I51" s="290"/>
    </row>
    <row r="52" ht="13.5">
      <c r="I52" s="290"/>
    </row>
    <row r="53" ht="13.5">
      <c r="I53" s="290"/>
    </row>
    <row r="54" ht="13.5">
      <c r="I54" s="290"/>
    </row>
    <row r="55" ht="13.5">
      <c r="I55" s="290"/>
    </row>
    <row r="56" ht="13.5">
      <c r="I56" s="290"/>
    </row>
    <row r="57" ht="13.5">
      <c r="I57" s="290"/>
    </row>
    <row r="58" ht="13.5">
      <c r="I58" s="290"/>
    </row>
    <row r="59" ht="13.5">
      <c r="I59" s="290"/>
    </row>
    <row r="60" ht="13.5">
      <c r="I60" s="290"/>
    </row>
    <row r="61" ht="13.5">
      <c r="I61" s="290"/>
    </row>
    <row r="62" ht="13.5">
      <c r="I62" s="290"/>
    </row>
    <row r="63" ht="13.5">
      <c r="I63" s="290"/>
    </row>
    <row r="64" ht="13.5">
      <c r="I64" s="290"/>
    </row>
    <row r="65" ht="13.5">
      <c r="I65" s="290"/>
    </row>
    <row r="66" ht="13.5">
      <c r="I66" s="290"/>
    </row>
    <row r="67" ht="13.5">
      <c r="I67" s="290"/>
    </row>
    <row r="68" ht="13.5">
      <c r="I68" s="290"/>
    </row>
    <row r="69" ht="13.5">
      <c r="I69" s="290"/>
    </row>
    <row r="70" ht="13.5">
      <c r="I70" s="290"/>
    </row>
    <row r="71" ht="13.5">
      <c r="I71" s="290"/>
    </row>
    <row r="72" ht="13.5">
      <c r="I72" s="290"/>
    </row>
    <row r="73" ht="13.5">
      <c r="I73" s="290"/>
    </row>
    <row r="74" ht="13.5">
      <c r="I74" s="290"/>
    </row>
  </sheetData>
  <sheetProtection/>
  <mergeCells count="2">
    <mergeCell ref="A2:H2"/>
    <mergeCell ref="D38:E38"/>
  </mergeCells>
  <hyperlinks>
    <hyperlink ref="C38" location="'土木建築部（詳細）'!A1" display="詳細はこちらをクリック！"/>
    <hyperlink ref="D38:E3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12"/>
  </sheetPr>
  <dimension ref="A1:M663"/>
  <sheetViews>
    <sheetView view="pageBreakPreview" zoomScale="90" zoomScaleSheetLayoutView="90" zoomScalePageLayoutView="0" workbookViewId="0" topLeftCell="A653">
      <selection activeCell="A659" sqref="A659:K659"/>
    </sheetView>
  </sheetViews>
  <sheetFormatPr defaultColWidth="9.00390625" defaultRowHeight="19.5" customHeight="1"/>
  <cols>
    <col min="1" max="1" width="5.125" style="112" customWidth="1"/>
    <col min="2" max="2" width="29.625" style="112" customWidth="1"/>
    <col min="3" max="3" width="29.125" style="112" customWidth="1"/>
    <col min="4" max="4" width="30.50390625" style="112" customWidth="1"/>
    <col min="5" max="5" width="20.625" style="112" customWidth="1"/>
    <col min="6" max="6" width="9.625" style="119" customWidth="1"/>
    <col min="7" max="7" width="10.50390625" style="112" customWidth="1"/>
    <col min="8" max="9" width="8.625" style="112" customWidth="1"/>
    <col min="10" max="10" width="8.625" style="682" customWidth="1"/>
    <col min="11" max="11" width="8.625" style="112" customWidth="1"/>
    <col min="12" max="12" width="9.00390625" style="117" customWidth="1"/>
    <col min="13" max="13" width="9.50390625" style="112" bestFit="1" customWidth="1"/>
    <col min="14" max="16384" width="9.00390625" style="112" customWidth="1"/>
  </cols>
  <sheetData>
    <row r="1" spans="1:6" ht="19.5" customHeight="1">
      <c r="A1" s="112" t="s">
        <v>31</v>
      </c>
      <c r="C1" s="113" t="s">
        <v>32</v>
      </c>
      <c r="D1" s="114" t="s">
        <v>63</v>
      </c>
      <c r="E1" s="115"/>
      <c r="F1" s="112"/>
    </row>
    <row r="2" spans="6:12" ht="19.5" customHeight="1" thickBot="1">
      <c r="F2" s="116"/>
      <c r="G2" s="259"/>
      <c r="H2" s="259"/>
      <c r="I2" s="260"/>
      <c r="J2" s="683"/>
      <c r="K2" s="260"/>
      <c r="L2" s="671"/>
    </row>
    <row r="3" spans="1:12" ht="19.5" customHeight="1">
      <c r="A3" s="742" t="s">
        <v>34</v>
      </c>
      <c r="B3" s="743"/>
      <c r="C3" s="743"/>
      <c r="D3" s="743"/>
      <c r="E3" s="743"/>
      <c r="F3" s="744" t="s">
        <v>54</v>
      </c>
      <c r="G3" s="745"/>
      <c r="H3" s="733" t="s">
        <v>35</v>
      </c>
      <c r="I3" s="734"/>
      <c r="J3" s="734"/>
      <c r="K3" s="734"/>
      <c r="L3" s="735"/>
    </row>
    <row r="4" spans="1:12" s="117" customFormat="1" ht="19.5" customHeight="1">
      <c r="A4" s="63" t="s">
        <v>2214</v>
      </c>
      <c r="B4" s="64" t="s">
        <v>2215</v>
      </c>
      <c r="C4" s="64" t="s">
        <v>2216</v>
      </c>
      <c r="D4" s="64" t="s">
        <v>2217</v>
      </c>
      <c r="E4" s="65" t="s">
        <v>2218</v>
      </c>
      <c r="F4" s="66" t="s">
        <v>2219</v>
      </c>
      <c r="G4" s="159" t="s">
        <v>2220</v>
      </c>
      <c r="H4" s="166" t="s">
        <v>2221</v>
      </c>
      <c r="I4" s="166" t="s">
        <v>2222</v>
      </c>
      <c r="J4" s="684" t="s">
        <v>2223</v>
      </c>
      <c r="K4" s="166" t="s">
        <v>2224</v>
      </c>
      <c r="L4" s="173" t="s">
        <v>2225</v>
      </c>
    </row>
    <row r="5" spans="1:12" ht="23.25" customHeight="1">
      <c r="A5" s="785" t="s">
        <v>42</v>
      </c>
      <c r="B5" s="788" t="s">
        <v>43</v>
      </c>
      <c r="C5" s="791" t="s">
        <v>44</v>
      </c>
      <c r="D5" s="791" t="s">
        <v>45</v>
      </c>
      <c r="E5" s="776" t="s">
        <v>46</v>
      </c>
      <c r="F5" s="779" t="s">
        <v>47</v>
      </c>
      <c r="G5" s="148"/>
      <c r="H5" s="816"/>
      <c r="I5" s="817"/>
      <c r="J5" s="817"/>
      <c r="K5" s="817"/>
      <c r="L5" s="818"/>
    </row>
    <row r="6" spans="1:12" ht="54.75" customHeight="1">
      <c r="A6" s="786"/>
      <c r="B6" s="789"/>
      <c r="C6" s="789"/>
      <c r="D6" s="789"/>
      <c r="E6" s="777"/>
      <c r="F6" s="780"/>
      <c r="G6" s="160" t="s">
        <v>48</v>
      </c>
      <c r="H6" s="170" t="s">
        <v>72</v>
      </c>
      <c r="I6" s="152" t="s">
        <v>49</v>
      </c>
      <c r="J6" s="101" t="s">
        <v>50</v>
      </c>
      <c r="K6" s="101" t="s">
        <v>102</v>
      </c>
      <c r="L6" s="493" t="s">
        <v>89</v>
      </c>
    </row>
    <row r="7" spans="1:13" ht="19.5" customHeight="1" thickBot="1">
      <c r="A7" s="787"/>
      <c r="B7" s="790"/>
      <c r="C7" s="790"/>
      <c r="D7" s="790"/>
      <c r="E7" s="778"/>
      <c r="F7" s="781"/>
      <c r="G7" s="161" t="s">
        <v>51</v>
      </c>
      <c r="H7" s="153" t="s">
        <v>51</v>
      </c>
      <c r="I7" s="102" t="s">
        <v>52</v>
      </c>
      <c r="J7" s="102" t="s">
        <v>51</v>
      </c>
      <c r="K7" s="102" t="s">
        <v>2226</v>
      </c>
      <c r="L7" s="494" t="s">
        <v>2226</v>
      </c>
      <c r="M7" s="118"/>
    </row>
    <row r="8" spans="1:12" ht="19.5" customHeight="1" thickBot="1">
      <c r="A8" s="120">
        <v>1</v>
      </c>
      <c r="B8" s="312" t="s">
        <v>1605</v>
      </c>
      <c r="C8" s="312" t="s">
        <v>1606</v>
      </c>
      <c r="D8" s="599"/>
      <c r="E8" s="313" t="s">
        <v>1646</v>
      </c>
      <c r="F8" s="600">
        <v>35886</v>
      </c>
      <c r="G8" s="251">
        <v>33000</v>
      </c>
      <c r="H8" s="601">
        <v>33000</v>
      </c>
      <c r="I8" s="183">
        <v>0</v>
      </c>
      <c r="J8" s="655">
        <v>31703</v>
      </c>
      <c r="K8" s="280">
        <f aca="true" t="shared" si="0" ref="K8:K13">IF(G8=0,"",G8/J8)</f>
        <v>1.0409109547992303</v>
      </c>
      <c r="L8" s="672"/>
    </row>
    <row r="9" spans="1:12" ht="19.5" customHeight="1" thickBot="1">
      <c r="A9" s="120">
        <v>2</v>
      </c>
      <c r="B9" s="312" t="s">
        <v>1605</v>
      </c>
      <c r="C9" s="312" t="s">
        <v>1608</v>
      </c>
      <c r="D9" s="599"/>
      <c r="E9" s="313" t="s">
        <v>1646</v>
      </c>
      <c r="F9" s="600">
        <v>35886</v>
      </c>
      <c r="G9" s="251">
        <v>26000</v>
      </c>
      <c r="H9" s="251">
        <v>26000</v>
      </c>
      <c r="I9" s="183">
        <v>2</v>
      </c>
      <c r="J9" s="655">
        <v>24023</v>
      </c>
      <c r="K9" s="280">
        <f t="shared" si="0"/>
        <v>1.0822961328726637</v>
      </c>
      <c r="L9" s="672"/>
    </row>
    <row r="10" spans="1:12" ht="19.5" customHeight="1" thickBot="1">
      <c r="A10" s="120">
        <v>3</v>
      </c>
      <c r="B10" s="312" t="s">
        <v>1605</v>
      </c>
      <c r="C10" s="312" t="s">
        <v>1609</v>
      </c>
      <c r="D10" s="599"/>
      <c r="E10" s="313" t="s">
        <v>1646</v>
      </c>
      <c r="F10" s="600">
        <v>35886</v>
      </c>
      <c r="G10" s="251">
        <v>680</v>
      </c>
      <c r="H10" s="251">
        <v>680</v>
      </c>
      <c r="I10" s="183">
        <v>0</v>
      </c>
      <c r="J10" s="655">
        <v>829</v>
      </c>
      <c r="K10" s="280">
        <f t="shared" si="0"/>
        <v>0.8202653799758746</v>
      </c>
      <c r="L10" s="672"/>
    </row>
    <row r="11" spans="1:12" ht="19.5" customHeight="1" thickBot="1">
      <c r="A11" s="120">
        <v>4</v>
      </c>
      <c r="B11" s="312" t="s">
        <v>1605</v>
      </c>
      <c r="C11" s="312" t="s">
        <v>1610</v>
      </c>
      <c r="D11" s="599"/>
      <c r="E11" s="313" t="s">
        <v>1646</v>
      </c>
      <c r="F11" s="600">
        <v>35886</v>
      </c>
      <c r="G11" s="251">
        <v>430</v>
      </c>
      <c r="H11" s="251">
        <v>430</v>
      </c>
      <c r="I11" s="183">
        <v>0</v>
      </c>
      <c r="J11" s="655">
        <v>506</v>
      </c>
      <c r="K11" s="280">
        <f t="shared" si="0"/>
        <v>0.849802371541502</v>
      </c>
      <c r="L11" s="672"/>
    </row>
    <row r="12" spans="1:12" ht="19.5" customHeight="1" thickBot="1">
      <c r="A12" s="120">
        <v>5</v>
      </c>
      <c r="B12" s="312" t="s">
        <v>1605</v>
      </c>
      <c r="C12" s="312" t="s">
        <v>1611</v>
      </c>
      <c r="D12" s="599"/>
      <c r="E12" s="313" t="s">
        <v>1646</v>
      </c>
      <c r="F12" s="600">
        <v>37041</v>
      </c>
      <c r="G12" s="251">
        <v>33000</v>
      </c>
      <c r="H12" s="251">
        <v>33000</v>
      </c>
      <c r="I12" s="183">
        <v>7</v>
      </c>
      <c r="J12" s="655">
        <v>31703</v>
      </c>
      <c r="K12" s="280">
        <f t="shared" si="0"/>
        <v>1.0409109547992303</v>
      </c>
      <c r="L12" s="672"/>
    </row>
    <row r="13" spans="1:12" ht="19.5" customHeight="1" thickBot="1">
      <c r="A13" s="120">
        <v>6</v>
      </c>
      <c r="B13" s="312" t="s">
        <v>1605</v>
      </c>
      <c r="C13" s="312" t="s">
        <v>1612</v>
      </c>
      <c r="D13" s="599"/>
      <c r="E13" s="313" t="s">
        <v>1646</v>
      </c>
      <c r="F13" s="600">
        <v>37041</v>
      </c>
      <c r="G13" s="251">
        <v>26000</v>
      </c>
      <c r="H13" s="251">
        <v>26000</v>
      </c>
      <c r="I13" s="183">
        <v>4</v>
      </c>
      <c r="J13" s="655">
        <v>24023</v>
      </c>
      <c r="K13" s="280">
        <f t="shared" si="0"/>
        <v>1.0822961328726637</v>
      </c>
      <c r="L13" s="672"/>
    </row>
    <row r="14" spans="1:12" ht="19.5" customHeight="1" thickBot="1">
      <c r="A14" s="120">
        <v>7</v>
      </c>
      <c r="B14" s="224" t="s">
        <v>111</v>
      </c>
      <c r="C14" s="224" t="s">
        <v>1647</v>
      </c>
      <c r="D14" s="224" t="s">
        <v>1648</v>
      </c>
      <c r="E14" s="225" t="s">
        <v>1649</v>
      </c>
      <c r="F14" s="226"/>
      <c r="G14" s="227">
        <v>3980</v>
      </c>
      <c r="H14" s="228">
        <v>4000</v>
      </c>
      <c r="I14" s="207">
        <v>0</v>
      </c>
      <c r="J14" s="685">
        <v>4006</v>
      </c>
      <c r="K14" s="279">
        <f>IF(G14=0,"",G14/J14)</f>
        <v>0.9935097353969047</v>
      </c>
      <c r="L14" s="673"/>
    </row>
    <row r="15" spans="1:12" ht="19.5" customHeight="1" thickBot="1">
      <c r="A15" s="120">
        <v>8</v>
      </c>
      <c r="B15" s="224"/>
      <c r="C15" s="224"/>
      <c r="D15" s="224" t="s">
        <v>1650</v>
      </c>
      <c r="E15" s="225" t="s">
        <v>1649</v>
      </c>
      <c r="F15" s="226"/>
      <c r="G15" s="227">
        <v>3260</v>
      </c>
      <c r="H15" s="228">
        <v>3270</v>
      </c>
      <c r="I15" s="207">
        <v>0</v>
      </c>
      <c r="J15" s="685">
        <v>3279</v>
      </c>
      <c r="K15" s="279">
        <f aca="true" t="shared" si="1" ref="K15:K78">IF(G15=0,"",G15/J15)</f>
        <v>0.9942055504727051</v>
      </c>
      <c r="L15" s="673"/>
    </row>
    <row r="16" spans="1:12" ht="19.5" customHeight="1" thickBot="1">
      <c r="A16" s="120">
        <v>9</v>
      </c>
      <c r="B16" s="224"/>
      <c r="C16" s="224"/>
      <c r="D16" s="224" t="s">
        <v>1651</v>
      </c>
      <c r="E16" s="225" t="s">
        <v>1649</v>
      </c>
      <c r="F16" s="226"/>
      <c r="G16" s="227">
        <v>2530</v>
      </c>
      <c r="H16" s="228">
        <v>2540</v>
      </c>
      <c r="I16" s="207">
        <v>0</v>
      </c>
      <c r="J16" s="685">
        <v>2544</v>
      </c>
      <c r="K16" s="279">
        <f t="shared" si="1"/>
        <v>0.9944968553459119</v>
      </c>
      <c r="L16" s="673" t="s">
        <v>108</v>
      </c>
    </row>
    <row r="17" spans="1:12" ht="19.5" customHeight="1" thickBot="1">
      <c r="A17" s="120">
        <v>10</v>
      </c>
      <c r="B17" s="224"/>
      <c r="C17" s="224"/>
      <c r="D17" s="224" t="s">
        <v>1652</v>
      </c>
      <c r="E17" s="225" t="s">
        <v>1649</v>
      </c>
      <c r="F17" s="226"/>
      <c r="G17" s="227">
        <v>2360</v>
      </c>
      <c r="H17" s="228">
        <v>2380</v>
      </c>
      <c r="I17" s="207">
        <v>0</v>
      </c>
      <c r="J17" s="685">
        <v>2381</v>
      </c>
      <c r="K17" s="279">
        <f t="shared" si="1"/>
        <v>0.991180176396472</v>
      </c>
      <c r="L17" s="673"/>
    </row>
    <row r="18" spans="1:12" ht="19.5" customHeight="1" thickBot="1">
      <c r="A18" s="120">
        <v>11</v>
      </c>
      <c r="B18" s="224"/>
      <c r="C18" s="224"/>
      <c r="D18" s="224" t="s">
        <v>1653</v>
      </c>
      <c r="E18" s="225" t="s">
        <v>1649</v>
      </c>
      <c r="F18" s="226"/>
      <c r="G18" s="227">
        <v>4050</v>
      </c>
      <c r="H18" s="228">
        <v>4070</v>
      </c>
      <c r="I18" s="207">
        <v>0</v>
      </c>
      <c r="J18" s="685">
        <v>4073</v>
      </c>
      <c r="K18" s="279">
        <f t="shared" si="1"/>
        <v>0.9943530567149521</v>
      </c>
      <c r="L18" s="673"/>
    </row>
    <row r="19" spans="1:12" ht="19.5" customHeight="1" thickBot="1">
      <c r="A19" s="120">
        <v>12</v>
      </c>
      <c r="B19" s="224"/>
      <c r="C19" s="224"/>
      <c r="D19" s="224" t="s">
        <v>1654</v>
      </c>
      <c r="E19" s="225" t="s">
        <v>1649</v>
      </c>
      <c r="F19" s="226"/>
      <c r="G19" s="227">
        <v>2920</v>
      </c>
      <c r="H19" s="228">
        <v>2930</v>
      </c>
      <c r="I19" s="207">
        <v>20</v>
      </c>
      <c r="J19" s="685">
        <v>2931</v>
      </c>
      <c r="K19" s="279">
        <f t="shared" si="1"/>
        <v>0.9962470146707608</v>
      </c>
      <c r="L19" s="673" t="s">
        <v>108</v>
      </c>
    </row>
    <row r="20" spans="1:12" ht="19.5" customHeight="1" thickBot="1">
      <c r="A20" s="120">
        <v>13</v>
      </c>
      <c r="B20" s="224"/>
      <c r="C20" s="224"/>
      <c r="D20" s="224" t="s">
        <v>1655</v>
      </c>
      <c r="E20" s="225" t="s">
        <v>1649</v>
      </c>
      <c r="F20" s="226"/>
      <c r="G20" s="227">
        <v>8460</v>
      </c>
      <c r="H20" s="228">
        <v>8490</v>
      </c>
      <c r="I20" s="207">
        <v>45</v>
      </c>
      <c r="J20" s="685">
        <v>8491</v>
      </c>
      <c r="K20" s="279">
        <f t="shared" si="1"/>
        <v>0.996349075491697</v>
      </c>
      <c r="L20" s="673"/>
    </row>
    <row r="21" spans="1:12" ht="19.5" customHeight="1" thickBot="1">
      <c r="A21" s="120">
        <v>14</v>
      </c>
      <c r="B21" s="224"/>
      <c r="C21" s="224"/>
      <c r="D21" s="224" t="s">
        <v>1656</v>
      </c>
      <c r="E21" s="225" t="s">
        <v>1649</v>
      </c>
      <c r="F21" s="226"/>
      <c r="G21" s="227">
        <v>3280</v>
      </c>
      <c r="H21" s="228">
        <v>3310</v>
      </c>
      <c r="I21" s="207">
        <v>14</v>
      </c>
      <c r="J21" s="685">
        <v>3313</v>
      </c>
      <c r="K21" s="279">
        <f t="shared" si="1"/>
        <v>0.9900392393600966</v>
      </c>
      <c r="L21" s="673"/>
    </row>
    <row r="22" spans="1:12" ht="19.5" customHeight="1" thickBot="1">
      <c r="A22" s="120">
        <v>15</v>
      </c>
      <c r="B22" s="224"/>
      <c r="C22" s="224"/>
      <c r="D22" s="224" t="s">
        <v>1657</v>
      </c>
      <c r="E22" s="225" t="s">
        <v>1649</v>
      </c>
      <c r="F22" s="226"/>
      <c r="G22" s="227">
        <v>4720</v>
      </c>
      <c r="H22" s="228">
        <v>4730</v>
      </c>
      <c r="I22" s="207">
        <v>10</v>
      </c>
      <c r="J22" s="685">
        <v>4731</v>
      </c>
      <c r="K22" s="279">
        <f t="shared" si="1"/>
        <v>0.9976749101669837</v>
      </c>
      <c r="L22" s="673" t="s">
        <v>108</v>
      </c>
    </row>
    <row r="23" spans="1:12" ht="19.5" customHeight="1" thickBot="1">
      <c r="A23" s="120">
        <v>16</v>
      </c>
      <c r="B23" s="224"/>
      <c r="C23" s="224"/>
      <c r="D23" s="224" t="s">
        <v>1658</v>
      </c>
      <c r="E23" s="225" t="s">
        <v>1649</v>
      </c>
      <c r="F23" s="226"/>
      <c r="G23" s="227">
        <v>4680</v>
      </c>
      <c r="H23" s="228">
        <v>4700</v>
      </c>
      <c r="I23" s="207">
        <f>17+3+166</f>
        <v>186</v>
      </c>
      <c r="J23" s="685">
        <v>4705</v>
      </c>
      <c r="K23" s="279">
        <f t="shared" si="1"/>
        <v>0.9946865037194474</v>
      </c>
      <c r="L23" s="673"/>
    </row>
    <row r="24" spans="1:12" ht="19.5" customHeight="1" thickBot="1">
      <c r="A24" s="120">
        <v>17</v>
      </c>
      <c r="B24" s="224"/>
      <c r="C24" s="224"/>
      <c r="D24" s="224" t="s">
        <v>1659</v>
      </c>
      <c r="E24" s="225" t="s">
        <v>1649</v>
      </c>
      <c r="F24" s="226"/>
      <c r="G24" s="227">
        <v>3870</v>
      </c>
      <c r="H24" s="228">
        <v>3900</v>
      </c>
      <c r="I24" s="207">
        <f>8+3+8+2+34</f>
        <v>55</v>
      </c>
      <c r="J24" s="685">
        <v>3905</v>
      </c>
      <c r="K24" s="279">
        <f t="shared" si="1"/>
        <v>0.9910371318822023</v>
      </c>
      <c r="L24" s="673"/>
    </row>
    <row r="25" spans="1:12" ht="19.5" customHeight="1" thickBot="1">
      <c r="A25" s="120">
        <v>18</v>
      </c>
      <c r="B25" s="224"/>
      <c r="C25" s="224"/>
      <c r="D25" s="224" t="s">
        <v>1660</v>
      </c>
      <c r="E25" s="225" t="s">
        <v>1649</v>
      </c>
      <c r="F25" s="226"/>
      <c r="G25" s="227">
        <v>4620</v>
      </c>
      <c r="H25" s="228">
        <v>4630</v>
      </c>
      <c r="I25" s="207">
        <v>28</v>
      </c>
      <c r="J25" s="685">
        <v>4632</v>
      </c>
      <c r="K25" s="279">
        <f t="shared" si="1"/>
        <v>0.9974093264248705</v>
      </c>
      <c r="L25" s="673" t="s">
        <v>108</v>
      </c>
    </row>
    <row r="26" spans="1:12" ht="19.5" customHeight="1" thickBot="1">
      <c r="A26" s="120">
        <v>19</v>
      </c>
      <c r="B26" s="224"/>
      <c r="C26" s="224"/>
      <c r="D26" s="602" t="s">
        <v>1661</v>
      </c>
      <c r="E26" s="225" t="s">
        <v>1649</v>
      </c>
      <c r="F26" s="226"/>
      <c r="G26" s="227">
        <v>6800</v>
      </c>
      <c r="H26" s="228">
        <v>6830</v>
      </c>
      <c r="I26" s="207">
        <f>16+4+11</f>
        <v>31</v>
      </c>
      <c r="J26" s="685">
        <v>6835</v>
      </c>
      <c r="K26" s="279">
        <f t="shared" si="1"/>
        <v>0.9948792977322605</v>
      </c>
      <c r="L26" s="673"/>
    </row>
    <row r="27" spans="1:12" ht="19.5" customHeight="1" thickBot="1">
      <c r="A27" s="120">
        <v>20</v>
      </c>
      <c r="B27" s="224"/>
      <c r="C27" s="224"/>
      <c r="D27" s="602" t="s">
        <v>1662</v>
      </c>
      <c r="E27" s="225" t="s">
        <v>1649</v>
      </c>
      <c r="F27" s="226"/>
      <c r="G27" s="227">
        <v>5840</v>
      </c>
      <c r="H27" s="228">
        <v>5860</v>
      </c>
      <c r="I27" s="207">
        <f>17+2+26+56+7</f>
        <v>108</v>
      </c>
      <c r="J27" s="685">
        <v>5861</v>
      </c>
      <c r="K27" s="279">
        <f t="shared" si="1"/>
        <v>0.9964169936870841</v>
      </c>
      <c r="L27" s="673" t="s">
        <v>108</v>
      </c>
    </row>
    <row r="28" spans="1:12" ht="19.5" customHeight="1" thickBot="1">
      <c r="A28" s="120">
        <v>21</v>
      </c>
      <c r="B28" s="224"/>
      <c r="C28" s="224"/>
      <c r="D28" s="224" t="s">
        <v>1663</v>
      </c>
      <c r="E28" s="225" t="s">
        <v>1649</v>
      </c>
      <c r="F28" s="226"/>
      <c r="G28" s="227">
        <v>3490</v>
      </c>
      <c r="H28" s="228">
        <v>3500</v>
      </c>
      <c r="I28" s="207">
        <f>28+7+24</f>
        <v>59</v>
      </c>
      <c r="J28" s="685">
        <v>3508</v>
      </c>
      <c r="K28" s="279">
        <f t="shared" si="1"/>
        <v>0.9948688711516533</v>
      </c>
      <c r="L28" s="673"/>
    </row>
    <row r="29" spans="1:12" ht="19.5" customHeight="1" thickBot="1">
      <c r="A29" s="120">
        <v>22</v>
      </c>
      <c r="B29" s="224"/>
      <c r="C29" s="224"/>
      <c r="D29" s="224" t="s">
        <v>1664</v>
      </c>
      <c r="E29" s="225" t="s">
        <v>1649</v>
      </c>
      <c r="F29" s="226"/>
      <c r="G29" s="227">
        <v>5860</v>
      </c>
      <c r="H29" s="228">
        <v>5860</v>
      </c>
      <c r="I29" s="207">
        <f>11+208+24</f>
        <v>243</v>
      </c>
      <c r="J29" s="685">
        <v>5862</v>
      </c>
      <c r="K29" s="279">
        <f t="shared" si="1"/>
        <v>0.9996588195155237</v>
      </c>
      <c r="L29" s="673"/>
    </row>
    <row r="30" spans="1:12" ht="19.5" customHeight="1" thickBot="1">
      <c r="A30" s="120">
        <v>23</v>
      </c>
      <c r="B30" s="224"/>
      <c r="C30" s="224"/>
      <c r="D30" s="224" t="s">
        <v>1665</v>
      </c>
      <c r="E30" s="225" t="s">
        <v>1649</v>
      </c>
      <c r="F30" s="226"/>
      <c r="G30" s="227">
        <v>3570</v>
      </c>
      <c r="H30" s="228">
        <v>3580</v>
      </c>
      <c r="I30" s="207">
        <f>4+0+22</f>
        <v>26</v>
      </c>
      <c r="J30" s="685">
        <v>3588</v>
      </c>
      <c r="K30" s="279">
        <f t="shared" si="1"/>
        <v>0.9949832775919732</v>
      </c>
      <c r="L30" s="673" t="s">
        <v>108</v>
      </c>
    </row>
    <row r="31" spans="1:12" ht="19.5" customHeight="1" thickBot="1">
      <c r="A31" s="120">
        <v>24</v>
      </c>
      <c r="B31" s="224"/>
      <c r="C31" s="224"/>
      <c r="D31" s="224" t="s">
        <v>1666</v>
      </c>
      <c r="E31" s="225" t="s">
        <v>1649</v>
      </c>
      <c r="F31" s="226"/>
      <c r="G31" s="227">
        <v>5000</v>
      </c>
      <c r="H31" s="228">
        <v>5010</v>
      </c>
      <c r="I31" s="207">
        <f>2+14</f>
        <v>16</v>
      </c>
      <c r="J31" s="685">
        <v>5013</v>
      </c>
      <c r="K31" s="279">
        <f t="shared" si="1"/>
        <v>0.997406742469579</v>
      </c>
      <c r="L31" s="673" t="s">
        <v>108</v>
      </c>
    </row>
    <row r="32" spans="1:12" ht="19.5" customHeight="1" thickBot="1">
      <c r="A32" s="120">
        <v>25</v>
      </c>
      <c r="B32" s="224"/>
      <c r="C32" s="224"/>
      <c r="D32" s="224" t="s">
        <v>1667</v>
      </c>
      <c r="E32" s="225" t="s">
        <v>1649</v>
      </c>
      <c r="F32" s="226"/>
      <c r="G32" s="227">
        <v>4700</v>
      </c>
      <c r="H32" s="228">
        <v>4710</v>
      </c>
      <c r="I32" s="207">
        <v>14</v>
      </c>
      <c r="J32" s="685">
        <v>4718</v>
      </c>
      <c r="K32" s="279">
        <f t="shared" si="1"/>
        <v>0.9961848240779991</v>
      </c>
      <c r="L32" s="673" t="s">
        <v>108</v>
      </c>
    </row>
    <row r="33" spans="1:12" ht="28.5" customHeight="1" thickBot="1">
      <c r="A33" s="120">
        <v>26</v>
      </c>
      <c r="B33" s="224"/>
      <c r="C33" s="224"/>
      <c r="D33" s="603" t="s">
        <v>1668</v>
      </c>
      <c r="E33" s="225" t="s">
        <v>1649</v>
      </c>
      <c r="F33" s="226"/>
      <c r="G33" s="227">
        <v>1920</v>
      </c>
      <c r="H33" s="228">
        <v>1920</v>
      </c>
      <c r="I33" s="207">
        <v>976</v>
      </c>
      <c r="J33" s="685">
        <v>1925</v>
      </c>
      <c r="K33" s="279">
        <f t="shared" si="1"/>
        <v>0.9974025974025974</v>
      </c>
      <c r="L33" s="673"/>
    </row>
    <row r="34" spans="1:12" ht="25.5" customHeight="1" thickBot="1">
      <c r="A34" s="120">
        <v>27</v>
      </c>
      <c r="B34" s="224"/>
      <c r="C34" s="224"/>
      <c r="D34" s="603" t="s">
        <v>1669</v>
      </c>
      <c r="E34" s="225" t="s">
        <v>1649</v>
      </c>
      <c r="F34" s="226"/>
      <c r="G34" s="227">
        <v>2520</v>
      </c>
      <c r="H34" s="228">
        <v>2520</v>
      </c>
      <c r="I34" s="207">
        <v>2475</v>
      </c>
      <c r="J34" s="685">
        <v>2527</v>
      </c>
      <c r="K34" s="279">
        <f t="shared" si="1"/>
        <v>0.997229916897507</v>
      </c>
      <c r="L34" s="673"/>
    </row>
    <row r="35" spans="1:12" ht="19.5" customHeight="1" thickBot="1">
      <c r="A35" s="120">
        <v>28</v>
      </c>
      <c r="B35" s="224"/>
      <c r="C35" s="224"/>
      <c r="D35" s="603" t="s">
        <v>1670</v>
      </c>
      <c r="E35" s="225" t="s">
        <v>1649</v>
      </c>
      <c r="F35" s="226"/>
      <c r="G35" s="227">
        <v>2440</v>
      </c>
      <c r="H35" s="228">
        <v>2450</v>
      </c>
      <c r="I35" s="207">
        <v>61</v>
      </c>
      <c r="J35" s="685">
        <v>2456</v>
      </c>
      <c r="K35" s="279">
        <f t="shared" si="1"/>
        <v>0.993485342019544</v>
      </c>
      <c r="L35" s="673"/>
    </row>
    <row r="36" spans="1:12" ht="19.5" customHeight="1" thickBot="1">
      <c r="A36" s="120">
        <v>29</v>
      </c>
      <c r="B36" s="224"/>
      <c r="C36" s="224"/>
      <c r="D36" s="603" t="s">
        <v>1671</v>
      </c>
      <c r="E36" s="225" t="s">
        <v>1649</v>
      </c>
      <c r="F36" s="226"/>
      <c r="G36" s="227">
        <v>3160</v>
      </c>
      <c r="H36" s="228">
        <v>3170</v>
      </c>
      <c r="I36" s="207">
        <v>0</v>
      </c>
      <c r="J36" s="685">
        <v>3170</v>
      </c>
      <c r="K36" s="279">
        <f t="shared" si="1"/>
        <v>0.9968454258675079</v>
      </c>
      <c r="L36" s="673" t="s">
        <v>108</v>
      </c>
    </row>
    <row r="37" spans="1:12" ht="19.5" customHeight="1" thickBot="1">
      <c r="A37" s="120">
        <v>30</v>
      </c>
      <c r="B37" s="224"/>
      <c r="C37" s="224"/>
      <c r="D37" s="224" t="s">
        <v>1672</v>
      </c>
      <c r="E37" s="225" t="s">
        <v>1649</v>
      </c>
      <c r="F37" s="226"/>
      <c r="G37" s="227">
        <v>2110</v>
      </c>
      <c r="H37" s="228">
        <v>2120</v>
      </c>
      <c r="I37" s="207">
        <v>31</v>
      </c>
      <c r="J37" s="685">
        <v>2121</v>
      </c>
      <c r="K37" s="279">
        <f t="shared" si="1"/>
        <v>0.9948137670909948</v>
      </c>
      <c r="L37" s="673" t="s">
        <v>108</v>
      </c>
    </row>
    <row r="38" spans="1:12" ht="19.5" customHeight="1" thickBot="1">
      <c r="A38" s="120">
        <v>31</v>
      </c>
      <c r="B38" s="224"/>
      <c r="C38" s="224"/>
      <c r="D38" s="224" t="s">
        <v>1673</v>
      </c>
      <c r="E38" s="225" t="s">
        <v>1649</v>
      </c>
      <c r="F38" s="226"/>
      <c r="G38" s="227">
        <v>3860</v>
      </c>
      <c r="H38" s="228">
        <v>3870</v>
      </c>
      <c r="I38" s="207">
        <v>193</v>
      </c>
      <c r="J38" s="685">
        <v>3870</v>
      </c>
      <c r="K38" s="279">
        <f t="shared" si="1"/>
        <v>0.9974160206718347</v>
      </c>
      <c r="L38" s="673" t="s">
        <v>108</v>
      </c>
    </row>
    <row r="39" spans="1:12" ht="19.5" customHeight="1" thickBot="1">
      <c r="A39" s="120">
        <v>32</v>
      </c>
      <c r="B39" s="224"/>
      <c r="C39" s="224"/>
      <c r="D39" s="224" t="s">
        <v>1674</v>
      </c>
      <c r="E39" s="225" t="s">
        <v>1649</v>
      </c>
      <c r="F39" s="226"/>
      <c r="G39" s="227">
        <v>720</v>
      </c>
      <c r="H39" s="228">
        <v>720</v>
      </c>
      <c r="I39" s="207">
        <v>127</v>
      </c>
      <c r="J39" s="685">
        <v>725</v>
      </c>
      <c r="K39" s="279">
        <f t="shared" si="1"/>
        <v>0.993103448275862</v>
      </c>
      <c r="L39" s="673"/>
    </row>
    <row r="40" spans="1:12" ht="19.5" customHeight="1" thickBot="1">
      <c r="A40" s="120">
        <v>33</v>
      </c>
      <c r="B40" s="224"/>
      <c r="C40" s="224"/>
      <c r="D40" s="224" t="s">
        <v>1675</v>
      </c>
      <c r="E40" s="225" t="s">
        <v>1649</v>
      </c>
      <c r="F40" s="226"/>
      <c r="G40" s="227">
        <v>5230</v>
      </c>
      <c r="H40" s="228">
        <v>5240</v>
      </c>
      <c r="I40" s="207">
        <v>3</v>
      </c>
      <c r="J40" s="685">
        <v>5245</v>
      </c>
      <c r="K40" s="279">
        <f t="shared" si="1"/>
        <v>0.9971401334604385</v>
      </c>
      <c r="L40" s="673" t="s">
        <v>108</v>
      </c>
    </row>
    <row r="41" spans="1:12" ht="19.5" customHeight="1" thickBot="1">
      <c r="A41" s="120">
        <v>34</v>
      </c>
      <c r="B41" s="224"/>
      <c r="C41" s="224"/>
      <c r="D41" s="224" t="s">
        <v>1676</v>
      </c>
      <c r="E41" s="225" t="s">
        <v>1649</v>
      </c>
      <c r="F41" s="226"/>
      <c r="G41" s="227">
        <v>6420</v>
      </c>
      <c r="H41" s="228">
        <v>6440</v>
      </c>
      <c r="I41" s="207">
        <v>58</v>
      </c>
      <c r="J41" s="685">
        <v>6446</v>
      </c>
      <c r="K41" s="279">
        <f t="shared" si="1"/>
        <v>0.9959664908470369</v>
      </c>
      <c r="L41" s="673"/>
    </row>
    <row r="42" spans="1:12" ht="19.5" customHeight="1" thickBot="1">
      <c r="A42" s="120">
        <v>35</v>
      </c>
      <c r="B42" s="224"/>
      <c r="C42" s="224"/>
      <c r="D42" s="224" t="s">
        <v>1677</v>
      </c>
      <c r="E42" s="225" t="s">
        <v>1649</v>
      </c>
      <c r="F42" s="226"/>
      <c r="G42" s="227">
        <v>11440</v>
      </c>
      <c r="H42" s="228">
        <v>11470</v>
      </c>
      <c r="I42" s="207">
        <v>153</v>
      </c>
      <c r="J42" s="685">
        <v>11475</v>
      </c>
      <c r="K42" s="279">
        <f t="shared" si="1"/>
        <v>0.9969498910675382</v>
      </c>
      <c r="L42" s="673" t="s">
        <v>108</v>
      </c>
    </row>
    <row r="43" spans="1:12" ht="19.5" customHeight="1" thickBot="1">
      <c r="A43" s="120">
        <v>36</v>
      </c>
      <c r="B43" s="224"/>
      <c r="C43" s="224"/>
      <c r="D43" s="224" t="s">
        <v>1678</v>
      </c>
      <c r="E43" s="225" t="s">
        <v>1649</v>
      </c>
      <c r="F43" s="226"/>
      <c r="G43" s="227">
        <v>2020</v>
      </c>
      <c r="H43" s="228">
        <v>2040</v>
      </c>
      <c r="I43" s="207">
        <v>171</v>
      </c>
      <c r="J43" s="685">
        <v>2042</v>
      </c>
      <c r="K43" s="279">
        <f t="shared" si="1"/>
        <v>0.9892262487757101</v>
      </c>
      <c r="L43" s="673"/>
    </row>
    <row r="44" spans="1:12" ht="19.5" customHeight="1" thickBot="1">
      <c r="A44" s="120">
        <v>37</v>
      </c>
      <c r="B44" s="224"/>
      <c r="C44" s="224"/>
      <c r="D44" s="224" t="s">
        <v>1679</v>
      </c>
      <c r="E44" s="225" t="s">
        <v>1649</v>
      </c>
      <c r="F44" s="226"/>
      <c r="G44" s="227">
        <v>1960</v>
      </c>
      <c r="H44" s="228">
        <v>1970</v>
      </c>
      <c r="I44" s="207">
        <v>138</v>
      </c>
      <c r="J44" s="685">
        <v>1975</v>
      </c>
      <c r="K44" s="279">
        <f t="shared" si="1"/>
        <v>0.9924050632911392</v>
      </c>
      <c r="L44" s="673"/>
    </row>
    <row r="45" spans="1:12" ht="19.5" customHeight="1" thickBot="1">
      <c r="A45" s="120">
        <v>38</v>
      </c>
      <c r="B45" s="224"/>
      <c r="C45" s="224"/>
      <c r="D45" s="224" t="s">
        <v>1680</v>
      </c>
      <c r="E45" s="225" t="s">
        <v>1649</v>
      </c>
      <c r="F45" s="226"/>
      <c r="G45" s="227">
        <v>7930</v>
      </c>
      <c r="H45" s="228">
        <v>7960</v>
      </c>
      <c r="I45" s="207">
        <v>1253</v>
      </c>
      <c r="J45" s="685">
        <v>7968</v>
      </c>
      <c r="K45" s="279">
        <f t="shared" si="1"/>
        <v>0.9952309236947792</v>
      </c>
      <c r="L45" s="673"/>
    </row>
    <row r="46" spans="1:12" ht="19.5" customHeight="1" thickBot="1">
      <c r="A46" s="120">
        <v>39</v>
      </c>
      <c r="B46" s="224"/>
      <c r="C46" s="224"/>
      <c r="D46" s="224" t="s">
        <v>1681</v>
      </c>
      <c r="E46" s="225" t="s">
        <v>1649</v>
      </c>
      <c r="F46" s="226"/>
      <c r="G46" s="227">
        <v>3970</v>
      </c>
      <c r="H46" s="228">
        <v>3980</v>
      </c>
      <c r="I46" s="207">
        <v>0</v>
      </c>
      <c r="J46" s="685">
        <v>3983</v>
      </c>
      <c r="K46" s="279">
        <f t="shared" si="1"/>
        <v>0.9967361285463219</v>
      </c>
      <c r="L46" s="673" t="s">
        <v>108</v>
      </c>
    </row>
    <row r="47" spans="1:12" ht="19.5" customHeight="1" thickBot="1">
      <c r="A47" s="120">
        <v>40</v>
      </c>
      <c r="B47" s="224"/>
      <c r="C47" s="224"/>
      <c r="D47" s="224" t="s">
        <v>1682</v>
      </c>
      <c r="E47" s="225" t="s">
        <v>1649</v>
      </c>
      <c r="F47" s="226"/>
      <c r="G47" s="227">
        <v>1870</v>
      </c>
      <c r="H47" s="228">
        <v>1870</v>
      </c>
      <c r="I47" s="207">
        <f>626+52</f>
        <v>678</v>
      </c>
      <c r="J47" s="685">
        <v>1875</v>
      </c>
      <c r="K47" s="279">
        <f t="shared" si="1"/>
        <v>0.9973333333333333</v>
      </c>
      <c r="L47" s="673"/>
    </row>
    <row r="48" spans="1:12" ht="19.5" customHeight="1" thickBot="1">
      <c r="A48" s="120">
        <v>41</v>
      </c>
      <c r="B48" s="224"/>
      <c r="C48" s="224"/>
      <c r="D48" s="224" t="s">
        <v>1683</v>
      </c>
      <c r="E48" s="225" t="s">
        <v>1649</v>
      </c>
      <c r="F48" s="226"/>
      <c r="G48" s="227">
        <v>3480</v>
      </c>
      <c r="H48" s="228">
        <v>3480</v>
      </c>
      <c r="I48" s="207">
        <f>13755+887</f>
        <v>14642</v>
      </c>
      <c r="J48" s="685">
        <v>3489</v>
      </c>
      <c r="K48" s="279">
        <f t="shared" si="1"/>
        <v>0.9974204643164231</v>
      </c>
      <c r="L48" s="673"/>
    </row>
    <row r="49" spans="1:12" ht="19.5" customHeight="1" thickBot="1">
      <c r="A49" s="120">
        <v>42</v>
      </c>
      <c r="B49" s="224"/>
      <c r="C49" s="224"/>
      <c r="D49" s="603" t="s">
        <v>1684</v>
      </c>
      <c r="E49" s="225" t="s">
        <v>1649</v>
      </c>
      <c r="F49" s="226"/>
      <c r="G49" s="227">
        <v>3800</v>
      </c>
      <c r="H49" s="228">
        <v>3810</v>
      </c>
      <c r="I49" s="207">
        <f>656+128+20+34</f>
        <v>838</v>
      </c>
      <c r="J49" s="685">
        <v>3818</v>
      </c>
      <c r="K49" s="279">
        <f t="shared" si="1"/>
        <v>0.9952854897852279</v>
      </c>
      <c r="L49" s="673" t="s">
        <v>108</v>
      </c>
    </row>
    <row r="50" spans="1:12" ht="19.5" customHeight="1" thickBot="1">
      <c r="A50" s="120">
        <v>43</v>
      </c>
      <c r="B50" s="224"/>
      <c r="C50" s="224"/>
      <c r="D50" s="224" t="s">
        <v>1685</v>
      </c>
      <c r="E50" s="225" t="s">
        <v>1649</v>
      </c>
      <c r="F50" s="226"/>
      <c r="G50" s="227">
        <v>4620</v>
      </c>
      <c r="H50" s="228">
        <v>4640</v>
      </c>
      <c r="I50" s="207">
        <v>1</v>
      </c>
      <c r="J50" s="685">
        <v>4641</v>
      </c>
      <c r="K50" s="279">
        <f t="shared" si="1"/>
        <v>0.995475113122172</v>
      </c>
      <c r="L50" s="673"/>
    </row>
    <row r="51" spans="1:12" ht="19.5" customHeight="1" thickBot="1">
      <c r="A51" s="120">
        <v>44</v>
      </c>
      <c r="B51" s="224"/>
      <c r="C51" s="224"/>
      <c r="D51" s="224" t="s">
        <v>1686</v>
      </c>
      <c r="E51" s="225" t="s">
        <v>1649</v>
      </c>
      <c r="F51" s="226"/>
      <c r="G51" s="227">
        <v>3800</v>
      </c>
      <c r="H51" s="228">
        <v>3810</v>
      </c>
      <c r="I51" s="207">
        <v>105</v>
      </c>
      <c r="J51" s="685">
        <v>3818</v>
      </c>
      <c r="K51" s="279">
        <f t="shared" si="1"/>
        <v>0.9952854897852279</v>
      </c>
      <c r="L51" s="673" t="s">
        <v>108</v>
      </c>
    </row>
    <row r="52" spans="1:12" ht="19.5" customHeight="1" thickBot="1">
      <c r="A52" s="120">
        <v>45</v>
      </c>
      <c r="B52" s="224"/>
      <c r="C52" s="224"/>
      <c r="D52" s="224" t="s">
        <v>1687</v>
      </c>
      <c r="E52" s="225" t="s">
        <v>1649</v>
      </c>
      <c r="F52" s="226"/>
      <c r="G52" s="227">
        <v>1210</v>
      </c>
      <c r="H52" s="228">
        <v>1210</v>
      </c>
      <c r="I52" s="207">
        <f>692+30+513</f>
        <v>1235</v>
      </c>
      <c r="J52" s="685">
        <v>1216</v>
      </c>
      <c r="K52" s="279">
        <f t="shared" si="1"/>
        <v>0.9950657894736842</v>
      </c>
      <c r="L52" s="673"/>
    </row>
    <row r="53" spans="1:12" ht="19.5" customHeight="1" thickBot="1">
      <c r="A53" s="120">
        <v>46</v>
      </c>
      <c r="B53" s="224"/>
      <c r="C53" s="224"/>
      <c r="D53" s="224" t="s">
        <v>1688</v>
      </c>
      <c r="E53" s="225" t="s">
        <v>1649</v>
      </c>
      <c r="F53" s="226"/>
      <c r="G53" s="227">
        <v>3140</v>
      </c>
      <c r="H53" s="228">
        <v>3150</v>
      </c>
      <c r="I53" s="207">
        <v>1</v>
      </c>
      <c r="J53" s="685">
        <v>3151</v>
      </c>
      <c r="K53" s="279">
        <f t="shared" si="1"/>
        <v>0.9965090447476992</v>
      </c>
      <c r="L53" s="673" t="s">
        <v>108</v>
      </c>
    </row>
    <row r="54" spans="1:12" ht="19.5" customHeight="1" thickBot="1">
      <c r="A54" s="120">
        <v>47</v>
      </c>
      <c r="B54" s="224"/>
      <c r="C54" s="224"/>
      <c r="D54" s="224" t="s">
        <v>1689</v>
      </c>
      <c r="E54" s="225" t="s">
        <v>1649</v>
      </c>
      <c r="F54" s="226"/>
      <c r="G54" s="227">
        <v>5560</v>
      </c>
      <c r="H54" s="228">
        <v>5570</v>
      </c>
      <c r="I54" s="207">
        <v>1</v>
      </c>
      <c r="J54" s="685">
        <v>5577</v>
      </c>
      <c r="K54" s="279">
        <f t="shared" si="1"/>
        <v>0.9969517661825354</v>
      </c>
      <c r="L54" s="673" t="s">
        <v>108</v>
      </c>
    </row>
    <row r="55" spans="1:12" ht="19.5" customHeight="1" thickBot="1">
      <c r="A55" s="120">
        <v>48</v>
      </c>
      <c r="B55" s="224"/>
      <c r="C55" s="224"/>
      <c r="D55" s="224" t="s">
        <v>1690</v>
      </c>
      <c r="E55" s="225" t="s">
        <v>1649</v>
      </c>
      <c r="F55" s="226"/>
      <c r="G55" s="227">
        <v>3560</v>
      </c>
      <c r="H55" s="228">
        <v>3600</v>
      </c>
      <c r="I55" s="207">
        <v>1</v>
      </c>
      <c r="J55" s="685">
        <v>3607</v>
      </c>
      <c r="K55" s="279">
        <f t="shared" si="1"/>
        <v>0.986969780981425</v>
      </c>
      <c r="L55" s="673"/>
    </row>
    <row r="56" spans="1:12" ht="19.5" customHeight="1" thickBot="1">
      <c r="A56" s="120">
        <v>49</v>
      </c>
      <c r="B56" s="224"/>
      <c r="C56" s="224"/>
      <c r="D56" s="224" t="s">
        <v>1691</v>
      </c>
      <c r="E56" s="225" t="s">
        <v>1649</v>
      </c>
      <c r="F56" s="226"/>
      <c r="G56" s="227">
        <v>14370</v>
      </c>
      <c r="H56" s="228">
        <v>14420</v>
      </c>
      <c r="I56" s="207">
        <v>0</v>
      </c>
      <c r="J56" s="685">
        <v>14420</v>
      </c>
      <c r="K56" s="279">
        <f t="shared" si="1"/>
        <v>0.9965325936199723</v>
      </c>
      <c r="L56" s="673"/>
    </row>
    <row r="57" spans="1:12" ht="19.5" customHeight="1" thickBot="1">
      <c r="A57" s="120">
        <v>50</v>
      </c>
      <c r="B57" s="224"/>
      <c r="C57" s="224"/>
      <c r="D57" s="224" t="s">
        <v>1692</v>
      </c>
      <c r="E57" s="225" t="s">
        <v>1649</v>
      </c>
      <c r="F57" s="226"/>
      <c r="G57" s="227">
        <v>5610</v>
      </c>
      <c r="H57" s="228">
        <v>5660</v>
      </c>
      <c r="I57" s="207">
        <f>212+5</f>
        <v>217</v>
      </c>
      <c r="J57" s="685">
        <v>5668</v>
      </c>
      <c r="K57" s="279">
        <f t="shared" si="1"/>
        <v>0.9897671136203247</v>
      </c>
      <c r="L57" s="673"/>
    </row>
    <row r="58" spans="1:12" ht="19.5" customHeight="1" thickBot="1">
      <c r="A58" s="120">
        <v>51</v>
      </c>
      <c r="B58" s="224"/>
      <c r="C58" s="224"/>
      <c r="D58" s="224" t="s">
        <v>1693</v>
      </c>
      <c r="E58" s="225" t="s">
        <v>1649</v>
      </c>
      <c r="F58" s="226"/>
      <c r="G58" s="227">
        <v>4110</v>
      </c>
      <c r="H58" s="228">
        <v>4140</v>
      </c>
      <c r="I58" s="207">
        <f>212+5</f>
        <v>217</v>
      </c>
      <c r="J58" s="685">
        <v>4145</v>
      </c>
      <c r="K58" s="279">
        <f t="shared" si="1"/>
        <v>0.991556091676719</v>
      </c>
      <c r="L58" s="673"/>
    </row>
    <row r="59" spans="1:12" ht="19.5" customHeight="1" thickBot="1">
      <c r="A59" s="120">
        <v>52</v>
      </c>
      <c r="B59" s="224"/>
      <c r="C59" s="224"/>
      <c r="D59" s="224" t="s">
        <v>1694</v>
      </c>
      <c r="E59" s="225" t="s">
        <v>1649</v>
      </c>
      <c r="F59" s="226"/>
      <c r="G59" s="227">
        <v>12580</v>
      </c>
      <c r="H59" s="228">
        <v>12630</v>
      </c>
      <c r="I59" s="207">
        <v>0</v>
      </c>
      <c r="J59" s="685">
        <v>12637</v>
      </c>
      <c r="K59" s="279">
        <f t="shared" si="1"/>
        <v>0.9954894357838094</v>
      </c>
      <c r="L59" s="673"/>
    </row>
    <row r="60" spans="1:12" ht="19.5" customHeight="1" thickBot="1">
      <c r="A60" s="120">
        <v>53</v>
      </c>
      <c r="B60" s="224"/>
      <c r="C60" s="224"/>
      <c r="D60" s="224" t="s">
        <v>1695</v>
      </c>
      <c r="E60" s="225" t="s">
        <v>1649</v>
      </c>
      <c r="F60" s="226"/>
      <c r="G60" s="227">
        <v>51550</v>
      </c>
      <c r="H60" s="228">
        <v>51690</v>
      </c>
      <c r="I60" s="207">
        <v>0</v>
      </c>
      <c r="J60" s="685">
        <v>51690</v>
      </c>
      <c r="K60" s="279">
        <f t="shared" si="1"/>
        <v>0.9972915457535306</v>
      </c>
      <c r="L60" s="673"/>
    </row>
    <row r="61" spans="1:12" ht="19.5" customHeight="1" thickBot="1">
      <c r="A61" s="120">
        <v>54</v>
      </c>
      <c r="B61" s="224"/>
      <c r="C61" s="224"/>
      <c r="D61" s="604" t="s">
        <v>1696</v>
      </c>
      <c r="E61" s="225" t="s">
        <v>1649</v>
      </c>
      <c r="F61" s="226"/>
      <c r="G61" s="227">
        <v>29240</v>
      </c>
      <c r="H61" s="228">
        <v>29310</v>
      </c>
      <c r="I61" s="207">
        <v>0</v>
      </c>
      <c r="J61" s="685">
        <v>29318</v>
      </c>
      <c r="K61" s="279">
        <f t="shared" si="1"/>
        <v>0.9973395183846101</v>
      </c>
      <c r="L61" s="673"/>
    </row>
    <row r="62" spans="1:12" ht="19.5" customHeight="1" thickBot="1">
      <c r="A62" s="120">
        <v>55</v>
      </c>
      <c r="B62" s="224"/>
      <c r="C62" s="224"/>
      <c r="D62" s="224" t="s">
        <v>1697</v>
      </c>
      <c r="E62" s="225" t="s">
        <v>1649</v>
      </c>
      <c r="F62" s="226"/>
      <c r="G62" s="227">
        <v>4040</v>
      </c>
      <c r="H62" s="228">
        <v>4050</v>
      </c>
      <c r="I62" s="207">
        <v>0</v>
      </c>
      <c r="J62" s="685">
        <v>4051</v>
      </c>
      <c r="K62" s="279">
        <f t="shared" si="1"/>
        <v>0.9972846210812145</v>
      </c>
      <c r="L62" s="673" t="s">
        <v>108</v>
      </c>
    </row>
    <row r="63" spans="1:12" ht="19.5" customHeight="1" thickBot="1">
      <c r="A63" s="120">
        <v>56</v>
      </c>
      <c r="B63" s="224"/>
      <c r="C63" s="224"/>
      <c r="D63" s="224" t="s">
        <v>1698</v>
      </c>
      <c r="E63" s="225" t="s">
        <v>1649</v>
      </c>
      <c r="F63" s="226"/>
      <c r="G63" s="227">
        <v>2580</v>
      </c>
      <c r="H63" s="228">
        <v>2590</v>
      </c>
      <c r="I63" s="207">
        <v>0</v>
      </c>
      <c r="J63" s="685">
        <v>2592</v>
      </c>
      <c r="K63" s="279">
        <f t="shared" si="1"/>
        <v>0.9953703703703703</v>
      </c>
      <c r="L63" s="673" t="s">
        <v>108</v>
      </c>
    </row>
    <row r="64" spans="1:12" ht="19.5" customHeight="1" thickBot="1">
      <c r="A64" s="120">
        <v>57</v>
      </c>
      <c r="B64" s="224"/>
      <c r="C64" s="224"/>
      <c r="D64" s="224" t="s">
        <v>1691</v>
      </c>
      <c r="E64" s="225" t="s">
        <v>1649</v>
      </c>
      <c r="F64" s="226"/>
      <c r="G64" s="227">
        <v>5810</v>
      </c>
      <c r="H64" s="228">
        <v>5880</v>
      </c>
      <c r="I64" s="207">
        <v>371</v>
      </c>
      <c r="J64" s="685">
        <v>5880</v>
      </c>
      <c r="K64" s="279">
        <f t="shared" si="1"/>
        <v>0.9880952380952381</v>
      </c>
      <c r="L64" s="673"/>
    </row>
    <row r="65" spans="1:12" ht="19.5" customHeight="1" thickBot="1">
      <c r="A65" s="120">
        <v>58</v>
      </c>
      <c r="B65" s="224"/>
      <c r="C65" s="224"/>
      <c r="D65" s="224" t="s">
        <v>1664</v>
      </c>
      <c r="E65" s="225" t="s">
        <v>1649</v>
      </c>
      <c r="F65" s="226"/>
      <c r="G65" s="227">
        <v>5810</v>
      </c>
      <c r="H65" s="228">
        <v>5860</v>
      </c>
      <c r="I65" s="207">
        <v>0</v>
      </c>
      <c r="J65" s="685">
        <v>5866</v>
      </c>
      <c r="K65" s="279">
        <f t="shared" si="1"/>
        <v>0.9904534606205251</v>
      </c>
      <c r="L65" s="673"/>
    </row>
    <row r="66" spans="1:12" ht="19.5" customHeight="1" thickBot="1">
      <c r="A66" s="120">
        <v>59</v>
      </c>
      <c r="B66" s="224"/>
      <c r="C66" s="224"/>
      <c r="D66" s="224" t="s">
        <v>1694</v>
      </c>
      <c r="E66" s="225" t="s">
        <v>1649</v>
      </c>
      <c r="F66" s="226"/>
      <c r="G66" s="227">
        <v>15490</v>
      </c>
      <c r="H66" s="228">
        <v>15550</v>
      </c>
      <c r="I66" s="207">
        <f>10+1</f>
        <v>11</v>
      </c>
      <c r="J66" s="685">
        <v>15551</v>
      </c>
      <c r="K66" s="279">
        <f t="shared" si="1"/>
        <v>0.9960774226737831</v>
      </c>
      <c r="L66" s="673"/>
    </row>
    <row r="67" spans="1:12" ht="19.5" customHeight="1" thickBot="1">
      <c r="A67" s="120">
        <v>60</v>
      </c>
      <c r="B67" s="224"/>
      <c r="C67" s="224"/>
      <c r="D67" s="224" t="s">
        <v>1695</v>
      </c>
      <c r="E67" s="225" t="s">
        <v>1649</v>
      </c>
      <c r="F67" s="226"/>
      <c r="G67" s="227">
        <v>58770</v>
      </c>
      <c r="H67" s="228">
        <v>58920</v>
      </c>
      <c r="I67" s="207">
        <v>208</v>
      </c>
      <c r="J67" s="685">
        <v>58920</v>
      </c>
      <c r="K67" s="279">
        <f t="shared" si="1"/>
        <v>0.9974541751527495</v>
      </c>
      <c r="L67" s="673"/>
    </row>
    <row r="68" spans="1:12" ht="19.5" customHeight="1" thickBot="1">
      <c r="A68" s="120">
        <v>61</v>
      </c>
      <c r="B68" s="224"/>
      <c r="C68" s="224"/>
      <c r="D68" s="224" t="s">
        <v>1699</v>
      </c>
      <c r="E68" s="225" t="s">
        <v>1649</v>
      </c>
      <c r="F68" s="226"/>
      <c r="G68" s="227">
        <v>2050</v>
      </c>
      <c r="H68" s="228">
        <v>2060</v>
      </c>
      <c r="I68" s="207">
        <v>0</v>
      </c>
      <c r="J68" s="685">
        <v>2068</v>
      </c>
      <c r="K68" s="279">
        <f t="shared" si="1"/>
        <v>0.9912959381044487</v>
      </c>
      <c r="L68" s="673"/>
    </row>
    <row r="69" spans="1:12" ht="19.5" customHeight="1" thickBot="1">
      <c r="A69" s="120">
        <v>62</v>
      </c>
      <c r="B69" s="224"/>
      <c r="C69" s="224"/>
      <c r="D69" s="224" t="s">
        <v>1700</v>
      </c>
      <c r="E69" s="225" t="s">
        <v>1649</v>
      </c>
      <c r="F69" s="226"/>
      <c r="G69" s="227">
        <v>2050</v>
      </c>
      <c r="H69" s="228">
        <v>2060</v>
      </c>
      <c r="I69" s="207">
        <v>0</v>
      </c>
      <c r="J69" s="685">
        <v>2068</v>
      </c>
      <c r="K69" s="279">
        <f t="shared" si="1"/>
        <v>0.9912959381044487</v>
      </c>
      <c r="L69" s="673"/>
    </row>
    <row r="70" spans="1:12" ht="19.5" customHeight="1" thickBot="1">
      <c r="A70" s="120">
        <v>63</v>
      </c>
      <c r="B70" s="224"/>
      <c r="C70" s="224"/>
      <c r="D70" s="224" t="s">
        <v>1701</v>
      </c>
      <c r="E70" s="225" t="s">
        <v>1649</v>
      </c>
      <c r="F70" s="226"/>
      <c r="G70" s="227">
        <v>1910</v>
      </c>
      <c r="H70" s="228">
        <v>1920</v>
      </c>
      <c r="I70" s="207">
        <v>0</v>
      </c>
      <c r="J70" s="685">
        <v>1921</v>
      </c>
      <c r="K70" s="279">
        <f t="shared" si="1"/>
        <v>0.9942738157209786</v>
      </c>
      <c r="L70" s="673"/>
    </row>
    <row r="71" spans="1:12" ht="19.5" customHeight="1" thickBot="1">
      <c r="A71" s="120">
        <v>64</v>
      </c>
      <c r="B71" s="224"/>
      <c r="C71" s="224"/>
      <c r="D71" s="224" t="s">
        <v>1702</v>
      </c>
      <c r="E71" s="225" t="s">
        <v>1649</v>
      </c>
      <c r="F71" s="226"/>
      <c r="G71" s="227">
        <v>3070</v>
      </c>
      <c r="H71" s="228">
        <v>3080</v>
      </c>
      <c r="I71" s="207">
        <v>2</v>
      </c>
      <c r="J71" s="685">
        <v>3084</v>
      </c>
      <c r="K71" s="279">
        <f t="shared" si="1"/>
        <v>0.9954604409857328</v>
      </c>
      <c r="L71" s="673" t="s">
        <v>108</v>
      </c>
    </row>
    <row r="72" spans="1:12" ht="19.5" customHeight="1" thickBot="1">
      <c r="A72" s="120">
        <v>65</v>
      </c>
      <c r="B72" s="224"/>
      <c r="C72" s="224"/>
      <c r="D72" s="224" t="s">
        <v>1703</v>
      </c>
      <c r="E72" s="225" t="s">
        <v>1649</v>
      </c>
      <c r="F72" s="226"/>
      <c r="G72" s="227">
        <v>3220</v>
      </c>
      <c r="H72" s="228">
        <v>3230</v>
      </c>
      <c r="I72" s="207">
        <v>0</v>
      </c>
      <c r="J72" s="685">
        <v>3234</v>
      </c>
      <c r="K72" s="279">
        <f t="shared" si="1"/>
        <v>0.9956709956709957</v>
      </c>
      <c r="L72" s="673" t="s">
        <v>108</v>
      </c>
    </row>
    <row r="73" spans="1:12" ht="19.5" customHeight="1" thickBot="1">
      <c r="A73" s="120">
        <v>66</v>
      </c>
      <c r="B73" s="224"/>
      <c r="C73" s="224"/>
      <c r="D73" s="605" t="s">
        <v>1704</v>
      </c>
      <c r="E73" s="225" t="s">
        <v>1649</v>
      </c>
      <c r="F73" s="226"/>
      <c r="G73" s="227">
        <v>3930</v>
      </c>
      <c r="H73" s="228">
        <v>3950</v>
      </c>
      <c r="I73" s="207">
        <v>0</v>
      </c>
      <c r="J73" s="685">
        <v>3959</v>
      </c>
      <c r="K73" s="279">
        <f t="shared" si="1"/>
        <v>0.9926749179085628</v>
      </c>
      <c r="L73" s="673" t="s">
        <v>108</v>
      </c>
    </row>
    <row r="74" spans="1:12" ht="19.5" customHeight="1" thickBot="1">
      <c r="A74" s="120">
        <v>67</v>
      </c>
      <c r="B74" s="224"/>
      <c r="C74" s="224"/>
      <c r="D74" s="224" t="s">
        <v>1705</v>
      </c>
      <c r="E74" s="225" t="s">
        <v>1649</v>
      </c>
      <c r="F74" s="226"/>
      <c r="G74" s="227">
        <v>15760</v>
      </c>
      <c r="H74" s="228">
        <v>15810</v>
      </c>
      <c r="I74" s="207">
        <v>2</v>
      </c>
      <c r="J74" s="685">
        <v>15819</v>
      </c>
      <c r="K74" s="279">
        <f t="shared" si="1"/>
        <v>0.9962703078576396</v>
      </c>
      <c r="L74" s="673"/>
    </row>
    <row r="75" spans="1:12" ht="19.5" customHeight="1" thickBot="1">
      <c r="A75" s="120">
        <v>68</v>
      </c>
      <c r="B75" s="224"/>
      <c r="C75" s="224"/>
      <c r="D75" s="224" t="s">
        <v>1706</v>
      </c>
      <c r="E75" s="225" t="s">
        <v>1649</v>
      </c>
      <c r="F75" s="226"/>
      <c r="G75" s="227">
        <v>28320</v>
      </c>
      <c r="H75" s="228">
        <v>28390</v>
      </c>
      <c r="I75" s="207">
        <v>0</v>
      </c>
      <c r="J75" s="685">
        <v>28390</v>
      </c>
      <c r="K75" s="279">
        <f t="shared" si="1"/>
        <v>0.9975343430785488</v>
      </c>
      <c r="L75" s="673" t="s">
        <v>108</v>
      </c>
    </row>
    <row r="76" spans="1:12" ht="19.5" customHeight="1" thickBot="1">
      <c r="A76" s="120">
        <v>69</v>
      </c>
      <c r="B76" s="224"/>
      <c r="C76" s="224"/>
      <c r="D76" s="224" t="s">
        <v>1707</v>
      </c>
      <c r="E76" s="225" t="s">
        <v>1649</v>
      </c>
      <c r="F76" s="226"/>
      <c r="G76" s="227">
        <v>2950</v>
      </c>
      <c r="H76" s="228">
        <v>2960</v>
      </c>
      <c r="I76" s="207">
        <v>2</v>
      </c>
      <c r="J76" s="685">
        <v>2960</v>
      </c>
      <c r="K76" s="279">
        <f t="shared" si="1"/>
        <v>0.9966216216216216</v>
      </c>
      <c r="L76" s="673" t="s">
        <v>108</v>
      </c>
    </row>
    <row r="77" spans="1:12" ht="19.5" customHeight="1" thickBot="1">
      <c r="A77" s="120">
        <v>70</v>
      </c>
      <c r="B77" s="224"/>
      <c r="C77" s="224"/>
      <c r="D77" s="224" t="s">
        <v>1708</v>
      </c>
      <c r="E77" s="225" t="s">
        <v>1649</v>
      </c>
      <c r="F77" s="226"/>
      <c r="G77" s="227">
        <v>4830</v>
      </c>
      <c r="H77" s="228">
        <v>4840</v>
      </c>
      <c r="I77" s="207">
        <v>2</v>
      </c>
      <c r="J77" s="685">
        <v>4844</v>
      </c>
      <c r="K77" s="279">
        <f t="shared" si="1"/>
        <v>0.9971098265895953</v>
      </c>
      <c r="L77" s="673" t="s">
        <v>108</v>
      </c>
    </row>
    <row r="78" spans="1:12" ht="19.5" customHeight="1" thickBot="1">
      <c r="A78" s="120">
        <v>71</v>
      </c>
      <c r="B78" s="224"/>
      <c r="C78" s="224"/>
      <c r="D78" s="224" t="s">
        <v>1709</v>
      </c>
      <c r="E78" s="225" t="s">
        <v>1649</v>
      </c>
      <c r="F78" s="226"/>
      <c r="G78" s="227">
        <v>350</v>
      </c>
      <c r="H78" s="228">
        <v>360</v>
      </c>
      <c r="I78" s="214">
        <v>274</v>
      </c>
      <c r="J78" s="685">
        <v>361</v>
      </c>
      <c r="K78" s="279">
        <f t="shared" si="1"/>
        <v>0.9695290858725761</v>
      </c>
      <c r="L78" s="673"/>
    </row>
    <row r="79" spans="1:12" ht="19.5" customHeight="1" thickBot="1">
      <c r="A79" s="120">
        <v>72</v>
      </c>
      <c r="B79" s="224" t="s">
        <v>2227</v>
      </c>
      <c r="C79" s="224" t="s">
        <v>2228</v>
      </c>
      <c r="D79" s="224" t="s">
        <v>1710</v>
      </c>
      <c r="E79" s="225" t="s">
        <v>1617</v>
      </c>
      <c r="F79" s="226">
        <v>41183</v>
      </c>
      <c r="G79" s="227">
        <v>300</v>
      </c>
      <c r="H79" s="228">
        <v>300</v>
      </c>
      <c r="I79" s="229">
        <v>128630</v>
      </c>
      <c r="J79" s="685">
        <v>396</v>
      </c>
      <c r="K79" s="279">
        <f>IF(G79=0,"",G79/J79)</f>
        <v>0.7575757575757576</v>
      </c>
      <c r="L79" s="673" t="s">
        <v>108</v>
      </c>
    </row>
    <row r="80" spans="1:12" ht="19.5" customHeight="1" thickBot="1">
      <c r="A80" s="120">
        <v>73</v>
      </c>
      <c r="B80" s="224" t="s">
        <v>2227</v>
      </c>
      <c r="C80" s="224" t="s">
        <v>2228</v>
      </c>
      <c r="D80" s="224" t="s">
        <v>1711</v>
      </c>
      <c r="E80" s="225" t="s">
        <v>1712</v>
      </c>
      <c r="F80" s="226">
        <v>41183</v>
      </c>
      <c r="G80" s="227">
        <v>100</v>
      </c>
      <c r="H80" s="228">
        <v>100</v>
      </c>
      <c r="I80" s="229">
        <v>1642</v>
      </c>
      <c r="J80" s="685">
        <v>132</v>
      </c>
      <c r="K80" s="279">
        <f aca="true" t="shared" si="2" ref="K80:K91">IF(G80=0,"",G80/J80)</f>
        <v>0.7575757575757576</v>
      </c>
      <c r="L80" s="673" t="s">
        <v>108</v>
      </c>
    </row>
    <row r="81" spans="1:12" ht="19.5" customHeight="1" thickBot="1">
      <c r="A81" s="120">
        <v>74</v>
      </c>
      <c r="B81" s="224" t="s">
        <v>2227</v>
      </c>
      <c r="C81" s="224" t="s">
        <v>2228</v>
      </c>
      <c r="D81" s="224" t="s">
        <v>1713</v>
      </c>
      <c r="E81" s="225" t="s">
        <v>1712</v>
      </c>
      <c r="F81" s="226">
        <v>41183</v>
      </c>
      <c r="G81" s="227">
        <v>21000</v>
      </c>
      <c r="H81" s="228">
        <v>21600</v>
      </c>
      <c r="I81" s="229">
        <v>15</v>
      </c>
      <c r="J81" s="685">
        <v>27720</v>
      </c>
      <c r="K81" s="279">
        <f t="shared" si="2"/>
        <v>0.7575757575757576</v>
      </c>
      <c r="L81" s="673" t="s">
        <v>108</v>
      </c>
    </row>
    <row r="82" spans="1:12" ht="19.5" customHeight="1" thickBot="1">
      <c r="A82" s="120">
        <v>75</v>
      </c>
      <c r="B82" s="224" t="s">
        <v>2227</v>
      </c>
      <c r="C82" s="224" t="s">
        <v>2228</v>
      </c>
      <c r="D82" s="224" t="s">
        <v>1714</v>
      </c>
      <c r="E82" s="225" t="s">
        <v>1712</v>
      </c>
      <c r="F82" s="226">
        <v>41183</v>
      </c>
      <c r="G82" s="227">
        <v>7000</v>
      </c>
      <c r="H82" s="228">
        <v>7200</v>
      </c>
      <c r="I82" s="229">
        <v>0</v>
      </c>
      <c r="J82" s="685">
        <v>9240</v>
      </c>
      <c r="K82" s="279">
        <f t="shared" si="2"/>
        <v>0.7575757575757576</v>
      </c>
      <c r="L82" s="673" t="s">
        <v>108</v>
      </c>
    </row>
    <row r="83" spans="1:12" ht="19.5" customHeight="1" thickBot="1">
      <c r="A83" s="120">
        <v>76</v>
      </c>
      <c r="B83" s="224" t="s">
        <v>2227</v>
      </c>
      <c r="C83" s="224" t="s">
        <v>2228</v>
      </c>
      <c r="D83" s="224" t="s">
        <v>1715</v>
      </c>
      <c r="E83" s="225" t="s">
        <v>1712</v>
      </c>
      <c r="F83" s="226">
        <v>41183</v>
      </c>
      <c r="G83" s="227">
        <v>14000</v>
      </c>
      <c r="H83" s="228">
        <v>14400</v>
      </c>
      <c r="I83" s="229">
        <v>1487</v>
      </c>
      <c r="J83" s="685">
        <v>21780</v>
      </c>
      <c r="K83" s="279">
        <f t="shared" si="2"/>
        <v>0.642791551882461</v>
      </c>
      <c r="L83" s="673" t="s">
        <v>108</v>
      </c>
    </row>
    <row r="84" spans="1:12" ht="19.5" customHeight="1" thickBot="1">
      <c r="A84" s="120">
        <v>77</v>
      </c>
      <c r="B84" s="224" t="s">
        <v>2227</v>
      </c>
      <c r="C84" s="224" t="s">
        <v>2228</v>
      </c>
      <c r="D84" s="224" t="s">
        <v>1716</v>
      </c>
      <c r="E84" s="225" t="s">
        <v>1712</v>
      </c>
      <c r="F84" s="226">
        <v>41183</v>
      </c>
      <c r="G84" s="227">
        <v>4500</v>
      </c>
      <c r="H84" s="228">
        <v>4620</v>
      </c>
      <c r="I84" s="229">
        <v>229</v>
      </c>
      <c r="J84" s="685">
        <v>7260</v>
      </c>
      <c r="K84" s="279">
        <f t="shared" si="2"/>
        <v>0.6198347107438017</v>
      </c>
      <c r="L84" s="673" t="s">
        <v>108</v>
      </c>
    </row>
    <row r="85" spans="1:12" ht="19.5" customHeight="1" thickBot="1">
      <c r="A85" s="120">
        <v>78</v>
      </c>
      <c r="B85" s="224" t="s">
        <v>2227</v>
      </c>
      <c r="C85" s="224" t="s">
        <v>2228</v>
      </c>
      <c r="D85" s="224" t="s">
        <v>1717</v>
      </c>
      <c r="E85" s="225" t="s">
        <v>1712</v>
      </c>
      <c r="F85" s="226">
        <v>41183</v>
      </c>
      <c r="G85" s="227">
        <v>1050</v>
      </c>
      <c r="H85" s="228">
        <v>1080</v>
      </c>
      <c r="I85" s="229">
        <v>602</v>
      </c>
      <c r="J85" s="685">
        <v>1386</v>
      </c>
      <c r="K85" s="279">
        <f t="shared" si="2"/>
        <v>0.7575757575757576</v>
      </c>
      <c r="L85" s="673" t="s">
        <v>108</v>
      </c>
    </row>
    <row r="86" spans="1:12" ht="19.5" customHeight="1" thickBot="1">
      <c r="A86" s="120">
        <v>79</v>
      </c>
      <c r="B86" s="224" t="s">
        <v>2227</v>
      </c>
      <c r="C86" s="224" t="s">
        <v>2228</v>
      </c>
      <c r="D86" s="224" t="s">
        <v>1718</v>
      </c>
      <c r="E86" s="225" t="s">
        <v>1712</v>
      </c>
      <c r="F86" s="226">
        <v>41183</v>
      </c>
      <c r="G86" s="227">
        <v>350</v>
      </c>
      <c r="H86" s="228">
        <v>360</v>
      </c>
      <c r="I86" s="229">
        <v>257</v>
      </c>
      <c r="J86" s="685">
        <v>462</v>
      </c>
      <c r="K86" s="279">
        <f t="shared" si="2"/>
        <v>0.7575757575757576</v>
      </c>
      <c r="L86" s="673" t="s">
        <v>108</v>
      </c>
    </row>
    <row r="87" spans="1:12" ht="19.5" customHeight="1" thickBot="1">
      <c r="A87" s="120">
        <v>80</v>
      </c>
      <c r="B87" s="606" t="s">
        <v>1719</v>
      </c>
      <c r="C87" s="321" t="s">
        <v>1720</v>
      </c>
      <c r="D87" s="321" t="s">
        <v>1721</v>
      </c>
      <c r="E87" s="607" t="s">
        <v>1722</v>
      </c>
      <c r="F87" s="608">
        <v>36616</v>
      </c>
      <c r="G87" s="609">
        <v>107</v>
      </c>
      <c r="H87" s="610">
        <v>110</v>
      </c>
      <c r="I87" s="611">
        <v>0</v>
      </c>
      <c r="J87" s="662">
        <v>1194.062034739454</v>
      </c>
      <c r="K87" s="612">
        <f t="shared" si="2"/>
        <v>0.089610084641329</v>
      </c>
      <c r="L87" s="613" t="s">
        <v>108</v>
      </c>
    </row>
    <row r="88" spans="1:12" ht="19.5" customHeight="1" thickBot="1">
      <c r="A88" s="120">
        <v>81</v>
      </c>
      <c r="B88" s="606" t="s">
        <v>1719</v>
      </c>
      <c r="C88" s="321" t="s">
        <v>1720</v>
      </c>
      <c r="D88" s="433" t="s">
        <v>1723</v>
      </c>
      <c r="E88" s="607" t="s">
        <v>1722</v>
      </c>
      <c r="F88" s="608">
        <v>36616</v>
      </c>
      <c r="G88" s="609">
        <v>123</v>
      </c>
      <c r="H88" s="610">
        <v>126</v>
      </c>
      <c r="I88" s="611">
        <v>0</v>
      </c>
      <c r="J88" s="662">
        <v>1194.062034739454</v>
      </c>
      <c r="K88" s="612">
        <f t="shared" si="2"/>
        <v>0.10300972346620062</v>
      </c>
      <c r="L88" s="614" t="s">
        <v>108</v>
      </c>
    </row>
    <row r="89" spans="1:12" ht="19.5" customHeight="1" thickBot="1">
      <c r="A89" s="120">
        <v>82</v>
      </c>
      <c r="B89" s="606" t="s">
        <v>1719</v>
      </c>
      <c r="C89" s="321" t="s">
        <v>1720</v>
      </c>
      <c r="D89" s="433" t="s">
        <v>1724</v>
      </c>
      <c r="E89" s="607" t="s">
        <v>1722</v>
      </c>
      <c r="F89" s="608">
        <v>36616</v>
      </c>
      <c r="G89" s="609">
        <v>123</v>
      </c>
      <c r="H89" s="610">
        <v>126</v>
      </c>
      <c r="I89" s="611">
        <v>0</v>
      </c>
      <c r="J89" s="662">
        <v>1194.062034739454</v>
      </c>
      <c r="K89" s="612">
        <f t="shared" si="2"/>
        <v>0.10300972346620062</v>
      </c>
      <c r="L89" s="614" t="s">
        <v>108</v>
      </c>
    </row>
    <row r="90" spans="1:12" ht="19.5" customHeight="1" thickBot="1">
      <c r="A90" s="120">
        <v>83</v>
      </c>
      <c r="B90" s="606" t="s">
        <v>1719</v>
      </c>
      <c r="C90" s="321" t="s">
        <v>1720</v>
      </c>
      <c r="D90" s="433" t="s">
        <v>1725</v>
      </c>
      <c r="E90" s="607" t="s">
        <v>1722</v>
      </c>
      <c r="F90" s="608">
        <v>36616</v>
      </c>
      <c r="G90" s="609">
        <v>145</v>
      </c>
      <c r="H90" s="610">
        <v>149</v>
      </c>
      <c r="I90" s="611">
        <v>0</v>
      </c>
      <c r="J90" s="662">
        <v>1194.062034739454</v>
      </c>
      <c r="K90" s="612">
        <f t="shared" si="2"/>
        <v>0.1214342268503991</v>
      </c>
      <c r="L90" s="614" t="s">
        <v>108</v>
      </c>
    </row>
    <row r="91" spans="1:12" ht="19.5" customHeight="1" thickBot="1">
      <c r="A91" s="120">
        <v>84</v>
      </c>
      <c r="B91" s="606" t="s">
        <v>1719</v>
      </c>
      <c r="C91" s="321" t="s">
        <v>1720</v>
      </c>
      <c r="D91" s="433" t="s">
        <v>1726</v>
      </c>
      <c r="E91" s="607" t="s">
        <v>1722</v>
      </c>
      <c r="F91" s="608">
        <v>36616</v>
      </c>
      <c r="G91" s="609">
        <v>57</v>
      </c>
      <c r="H91" s="610">
        <v>58</v>
      </c>
      <c r="I91" s="611">
        <v>0</v>
      </c>
      <c r="J91" s="662">
        <v>1194.062034739454</v>
      </c>
      <c r="K91" s="612">
        <f t="shared" si="2"/>
        <v>0.04773621331360517</v>
      </c>
      <c r="L91" s="614" t="s">
        <v>108</v>
      </c>
    </row>
    <row r="92" spans="1:12" ht="19.5" customHeight="1" thickBot="1">
      <c r="A92" s="120">
        <v>85</v>
      </c>
      <c r="B92" s="606" t="s">
        <v>1719</v>
      </c>
      <c r="C92" s="321" t="s">
        <v>1720</v>
      </c>
      <c r="D92" s="433" t="s">
        <v>1727</v>
      </c>
      <c r="E92" s="607" t="s">
        <v>1722</v>
      </c>
      <c r="F92" s="608">
        <v>36616</v>
      </c>
      <c r="G92" s="609">
        <v>70</v>
      </c>
      <c r="H92" s="610">
        <v>71</v>
      </c>
      <c r="I92" s="611">
        <v>0</v>
      </c>
      <c r="J92" s="662">
        <v>1194.062034739454</v>
      </c>
      <c r="K92" s="612">
        <f>IF(G92=0,"",G92/J92)</f>
        <v>0.058623419858813364</v>
      </c>
      <c r="L92" s="614" t="s">
        <v>108</v>
      </c>
    </row>
    <row r="93" spans="1:12" ht="19.5" customHeight="1" thickBot="1">
      <c r="A93" s="120">
        <v>86</v>
      </c>
      <c r="B93" s="606" t="s">
        <v>1719</v>
      </c>
      <c r="C93" s="321" t="s">
        <v>1720</v>
      </c>
      <c r="D93" s="433" t="s">
        <v>1728</v>
      </c>
      <c r="E93" s="607" t="s">
        <v>1722</v>
      </c>
      <c r="F93" s="608">
        <v>36616</v>
      </c>
      <c r="G93" s="609">
        <v>95</v>
      </c>
      <c r="H93" s="610">
        <v>97</v>
      </c>
      <c r="I93" s="611">
        <v>0</v>
      </c>
      <c r="J93" s="662">
        <v>1194.062034739454</v>
      </c>
      <c r="K93" s="612">
        <f>IF(G93=0,"",G93/J93)</f>
        <v>0.07956035552267528</v>
      </c>
      <c r="L93" s="614" t="s">
        <v>108</v>
      </c>
    </row>
    <row r="94" spans="1:12" ht="19.5" customHeight="1" thickBot="1">
      <c r="A94" s="120">
        <v>87</v>
      </c>
      <c r="B94" s="606" t="s">
        <v>1719</v>
      </c>
      <c r="C94" s="321" t="s">
        <v>1720</v>
      </c>
      <c r="D94" s="433" t="s">
        <v>1729</v>
      </c>
      <c r="E94" s="607" t="s">
        <v>1722</v>
      </c>
      <c r="F94" s="608">
        <v>36616</v>
      </c>
      <c r="G94" s="609">
        <v>107</v>
      </c>
      <c r="H94" s="610">
        <v>110</v>
      </c>
      <c r="I94" s="611">
        <v>0</v>
      </c>
      <c r="J94" s="662">
        <v>1194.062034739454</v>
      </c>
      <c r="K94" s="612">
        <f>IF(G94=0,"",G94/J94)</f>
        <v>0.089610084641329</v>
      </c>
      <c r="L94" s="614" t="s">
        <v>108</v>
      </c>
    </row>
    <row r="95" spans="1:12" ht="19.5" customHeight="1" thickBot="1">
      <c r="A95" s="120">
        <v>88</v>
      </c>
      <c r="B95" s="615" t="s">
        <v>1730</v>
      </c>
      <c r="C95" s="615" t="s">
        <v>1731</v>
      </c>
      <c r="D95" s="615" t="s">
        <v>1732</v>
      </c>
      <c r="E95" s="616" t="s">
        <v>1733</v>
      </c>
      <c r="F95" s="226">
        <v>41000</v>
      </c>
      <c r="G95" s="227">
        <v>950</v>
      </c>
      <c r="H95" s="228">
        <v>950</v>
      </c>
      <c r="I95" s="229">
        <v>15</v>
      </c>
      <c r="J95" s="685">
        <v>1833</v>
      </c>
      <c r="K95" s="279">
        <f aca="true" t="shared" si="3" ref="K95:K158">IF(G95=0,"",G95/J95)</f>
        <v>0.5182760501909438</v>
      </c>
      <c r="L95" s="673"/>
    </row>
    <row r="96" spans="1:12" ht="19.5" customHeight="1" thickBot="1">
      <c r="A96" s="120">
        <v>89</v>
      </c>
      <c r="B96" s="312" t="s">
        <v>1730</v>
      </c>
      <c r="C96" s="312" t="s">
        <v>1734</v>
      </c>
      <c r="D96" s="312" t="s">
        <v>1735</v>
      </c>
      <c r="E96" s="315" t="s">
        <v>1733</v>
      </c>
      <c r="F96" s="226">
        <v>41000</v>
      </c>
      <c r="G96" s="227">
        <v>5080</v>
      </c>
      <c r="H96" s="228">
        <v>5220</v>
      </c>
      <c r="I96" s="229">
        <v>30</v>
      </c>
      <c r="J96" s="685">
        <v>1833</v>
      </c>
      <c r="K96" s="279">
        <f t="shared" si="3"/>
        <v>2.7714129841789417</v>
      </c>
      <c r="L96" s="673" t="s">
        <v>108</v>
      </c>
    </row>
    <row r="97" spans="1:12" ht="19.5" customHeight="1" thickBot="1">
      <c r="A97" s="120">
        <v>90</v>
      </c>
      <c r="B97" s="312" t="s">
        <v>1730</v>
      </c>
      <c r="C97" s="312" t="s">
        <v>1734</v>
      </c>
      <c r="D97" s="312" t="s">
        <v>1736</v>
      </c>
      <c r="E97" s="315" t="s">
        <v>1733</v>
      </c>
      <c r="F97" s="226">
        <v>41000</v>
      </c>
      <c r="G97" s="227">
        <v>1100</v>
      </c>
      <c r="H97" s="228">
        <v>1130</v>
      </c>
      <c r="I97" s="229">
        <v>0</v>
      </c>
      <c r="J97" s="685">
        <v>1833</v>
      </c>
      <c r="K97" s="279">
        <f t="shared" si="3"/>
        <v>0.6001091107474086</v>
      </c>
      <c r="L97" s="673" t="s">
        <v>108</v>
      </c>
    </row>
    <row r="98" spans="1:12" ht="19.5" customHeight="1" thickBot="1">
      <c r="A98" s="120">
        <v>91</v>
      </c>
      <c r="B98" s="312" t="s">
        <v>1730</v>
      </c>
      <c r="C98" s="312" t="s">
        <v>1737</v>
      </c>
      <c r="D98" s="312" t="s">
        <v>1738</v>
      </c>
      <c r="E98" s="315" t="s">
        <v>1733</v>
      </c>
      <c r="F98" s="226">
        <v>40634</v>
      </c>
      <c r="G98" s="227">
        <v>1340</v>
      </c>
      <c r="H98" s="228">
        <v>1340</v>
      </c>
      <c r="I98" s="229">
        <v>16</v>
      </c>
      <c r="J98" s="685">
        <v>1833</v>
      </c>
      <c r="K98" s="279">
        <f t="shared" si="3"/>
        <v>0.7310420076377523</v>
      </c>
      <c r="L98" s="673"/>
    </row>
    <row r="99" spans="1:12" ht="19.5" customHeight="1" thickBot="1">
      <c r="A99" s="120">
        <v>92</v>
      </c>
      <c r="B99" s="312" t="s">
        <v>1730</v>
      </c>
      <c r="C99" s="312" t="s">
        <v>1737</v>
      </c>
      <c r="D99" s="312" t="s">
        <v>1739</v>
      </c>
      <c r="E99" s="315" t="s">
        <v>1733</v>
      </c>
      <c r="F99" s="226">
        <v>39173</v>
      </c>
      <c r="G99" s="227">
        <v>60</v>
      </c>
      <c r="H99" s="228">
        <v>60</v>
      </c>
      <c r="I99" s="229">
        <v>17</v>
      </c>
      <c r="J99" s="685">
        <v>1833</v>
      </c>
      <c r="K99" s="279">
        <f t="shared" si="3"/>
        <v>0.03273322422258593</v>
      </c>
      <c r="L99" s="673"/>
    </row>
    <row r="100" spans="1:12" ht="19.5" customHeight="1" thickBot="1">
      <c r="A100" s="120">
        <v>93</v>
      </c>
      <c r="B100" s="312" t="s">
        <v>1730</v>
      </c>
      <c r="C100" s="312" t="s">
        <v>1737</v>
      </c>
      <c r="D100" s="312" t="s">
        <v>1740</v>
      </c>
      <c r="E100" s="315" t="s">
        <v>1733</v>
      </c>
      <c r="F100" s="226">
        <v>40634</v>
      </c>
      <c r="G100" s="227">
        <v>1070</v>
      </c>
      <c r="H100" s="228">
        <v>1070</v>
      </c>
      <c r="I100" s="229">
        <v>5</v>
      </c>
      <c r="J100" s="685">
        <v>1833</v>
      </c>
      <c r="K100" s="279">
        <f t="shared" si="3"/>
        <v>0.5837424986361156</v>
      </c>
      <c r="L100" s="673"/>
    </row>
    <row r="101" spans="1:12" ht="41.25" customHeight="1" thickBot="1">
      <c r="A101" s="120">
        <v>94</v>
      </c>
      <c r="B101" s="312" t="s">
        <v>1730</v>
      </c>
      <c r="C101" s="312" t="s">
        <v>1737</v>
      </c>
      <c r="D101" s="617" t="s">
        <v>1741</v>
      </c>
      <c r="E101" s="315" t="s">
        <v>1733</v>
      </c>
      <c r="F101" s="226">
        <v>40634</v>
      </c>
      <c r="G101" s="227">
        <v>270</v>
      </c>
      <c r="H101" s="228">
        <v>270</v>
      </c>
      <c r="I101" s="229">
        <v>4</v>
      </c>
      <c r="J101" s="685">
        <v>1833</v>
      </c>
      <c r="K101" s="279">
        <f t="shared" si="3"/>
        <v>0.14729950900163666</v>
      </c>
      <c r="L101" s="673"/>
    </row>
    <row r="102" spans="1:12" ht="35.25" customHeight="1" thickBot="1">
      <c r="A102" s="120">
        <v>95</v>
      </c>
      <c r="B102" s="312" t="s">
        <v>1730</v>
      </c>
      <c r="C102" s="312" t="s">
        <v>1737</v>
      </c>
      <c r="D102" s="618" t="s">
        <v>1742</v>
      </c>
      <c r="E102" s="315" t="s">
        <v>1733</v>
      </c>
      <c r="F102" s="226">
        <v>40634</v>
      </c>
      <c r="G102" s="227">
        <v>510</v>
      </c>
      <c r="H102" s="228">
        <v>510</v>
      </c>
      <c r="I102" s="229">
        <v>1</v>
      </c>
      <c r="J102" s="685">
        <v>1833</v>
      </c>
      <c r="K102" s="279">
        <f t="shared" si="3"/>
        <v>0.27823240589198034</v>
      </c>
      <c r="L102" s="673"/>
    </row>
    <row r="103" spans="1:12" ht="36.75" customHeight="1" thickBot="1">
      <c r="A103" s="120">
        <v>96</v>
      </c>
      <c r="B103" s="312" t="s">
        <v>1730</v>
      </c>
      <c r="C103" s="312" t="s">
        <v>1737</v>
      </c>
      <c r="D103" s="618" t="s">
        <v>1743</v>
      </c>
      <c r="E103" s="315" t="s">
        <v>1733</v>
      </c>
      <c r="F103" s="226">
        <v>40634</v>
      </c>
      <c r="G103" s="227">
        <v>750</v>
      </c>
      <c r="H103" s="228">
        <v>750</v>
      </c>
      <c r="I103" s="229">
        <v>0</v>
      </c>
      <c r="J103" s="685">
        <v>1833</v>
      </c>
      <c r="K103" s="279">
        <f t="shared" si="3"/>
        <v>0.40916530278232405</v>
      </c>
      <c r="L103" s="673"/>
    </row>
    <row r="104" spans="1:12" ht="26.25" customHeight="1" thickBot="1">
      <c r="A104" s="120">
        <v>97</v>
      </c>
      <c r="B104" s="312" t="s">
        <v>1730</v>
      </c>
      <c r="C104" s="312" t="s">
        <v>1737</v>
      </c>
      <c r="D104" s="618" t="s">
        <v>1744</v>
      </c>
      <c r="E104" s="315" t="s">
        <v>1733</v>
      </c>
      <c r="F104" s="226">
        <v>39173</v>
      </c>
      <c r="G104" s="227">
        <v>410</v>
      </c>
      <c r="H104" s="228">
        <v>410</v>
      </c>
      <c r="I104" s="229">
        <v>0</v>
      </c>
      <c r="J104" s="685">
        <v>1833</v>
      </c>
      <c r="K104" s="279">
        <f t="shared" si="3"/>
        <v>0.2236770321876705</v>
      </c>
      <c r="L104" s="673"/>
    </row>
    <row r="105" spans="1:12" ht="19.5" customHeight="1" thickBot="1">
      <c r="A105" s="120">
        <v>98</v>
      </c>
      <c r="B105" s="312" t="s">
        <v>1730</v>
      </c>
      <c r="C105" s="312" t="s">
        <v>1737</v>
      </c>
      <c r="D105" s="312" t="s">
        <v>1745</v>
      </c>
      <c r="E105" s="315" t="s">
        <v>1733</v>
      </c>
      <c r="F105" s="226">
        <v>39173</v>
      </c>
      <c r="G105" s="227">
        <v>360</v>
      </c>
      <c r="H105" s="228">
        <v>360</v>
      </c>
      <c r="I105" s="229">
        <v>0</v>
      </c>
      <c r="J105" s="685">
        <v>1833</v>
      </c>
      <c r="K105" s="279">
        <f t="shared" si="3"/>
        <v>0.19639934533551553</v>
      </c>
      <c r="L105" s="673"/>
    </row>
    <row r="106" spans="1:12" ht="38.25" customHeight="1" thickBot="1">
      <c r="A106" s="120">
        <v>99</v>
      </c>
      <c r="B106" s="312" t="s">
        <v>1730</v>
      </c>
      <c r="C106" s="312" t="s">
        <v>1737</v>
      </c>
      <c r="D106" s="618" t="s">
        <v>1746</v>
      </c>
      <c r="E106" s="315" t="s">
        <v>1733</v>
      </c>
      <c r="F106" s="226">
        <v>39173</v>
      </c>
      <c r="G106" s="227">
        <v>780</v>
      </c>
      <c r="H106" s="228">
        <v>780</v>
      </c>
      <c r="I106" s="229">
        <v>5</v>
      </c>
      <c r="J106" s="685">
        <v>1833</v>
      </c>
      <c r="K106" s="279">
        <f t="shared" si="3"/>
        <v>0.425531914893617</v>
      </c>
      <c r="L106" s="673"/>
    </row>
    <row r="107" spans="1:12" ht="36" customHeight="1" thickBot="1">
      <c r="A107" s="120">
        <v>100</v>
      </c>
      <c r="B107" s="312" t="s">
        <v>1730</v>
      </c>
      <c r="C107" s="312" t="s">
        <v>1737</v>
      </c>
      <c r="D107" s="618" t="s">
        <v>1747</v>
      </c>
      <c r="E107" s="315" t="s">
        <v>1733</v>
      </c>
      <c r="F107" s="226">
        <v>40634</v>
      </c>
      <c r="G107" s="227">
        <v>20</v>
      </c>
      <c r="H107" s="228">
        <v>20</v>
      </c>
      <c r="I107" s="229">
        <v>1</v>
      </c>
      <c r="J107" s="685">
        <v>1833</v>
      </c>
      <c r="K107" s="279">
        <f t="shared" si="3"/>
        <v>0.010911074740861976</v>
      </c>
      <c r="L107" s="673"/>
    </row>
    <row r="108" spans="1:12" ht="19.5" customHeight="1" thickBot="1">
      <c r="A108" s="120">
        <v>101</v>
      </c>
      <c r="B108" s="312" t="s">
        <v>1730</v>
      </c>
      <c r="C108" s="312" t="s">
        <v>1737</v>
      </c>
      <c r="D108" s="312" t="s">
        <v>1748</v>
      </c>
      <c r="E108" s="315" t="s">
        <v>1733</v>
      </c>
      <c r="F108" s="226">
        <v>40634</v>
      </c>
      <c r="G108" s="227">
        <v>920</v>
      </c>
      <c r="H108" s="228">
        <v>920</v>
      </c>
      <c r="I108" s="229">
        <v>0</v>
      </c>
      <c r="J108" s="685">
        <v>1833</v>
      </c>
      <c r="K108" s="279">
        <f t="shared" si="3"/>
        <v>0.5019094380796508</v>
      </c>
      <c r="L108" s="673"/>
    </row>
    <row r="109" spans="1:12" ht="19.5" customHeight="1" thickBot="1">
      <c r="A109" s="120">
        <v>102</v>
      </c>
      <c r="B109" s="312" t="s">
        <v>1730</v>
      </c>
      <c r="C109" s="312" t="s">
        <v>1737</v>
      </c>
      <c r="D109" s="312" t="s">
        <v>1749</v>
      </c>
      <c r="E109" s="315" t="s">
        <v>1733</v>
      </c>
      <c r="F109" s="226">
        <v>39173</v>
      </c>
      <c r="G109" s="227">
        <v>280</v>
      </c>
      <c r="H109" s="228">
        <v>280</v>
      </c>
      <c r="I109" s="229">
        <v>0</v>
      </c>
      <c r="J109" s="685">
        <v>1833</v>
      </c>
      <c r="K109" s="279">
        <f t="shared" si="3"/>
        <v>0.15275504637206766</v>
      </c>
      <c r="L109" s="673"/>
    </row>
    <row r="110" spans="1:12" ht="19.5" customHeight="1" thickBot="1">
      <c r="A110" s="120">
        <v>103</v>
      </c>
      <c r="B110" s="312" t="s">
        <v>1730</v>
      </c>
      <c r="C110" s="312" t="s">
        <v>1737</v>
      </c>
      <c r="D110" s="312" t="s">
        <v>1750</v>
      </c>
      <c r="E110" s="315" t="s">
        <v>1733</v>
      </c>
      <c r="F110" s="226">
        <v>40634</v>
      </c>
      <c r="G110" s="227">
        <v>240</v>
      </c>
      <c r="H110" s="228">
        <v>240</v>
      </c>
      <c r="I110" s="229">
        <v>2</v>
      </c>
      <c r="J110" s="685">
        <v>1833</v>
      </c>
      <c r="K110" s="279">
        <f t="shared" si="3"/>
        <v>0.1309328968903437</v>
      </c>
      <c r="L110" s="673"/>
    </row>
    <row r="111" spans="1:12" ht="31.5" customHeight="1" thickBot="1">
      <c r="A111" s="120">
        <v>104</v>
      </c>
      <c r="B111" s="224" t="s">
        <v>1621</v>
      </c>
      <c r="C111" s="224" t="s">
        <v>1751</v>
      </c>
      <c r="D111" s="619" t="s">
        <v>1752</v>
      </c>
      <c r="E111" s="620" t="s">
        <v>1623</v>
      </c>
      <c r="F111" s="226">
        <v>36982</v>
      </c>
      <c r="G111" s="227">
        <v>260</v>
      </c>
      <c r="H111" s="228">
        <v>260</v>
      </c>
      <c r="I111" s="229">
        <v>16</v>
      </c>
      <c r="J111" s="686">
        <v>23143125</v>
      </c>
      <c r="K111" s="279">
        <f t="shared" si="3"/>
        <v>1.1234437873018444E-05</v>
      </c>
      <c r="L111" s="673"/>
    </row>
    <row r="112" spans="1:12" ht="19.5" customHeight="1" thickBot="1">
      <c r="A112" s="120">
        <v>105</v>
      </c>
      <c r="B112" s="224" t="s">
        <v>1621</v>
      </c>
      <c r="C112" s="224" t="s">
        <v>1751</v>
      </c>
      <c r="D112" s="602" t="s">
        <v>1753</v>
      </c>
      <c r="E112" s="620" t="s">
        <v>1623</v>
      </c>
      <c r="F112" s="226">
        <v>36982</v>
      </c>
      <c r="G112" s="227">
        <v>420</v>
      </c>
      <c r="H112" s="228">
        <v>430</v>
      </c>
      <c r="I112" s="229">
        <v>5</v>
      </c>
      <c r="J112" s="686">
        <v>74058000</v>
      </c>
      <c r="K112" s="279">
        <f t="shared" si="3"/>
        <v>5.67123065705258E-06</v>
      </c>
      <c r="L112" s="673" t="s">
        <v>108</v>
      </c>
    </row>
    <row r="113" spans="1:12" ht="19.5" customHeight="1" thickBot="1">
      <c r="A113" s="120">
        <v>106</v>
      </c>
      <c r="B113" s="224" t="s">
        <v>1621</v>
      </c>
      <c r="C113" s="224" t="s">
        <v>1751</v>
      </c>
      <c r="D113" s="602" t="s">
        <v>1754</v>
      </c>
      <c r="E113" s="620" t="s">
        <v>1623</v>
      </c>
      <c r="F113" s="226">
        <v>36982</v>
      </c>
      <c r="G113" s="227">
        <v>9470</v>
      </c>
      <c r="H113" s="228">
        <v>9740</v>
      </c>
      <c r="I113" s="229">
        <v>3</v>
      </c>
      <c r="J113" s="686">
        <v>123430000</v>
      </c>
      <c r="K113" s="279">
        <f t="shared" si="3"/>
        <v>7.672364903183991E-05</v>
      </c>
      <c r="L113" s="673" t="s">
        <v>108</v>
      </c>
    </row>
    <row r="114" spans="1:12" ht="19.5" customHeight="1" thickBot="1">
      <c r="A114" s="120">
        <v>107</v>
      </c>
      <c r="B114" s="224" t="s">
        <v>1621</v>
      </c>
      <c r="C114" s="224" t="s">
        <v>1751</v>
      </c>
      <c r="D114" s="602" t="s">
        <v>1755</v>
      </c>
      <c r="E114" s="620" t="s">
        <v>1623</v>
      </c>
      <c r="F114" s="226">
        <v>36982</v>
      </c>
      <c r="G114" s="227">
        <v>250</v>
      </c>
      <c r="H114" s="228">
        <v>250</v>
      </c>
      <c r="I114" s="229">
        <v>0</v>
      </c>
      <c r="J114" s="686">
        <v>0</v>
      </c>
      <c r="K114" s="279" t="e">
        <f t="shared" si="3"/>
        <v>#DIV/0!</v>
      </c>
      <c r="L114" s="673"/>
    </row>
    <row r="115" spans="1:12" ht="25.5" customHeight="1" thickBot="1">
      <c r="A115" s="120">
        <v>108</v>
      </c>
      <c r="B115" s="224" t="s">
        <v>1621</v>
      </c>
      <c r="C115" s="224" t="s">
        <v>1751</v>
      </c>
      <c r="D115" s="619" t="s">
        <v>1756</v>
      </c>
      <c r="E115" s="620" t="s">
        <v>1623</v>
      </c>
      <c r="F115" s="226">
        <v>36982</v>
      </c>
      <c r="G115" s="227">
        <v>250</v>
      </c>
      <c r="H115" s="228">
        <v>250</v>
      </c>
      <c r="I115" s="229">
        <v>39</v>
      </c>
      <c r="J115" s="686">
        <v>9494615.384615384</v>
      </c>
      <c r="K115" s="279">
        <f t="shared" si="3"/>
        <v>2.633071376488698E-05</v>
      </c>
      <c r="L115" s="673"/>
    </row>
    <row r="116" spans="1:12" ht="19.5" customHeight="1" thickBot="1">
      <c r="A116" s="120">
        <v>109</v>
      </c>
      <c r="B116" s="224" t="s">
        <v>1621</v>
      </c>
      <c r="C116" s="224" t="s">
        <v>1751</v>
      </c>
      <c r="D116" s="602" t="s">
        <v>1757</v>
      </c>
      <c r="E116" s="620" t="s">
        <v>1623</v>
      </c>
      <c r="F116" s="226">
        <v>41000</v>
      </c>
      <c r="G116" s="227">
        <v>10190</v>
      </c>
      <c r="H116" s="228">
        <v>10480</v>
      </c>
      <c r="I116" s="229">
        <v>4</v>
      </c>
      <c r="J116" s="686">
        <v>92572500</v>
      </c>
      <c r="K116" s="279">
        <f t="shared" si="3"/>
        <v>0.00011007588646736341</v>
      </c>
      <c r="L116" s="673" t="s">
        <v>108</v>
      </c>
    </row>
    <row r="117" spans="1:12" ht="19.5" customHeight="1" thickBot="1">
      <c r="A117" s="120">
        <v>110</v>
      </c>
      <c r="B117" s="224" t="s">
        <v>1621</v>
      </c>
      <c r="C117" s="224" t="s">
        <v>1751</v>
      </c>
      <c r="D117" s="602" t="s">
        <v>1758</v>
      </c>
      <c r="E117" s="620" t="s">
        <v>1623</v>
      </c>
      <c r="F117" s="226">
        <v>41000</v>
      </c>
      <c r="G117" s="227">
        <v>5090</v>
      </c>
      <c r="H117" s="228">
        <v>5230</v>
      </c>
      <c r="I117" s="229">
        <v>29</v>
      </c>
      <c r="J117" s="686">
        <v>12768620.689655172</v>
      </c>
      <c r="K117" s="279">
        <f t="shared" si="3"/>
        <v>0.0003986335034702531</v>
      </c>
      <c r="L117" s="673" t="s">
        <v>108</v>
      </c>
    </row>
    <row r="118" spans="1:12" ht="19.5" customHeight="1" thickBot="1">
      <c r="A118" s="120">
        <v>111</v>
      </c>
      <c r="B118" s="230" t="s">
        <v>1621</v>
      </c>
      <c r="C118" s="230" t="s">
        <v>1751</v>
      </c>
      <c r="D118" s="621" t="s">
        <v>1759</v>
      </c>
      <c r="E118" s="622" t="s">
        <v>1623</v>
      </c>
      <c r="F118" s="226">
        <v>41000</v>
      </c>
      <c r="G118" s="232">
        <v>20380</v>
      </c>
      <c r="H118" s="233">
        <v>20960</v>
      </c>
      <c r="I118" s="234">
        <v>0</v>
      </c>
      <c r="J118" s="687">
        <v>0</v>
      </c>
      <c r="K118" s="280" t="e">
        <f t="shared" si="3"/>
        <v>#DIV/0!</v>
      </c>
      <c r="L118" s="673" t="s">
        <v>108</v>
      </c>
    </row>
    <row r="119" spans="1:12" ht="19.5" customHeight="1" thickBot="1">
      <c r="A119" s="120">
        <v>112</v>
      </c>
      <c r="B119" s="224" t="s">
        <v>1621</v>
      </c>
      <c r="C119" s="602" t="s">
        <v>1751</v>
      </c>
      <c r="D119" s="602" t="s">
        <v>1760</v>
      </c>
      <c r="E119" s="620" t="s">
        <v>1623</v>
      </c>
      <c r="F119" s="226">
        <v>41000</v>
      </c>
      <c r="G119" s="227">
        <v>180</v>
      </c>
      <c r="H119" s="228">
        <v>180</v>
      </c>
      <c r="I119" s="229">
        <v>906</v>
      </c>
      <c r="J119" s="686">
        <v>408708.6092715232</v>
      </c>
      <c r="K119" s="279">
        <f t="shared" si="3"/>
        <v>0.00044041156931054037</v>
      </c>
      <c r="L119" s="673"/>
    </row>
    <row r="120" spans="1:12" ht="19.5" customHeight="1" thickBot="1">
      <c r="A120" s="120">
        <v>113</v>
      </c>
      <c r="B120" s="224" t="s">
        <v>1621</v>
      </c>
      <c r="C120" s="224" t="s">
        <v>1751</v>
      </c>
      <c r="D120" s="602" t="s">
        <v>1761</v>
      </c>
      <c r="E120" s="620" t="s">
        <v>1623</v>
      </c>
      <c r="F120" s="226">
        <v>41000</v>
      </c>
      <c r="G120" s="227">
        <v>90</v>
      </c>
      <c r="H120" s="228">
        <v>90</v>
      </c>
      <c r="I120" s="229">
        <v>2216</v>
      </c>
      <c r="J120" s="686">
        <v>167098.37545126354</v>
      </c>
      <c r="K120" s="279">
        <f t="shared" si="3"/>
        <v>0.000538604877258365</v>
      </c>
      <c r="L120" s="673"/>
    </row>
    <row r="121" spans="1:12" ht="19.5" customHeight="1" thickBot="1">
      <c r="A121" s="120">
        <v>114</v>
      </c>
      <c r="B121" s="224" t="s">
        <v>1621</v>
      </c>
      <c r="C121" s="224" t="s">
        <v>1751</v>
      </c>
      <c r="D121" s="602" t="s">
        <v>1762</v>
      </c>
      <c r="E121" s="620" t="s">
        <v>1623</v>
      </c>
      <c r="F121" s="226">
        <v>41000</v>
      </c>
      <c r="G121" s="227">
        <v>1640</v>
      </c>
      <c r="H121" s="228">
        <v>1680</v>
      </c>
      <c r="I121" s="229">
        <v>8</v>
      </c>
      <c r="J121" s="686">
        <v>46286250</v>
      </c>
      <c r="K121" s="279">
        <f t="shared" si="3"/>
        <v>3.543168867644279E-05</v>
      </c>
      <c r="L121" s="673" t="s">
        <v>108</v>
      </c>
    </row>
    <row r="122" spans="1:12" ht="19.5" customHeight="1" thickBot="1">
      <c r="A122" s="120">
        <v>115</v>
      </c>
      <c r="B122" s="224" t="s">
        <v>1621</v>
      </c>
      <c r="C122" s="224" t="s">
        <v>1751</v>
      </c>
      <c r="D122" s="602" t="s">
        <v>1763</v>
      </c>
      <c r="E122" s="620" t="s">
        <v>1623</v>
      </c>
      <c r="F122" s="226">
        <v>41000</v>
      </c>
      <c r="G122" s="227">
        <v>820</v>
      </c>
      <c r="H122" s="228">
        <v>840</v>
      </c>
      <c r="I122" s="229">
        <v>0</v>
      </c>
      <c r="J122" s="686">
        <v>0</v>
      </c>
      <c r="K122" s="279" t="e">
        <f t="shared" si="3"/>
        <v>#DIV/0!</v>
      </c>
      <c r="L122" s="673" t="s">
        <v>108</v>
      </c>
    </row>
    <row r="123" spans="1:12" ht="19.5" customHeight="1" thickBot="1">
      <c r="A123" s="120">
        <v>116</v>
      </c>
      <c r="B123" s="224" t="s">
        <v>1621</v>
      </c>
      <c r="C123" s="224" t="s">
        <v>1751</v>
      </c>
      <c r="D123" s="602" t="s">
        <v>1764</v>
      </c>
      <c r="E123" s="620" t="s">
        <v>1623</v>
      </c>
      <c r="F123" s="226">
        <v>41000</v>
      </c>
      <c r="G123" s="227">
        <v>140</v>
      </c>
      <c r="H123" s="228">
        <v>140</v>
      </c>
      <c r="I123" s="229">
        <v>4828</v>
      </c>
      <c r="J123" s="686">
        <v>76696.3545981773</v>
      </c>
      <c r="K123" s="279">
        <f t="shared" si="3"/>
        <v>0.0018253801074833238</v>
      </c>
      <c r="L123" s="673"/>
    </row>
    <row r="124" spans="1:12" ht="19.5" customHeight="1" thickBot="1">
      <c r="A124" s="120">
        <v>117</v>
      </c>
      <c r="B124" s="224" t="s">
        <v>1621</v>
      </c>
      <c r="C124" s="224" t="s">
        <v>1751</v>
      </c>
      <c r="D124" s="602" t="s">
        <v>1765</v>
      </c>
      <c r="E124" s="620" t="s">
        <v>1623</v>
      </c>
      <c r="F124" s="226">
        <v>41000</v>
      </c>
      <c r="G124" s="227">
        <v>70</v>
      </c>
      <c r="H124" s="228">
        <v>70</v>
      </c>
      <c r="I124" s="229">
        <v>916</v>
      </c>
      <c r="J124" s="686">
        <v>404246.7248908297</v>
      </c>
      <c r="K124" s="279">
        <f t="shared" si="3"/>
        <v>0.00017316157606200546</v>
      </c>
      <c r="L124" s="673"/>
    </row>
    <row r="125" spans="1:12" ht="19.5" customHeight="1" thickBot="1">
      <c r="A125" s="120">
        <v>118</v>
      </c>
      <c r="B125" s="224" t="s">
        <v>1621</v>
      </c>
      <c r="C125" s="224" t="s">
        <v>1751</v>
      </c>
      <c r="D125" s="602" t="s">
        <v>1766</v>
      </c>
      <c r="E125" s="620" t="s">
        <v>1623</v>
      </c>
      <c r="F125" s="226">
        <v>41000</v>
      </c>
      <c r="G125" s="227">
        <v>780</v>
      </c>
      <c r="H125" s="228">
        <v>800</v>
      </c>
      <c r="I125" s="229">
        <v>43</v>
      </c>
      <c r="J125" s="686">
        <v>8611395.34883721</v>
      </c>
      <c r="K125" s="279">
        <f t="shared" si="3"/>
        <v>9.05776553512112E-05</v>
      </c>
      <c r="L125" s="673" t="s">
        <v>108</v>
      </c>
    </row>
    <row r="126" spans="1:12" ht="19.5" customHeight="1" thickBot="1">
      <c r="A126" s="120">
        <v>119</v>
      </c>
      <c r="B126" s="224" t="s">
        <v>1621</v>
      </c>
      <c r="C126" s="224" t="s">
        <v>1751</v>
      </c>
      <c r="D126" s="602" t="s">
        <v>1767</v>
      </c>
      <c r="E126" s="620" t="s">
        <v>1623</v>
      </c>
      <c r="F126" s="226">
        <v>41000</v>
      </c>
      <c r="G126" s="227">
        <v>600</v>
      </c>
      <c r="H126" s="228">
        <v>610</v>
      </c>
      <c r="I126" s="229">
        <v>51</v>
      </c>
      <c r="J126" s="686">
        <v>7260588.235294118</v>
      </c>
      <c r="K126" s="279">
        <f t="shared" si="3"/>
        <v>8.26379324313376E-05</v>
      </c>
      <c r="L126" s="673" t="s">
        <v>108</v>
      </c>
    </row>
    <row r="127" spans="1:12" ht="19.5" customHeight="1" thickBot="1">
      <c r="A127" s="120">
        <v>120</v>
      </c>
      <c r="B127" s="230" t="s">
        <v>1621</v>
      </c>
      <c r="C127" s="230" t="s">
        <v>1751</v>
      </c>
      <c r="D127" s="621" t="s">
        <v>1768</v>
      </c>
      <c r="E127" s="622" t="s">
        <v>1623</v>
      </c>
      <c r="F127" s="226">
        <v>41000</v>
      </c>
      <c r="G127" s="232">
        <v>2500</v>
      </c>
      <c r="H127" s="233">
        <v>2570</v>
      </c>
      <c r="I127" s="234">
        <v>7</v>
      </c>
      <c r="J127" s="687">
        <v>52898571.428571425</v>
      </c>
      <c r="K127" s="280">
        <f t="shared" si="3"/>
        <v>4.726025547543817E-05</v>
      </c>
      <c r="L127" s="673" t="s">
        <v>108</v>
      </c>
    </row>
    <row r="128" spans="1:12" ht="19.5" customHeight="1" thickBot="1">
      <c r="A128" s="120">
        <v>121</v>
      </c>
      <c r="B128" s="224" t="s">
        <v>1621</v>
      </c>
      <c r="C128" s="224" t="s">
        <v>1751</v>
      </c>
      <c r="D128" s="602" t="s">
        <v>1769</v>
      </c>
      <c r="E128" s="620" t="s">
        <v>1623</v>
      </c>
      <c r="F128" s="226">
        <v>41000</v>
      </c>
      <c r="G128" s="227">
        <v>1250</v>
      </c>
      <c r="H128" s="228">
        <v>1280</v>
      </c>
      <c r="I128" s="229">
        <v>3</v>
      </c>
      <c r="J128" s="686">
        <v>123430000</v>
      </c>
      <c r="K128" s="279">
        <f t="shared" si="3"/>
        <v>1.0127197601879608E-05</v>
      </c>
      <c r="L128" s="673" t="s">
        <v>108</v>
      </c>
    </row>
    <row r="129" spans="1:12" ht="19.5" customHeight="1" thickBot="1">
      <c r="A129" s="120">
        <v>122</v>
      </c>
      <c r="B129" s="224" t="s">
        <v>1621</v>
      </c>
      <c r="C129" s="224" t="s">
        <v>1751</v>
      </c>
      <c r="D129" s="602" t="s">
        <v>1770</v>
      </c>
      <c r="E129" s="620" t="s">
        <v>1623</v>
      </c>
      <c r="F129" s="226">
        <v>41000</v>
      </c>
      <c r="G129" s="227">
        <v>100</v>
      </c>
      <c r="H129" s="228">
        <v>100</v>
      </c>
      <c r="I129" s="229">
        <v>717</v>
      </c>
      <c r="J129" s="686">
        <v>516443.51464435144</v>
      </c>
      <c r="K129" s="279">
        <f t="shared" si="3"/>
        <v>0.0001936320181479381</v>
      </c>
      <c r="L129" s="673"/>
    </row>
    <row r="130" spans="1:12" ht="19.5" customHeight="1" thickBot="1">
      <c r="A130" s="120">
        <v>123</v>
      </c>
      <c r="B130" s="224" t="s">
        <v>1621</v>
      </c>
      <c r="C130" s="224" t="s">
        <v>1751</v>
      </c>
      <c r="D130" s="602" t="s">
        <v>1771</v>
      </c>
      <c r="E130" s="620" t="s">
        <v>1623</v>
      </c>
      <c r="F130" s="226">
        <v>41000</v>
      </c>
      <c r="G130" s="227">
        <v>3260</v>
      </c>
      <c r="H130" s="228">
        <v>3350</v>
      </c>
      <c r="I130" s="229">
        <v>11</v>
      </c>
      <c r="J130" s="686">
        <v>33662727.27272727</v>
      </c>
      <c r="K130" s="279">
        <f t="shared" si="3"/>
        <v>9.684301493424073E-05</v>
      </c>
      <c r="L130" s="673" t="s">
        <v>108</v>
      </c>
    </row>
    <row r="131" spans="1:12" ht="19.5" customHeight="1" thickBot="1">
      <c r="A131" s="120">
        <v>124</v>
      </c>
      <c r="B131" s="224" t="s">
        <v>1621</v>
      </c>
      <c r="C131" s="224" t="s">
        <v>1751</v>
      </c>
      <c r="D131" s="602" t="s">
        <v>1772</v>
      </c>
      <c r="E131" s="620" t="s">
        <v>1623</v>
      </c>
      <c r="F131" s="226">
        <v>41000</v>
      </c>
      <c r="G131" s="227">
        <v>1630</v>
      </c>
      <c r="H131" s="228">
        <v>1670</v>
      </c>
      <c r="I131" s="229">
        <v>24</v>
      </c>
      <c r="J131" s="686">
        <v>15428750</v>
      </c>
      <c r="K131" s="279">
        <f t="shared" si="3"/>
        <v>0.00010564692538280807</v>
      </c>
      <c r="L131" s="673" t="s">
        <v>108</v>
      </c>
    </row>
    <row r="132" spans="1:12" ht="19.5" customHeight="1" thickBot="1">
      <c r="A132" s="120">
        <v>125</v>
      </c>
      <c r="B132" s="224" t="s">
        <v>1621</v>
      </c>
      <c r="C132" s="224" t="s">
        <v>1751</v>
      </c>
      <c r="D132" s="602" t="s">
        <v>1773</v>
      </c>
      <c r="E132" s="620" t="s">
        <v>1623</v>
      </c>
      <c r="F132" s="226">
        <v>41000</v>
      </c>
      <c r="G132" s="227">
        <v>6520</v>
      </c>
      <c r="H132" s="228">
        <v>6700</v>
      </c>
      <c r="I132" s="229">
        <v>0</v>
      </c>
      <c r="J132" s="686">
        <v>0</v>
      </c>
      <c r="K132" s="279" t="e">
        <f t="shared" si="3"/>
        <v>#DIV/0!</v>
      </c>
      <c r="L132" s="673" t="s">
        <v>108</v>
      </c>
    </row>
    <row r="133" spans="1:12" ht="19.5" customHeight="1" thickBot="1">
      <c r="A133" s="120">
        <v>126</v>
      </c>
      <c r="B133" s="224" t="s">
        <v>1621</v>
      </c>
      <c r="C133" s="224" t="s">
        <v>1751</v>
      </c>
      <c r="D133" s="602" t="s">
        <v>1774</v>
      </c>
      <c r="E133" s="620" t="s">
        <v>1623</v>
      </c>
      <c r="F133" s="226">
        <v>41000</v>
      </c>
      <c r="G133" s="227">
        <v>50</v>
      </c>
      <c r="H133" s="228">
        <v>50</v>
      </c>
      <c r="I133" s="229">
        <v>535</v>
      </c>
      <c r="J133" s="686">
        <v>692130.8411214954</v>
      </c>
      <c r="K133" s="279">
        <f t="shared" si="3"/>
        <v>7.22406762267412E-05</v>
      </c>
      <c r="L133" s="673"/>
    </row>
    <row r="134" spans="1:12" ht="19.5" customHeight="1" thickBot="1">
      <c r="A134" s="120">
        <v>127</v>
      </c>
      <c r="B134" s="224" t="s">
        <v>1621</v>
      </c>
      <c r="C134" s="224" t="s">
        <v>1751</v>
      </c>
      <c r="D134" s="602" t="s">
        <v>1775</v>
      </c>
      <c r="E134" s="620" t="s">
        <v>1623</v>
      </c>
      <c r="F134" s="226">
        <v>41000</v>
      </c>
      <c r="G134" s="227">
        <v>20</v>
      </c>
      <c r="H134" s="228">
        <v>20</v>
      </c>
      <c r="I134" s="229">
        <v>4837</v>
      </c>
      <c r="J134" s="686">
        <v>76553.64895596444</v>
      </c>
      <c r="K134" s="279">
        <f t="shared" si="3"/>
        <v>0.00026125469226822223</v>
      </c>
      <c r="L134" s="673"/>
    </row>
    <row r="135" spans="1:12" ht="19.5" customHeight="1" thickBot="1">
      <c r="A135" s="120">
        <v>128</v>
      </c>
      <c r="B135" s="230" t="s">
        <v>1621</v>
      </c>
      <c r="C135" s="230" t="s">
        <v>1751</v>
      </c>
      <c r="D135" s="621" t="s">
        <v>1776</v>
      </c>
      <c r="E135" s="622" t="s">
        <v>1623</v>
      </c>
      <c r="F135" s="226">
        <v>41000</v>
      </c>
      <c r="G135" s="232">
        <v>2340</v>
      </c>
      <c r="H135" s="233">
        <v>2400</v>
      </c>
      <c r="I135" s="234">
        <v>18</v>
      </c>
      <c r="J135" s="687">
        <v>20571666.666666668</v>
      </c>
      <c r="K135" s="280">
        <f t="shared" si="3"/>
        <v>0.00011374868346431175</v>
      </c>
      <c r="L135" s="673" t="s">
        <v>108</v>
      </c>
    </row>
    <row r="136" spans="1:12" ht="19.5" customHeight="1" thickBot="1">
      <c r="A136" s="120">
        <v>129</v>
      </c>
      <c r="B136" s="224" t="s">
        <v>1621</v>
      </c>
      <c r="C136" s="224" t="s">
        <v>1751</v>
      </c>
      <c r="D136" s="602" t="s">
        <v>1777</v>
      </c>
      <c r="E136" s="620" t="s">
        <v>1623</v>
      </c>
      <c r="F136" s="226">
        <v>41000</v>
      </c>
      <c r="G136" s="227">
        <v>1170</v>
      </c>
      <c r="H136" s="228">
        <v>1200</v>
      </c>
      <c r="I136" s="229">
        <v>26</v>
      </c>
      <c r="J136" s="686">
        <v>14241923.076923076</v>
      </c>
      <c r="K136" s="279">
        <f t="shared" si="3"/>
        <v>8.215182694644739E-05</v>
      </c>
      <c r="L136" s="673" t="s">
        <v>108</v>
      </c>
    </row>
    <row r="137" spans="1:12" ht="19.5" customHeight="1" thickBot="1">
      <c r="A137" s="120">
        <v>130</v>
      </c>
      <c r="B137" s="224" t="s">
        <v>1621</v>
      </c>
      <c r="C137" s="224" t="s">
        <v>1751</v>
      </c>
      <c r="D137" s="602" t="s">
        <v>1778</v>
      </c>
      <c r="E137" s="620" t="s">
        <v>1623</v>
      </c>
      <c r="F137" s="226">
        <v>41000</v>
      </c>
      <c r="G137" s="227">
        <v>4680</v>
      </c>
      <c r="H137" s="228">
        <v>4800</v>
      </c>
      <c r="I137" s="229">
        <v>0</v>
      </c>
      <c r="J137" s="686">
        <v>0</v>
      </c>
      <c r="K137" s="279" t="e">
        <f t="shared" si="3"/>
        <v>#DIV/0!</v>
      </c>
      <c r="L137" s="673" t="s">
        <v>108</v>
      </c>
    </row>
    <row r="138" spans="1:12" ht="19.5" customHeight="1" thickBot="1">
      <c r="A138" s="120">
        <v>131</v>
      </c>
      <c r="B138" s="224" t="s">
        <v>1621</v>
      </c>
      <c r="C138" s="224" t="s">
        <v>1751</v>
      </c>
      <c r="D138" s="602" t="s">
        <v>1779</v>
      </c>
      <c r="E138" s="620" t="s">
        <v>1623</v>
      </c>
      <c r="F138" s="226">
        <v>41000</v>
      </c>
      <c r="G138" s="227">
        <v>1860</v>
      </c>
      <c r="H138" s="228">
        <v>1900</v>
      </c>
      <c r="I138" s="229">
        <v>1</v>
      </c>
      <c r="J138" s="686">
        <v>370290000</v>
      </c>
      <c r="K138" s="279">
        <f t="shared" si="3"/>
        <v>5.023090010532286E-06</v>
      </c>
      <c r="L138" s="673" t="s">
        <v>108</v>
      </c>
    </row>
    <row r="139" spans="1:12" ht="19.5" customHeight="1" thickBot="1">
      <c r="A139" s="120">
        <v>132</v>
      </c>
      <c r="B139" s="224" t="s">
        <v>1621</v>
      </c>
      <c r="C139" s="224" t="s">
        <v>1751</v>
      </c>
      <c r="D139" s="602" t="s">
        <v>1780</v>
      </c>
      <c r="E139" s="620" t="s">
        <v>1623</v>
      </c>
      <c r="F139" s="226">
        <v>41000</v>
      </c>
      <c r="G139" s="227">
        <v>930</v>
      </c>
      <c r="H139" s="228">
        <v>950</v>
      </c>
      <c r="I139" s="229">
        <v>0</v>
      </c>
      <c r="J139" s="686">
        <v>0</v>
      </c>
      <c r="K139" s="279" t="e">
        <f t="shared" si="3"/>
        <v>#DIV/0!</v>
      </c>
      <c r="L139" s="673" t="s">
        <v>108</v>
      </c>
    </row>
    <row r="140" spans="1:12" ht="19.5" customHeight="1" thickBot="1">
      <c r="A140" s="120">
        <v>133</v>
      </c>
      <c r="B140" s="224" t="s">
        <v>1621</v>
      </c>
      <c r="C140" s="224" t="s">
        <v>1751</v>
      </c>
      <c r="D140" s="602" t="s">
        <v>1781</v>
      </c>
      <c r="E140" s="620" t="s">
        <v>1623</v>
      </c>
      <c r="F140" s="226">
        <v>41000</v>
      </c>
      <c r="G140" s="227">
        <v>460</v>
      </c>
      <c r="H140" s="228">
        <v>470</v>
      </c>
      <c r="I140" s="229">
        <v>14</v>
      </c>
      <c r="J140" s="686">
        <v>26449285.714285713</v>
      </c>
      <c r="K140" s="279">
        <f t="shared" si="3"/>
        <v>1.739177401496125E-05</v>
      </c>
      <c r="L140" s="673" t="s">
        <v>108</v>
      </c>
    </row>
    <row r="141" spans="1:12" ht="19.5" customHeight="1" thickBot="1">
      <c r="A141" s="120">
        <v>134</v>
      </c>
      <c r="B141" s="224" t="s">
        <v>1621</v>
      </c>
      <c r="C141" s="224" t="s">
        <v>1751</v>
      </c>
      <c r="D141" s="602" t="s">
        <v>1782</v>
      </c>
      <c r="E141" s="620" t="s">
        <v>1623</v>
      </c>
      <c r="F141" s="226">
        <v>41000</v>
      </c>
      <c r="G141" s="227">
        <v>230</v>
      </c>
      <c r="H141" s="228">
        <v>230</v>
      </c>
      <c r="I141" s="229">
        <v>26</v>
      </c>
      <c r="J141" s="686">
        <v>14241923.076923076</v>
      </c>
      <c r="K141" s="279">
        <f t="shared" si="3"/>
        <v>1.6149504442464017E-05</v>
      </c>
      <c r="L141" s="673"/>
    </row>
    <row r="142" spans="1:12" ht="19.5" customHeight="1" thickBot="1">
      <c r="A142" s="120">
        <v>135</v>
      </c>
      <c r="B142" s="224" t="s">
        <v>1621</v>
      </c>
      <c r="C142" s="224" t="s">
        <v>1751</v>
      </c>
      <c r="D142" s="602" t="s">
        <v>1783</v>
      </c>
      <c r="E142" s="620" t="s">
        <v>1623</v>
      </c>
      <c r="F142" s="226">
        <v>41000</v>
      </c>
      <c r="G142" s="227">
        <v>390</v>
      </c>
      <c r="H142" s="228">
        <v>400</v>
      </c>
      <c r="I142" s="229">
        <v>20</v>
      </c>
      <c r="J142" s="686">
        <v>18514500</v>
      </c>
      <c r="K142" s="279">
        <f t="shared" si="3"/>
        <v>2.1064571011909584E-05</v>
      </c>
      <c r="L142" s="673" t="s">
        <v>108</v>
      </c>
    </row>
    <row r="143" spans="1:12" ht="19.5" customHeight="1" thickBot="1">
      <c r="A143" s="120">
        <v>136</v>
      </c>
      <c r="B143" s="230" t="s">
        <v>1621</v>
      </c>
      <c r="C143" s="230" t="s">
        <v>1751</v>
      </c>
      <c r="D143" s="621" t="s">
        <v>1784</v>
      </c>
      <c r="E143" s="622" t="s">
        <v>1623</v>
      </c>
      <c r="F143" s="226">
        <v>41000</v>
      </c>
      <c r="G143" s="232">
        <v>190</v>
      </c>
      <c r="H143" s="233">
        <v>190</v>
      </c>
      <c r="I143" s="234">
        <v>36</v>
      </c>
      <c r="J143" s="687">
        <v>10285833.333333334</v>
      </c>
      <c r="K143" s="280">
        <f t="shared" si="3"/>
        <v>1.8472008425828403E-05</v>
      </c>
      <c r="L143" s="673"/>
    </row>
    <row r="144" spans="1:12" ht="19.5" customHeight="1" thickBot="1">
      <c r="A144" s="120">
        <v>137</v>
      </c>
      <c r="B144" s="224" t="s">
        <v>1621</v>
      </c>
      <c r="C144" s="602" t="s">
        <v>1751</v>
      </c>
      <c r="D144" s="602" t="s">
        <v>1785</v>
      </c>
      <c r="E144" s="620" t="s">
        <v>1623</v>
      </c>
      <c r="F144" s="226">
        <v>41000</v>
      </c>
      <c r="G144" s="227">
        <v>210</v>
      </c>
      <c r="H144" s="228">
        <v>210</v>
      </c>
      <c r="I144" s="229">
        <v>8</v>
      </c>
      <c r="J144" s="686">
        <v>46286250</v>
      </c>
      <c r="K144" s="279">
        <f t="shared" si="3"/>
        <v>4.536984525642064E-06</v>
      </c>
      <c r="L144" s="673"/>
    </row>
    <row r="145" spans="1:12" ht="19.5" customHeight="1" thickBot="1">
      <c r="A145" s="120">
        <v>138</v>
      </c>
      <c r="B145" s="224" t="s">
        <v>1621</v>
      </c>
      <c r="C145" s="224" t="s">
        <v>1751</v>
      </c>
      <c r="D145" s="602" t="s">
        <v>1786</v>
      </c>
      <c r="E145" s="620" t="s">
        <v>1623</v>
      </c>
      <c r="F145" s="226">
        <v>41000</v>
      </c>
      <c r="G145" s="227">
        <v>30</v>
      </c>
      <c r="H145" s="228">
        <v>30</v>
      </c>
      <c r="I145" s="229">
        <v>1704</v>
      </c>
      <c r="J145" s="686">
        <v>217306.338028169</v>
      </c>
      <c r="K145" s="279">
        <f t="shared" si="3"/>
        <v>0.00013805395770882282</v>
      </c>
      <c r="L145" s="673"/>
    </row>
    <row r="146" spans="1:12" ht="19.5" customHeight="1" thickBot="1">
      <c r="A146" s="120">
        <v>139</v>
      </c>
      <c r="B146" s="224" t="s">
        <v>1621</v>
      </c>
      <c r="C146" s="224" t="s">
        <v>1751</v>
      </c>
      <c r="D146" s="602" t="s">
        <v>1787</v>
      </c>
      <c r="E146" s="620" t="s">
        <v>1623</v>
      </c>
      <c r="F146" s="226">
        <v>41000</v>
      </c>
      <c r="G146" s="227">
        <v>6040</v>
      </c>
      <c r="H146" s="228">
        <v>6210</v>
      </c>
      <c r="I146" s="229">
        <v>35</v>
      </c>
      <c r="J146" s="686">
        <v>10579714.285714285</v>
      </c>
      <c r="K146" s="279">
        <f t="shared" si="3"/>
        <v>0.0005709038861432931</v>
      </c>
      <c r="L146" s="673" t="s">
        <v>108</v>
      </c>
    </row>
    <row r="147" spans="1:12" ht="19.5" customHeight="1" thickBot="1">
      <c r="A147" s="120">
        <v>140</v>
      </c>
      <c r="B147" s="224" t="s">
        <v>1621</v>
      </c>
      <c r="C147" s="224" t="s">
        <v>1751</v>
      </c>
      <c r="D147" s="602" t="s">
        <v>1788</v>
      </c>
      <c r="E147" s="620" t="s">
        <v>1623</v>
      </c>
      <c r="F147" s="226">
        <v>41000</v>
      </c>
      <c r="G147" s="227">
        <v>3020</v>
      </c>
      <c r="H147" s="228">
        <v>3100</v>
      </c>
      <c r="I147" s="229">
        <v>53</v>
      </c>
      <c r="J147" s="686">
        <v>6986603.773584906</v>
      </c>
      <c r="K147" s="279">
        <f t="shared" si="3"/>
        <v>0.0004322557995084933</v>
      </c>
      <c r="L147" s="673" t="s">
        <v>108</v>
      </c>
    </row>
    <row r="148" spans="1:12" ht="19.5" customHeight="1" thickBot="1">
      <c r="A148" s="120">
        <v>141</v>
      </c>
      <c r="B148" s="224" t="s">
        <v>1621</v>
      </c>
      <c r="C148" s="224" t="s">
        <v>1751</v>
      </c>
      <c r="D148" s="602" t="s">
        <v>1789</v>
      </c>
      <c r="E148" s="620" t="s">
        <v>1623</v>
      </c>
      <c r="F148" s="226">
        <v>41000</v>
      </c>
      <c r="G148" s="227">
        <v>12080</v>
      </c>
      <c r="H148" s="228">
        <v>12420</v>
      </c>
      <c r="I148" s="229">
        <v>0</v>
      </c>
      <c r="J148" s="686">
        <v>0</v>
      </c>
      <c r="K148" s="279" t="e">
        <f t="shared" si="3"/>
        <v>#DIV/0!</v>
      </c>
      <c r="L148" s="673" t="s">
        <v>108</v>
      </c>
    </row>
    <row r="149" spans="1:12" ht="19.5" customHeight="1" thickBot="1">
      <c r="A149" s="120">
        <v>142</v>
      </c>
      <c r="B149" s="224" t="s">
        <v>1621</v>
      </c>
      <c r="C149" s="224" t="s">
        <v>1751</v>
      </c>
      <c r="D149" s="602" t="s">
        <v>1790</v>
      </c>
      <c r="E149" s="620" t="s">
        <v>1623</v>
      </c>
      <c r="F149" s="226">
        <v>41000</v>
      </c>
      <c r="G149" s="227">
        <v>140</v>
      </c>
      <c r="H149" s="228">
        <v>140</v>
      </c>
      <c r="I149" s="229">
        <v>8280</v>
      </c>
      <c r="J149" s="686">
        <v>44721.014492753624</v>
      </c>
      <c r="K149" s="279">
        <f t="shared" si="3"/>
        <v>0.0031305193226930242</v>
      </c>
      <c r="L149" s="673"/>
    </row>
    <row r="150" spans="1:12" ht="19.5" customHeight="1" thickBot="1">
      <c r="A150" s="120">
        <v>143</v>
      </c>
      <c r="B150" s="224" t="s">
        <v>1621</v>
      </c>
      <c r="C150" s="224" t="s">
        <v>1751</v>
      </c>
      <c r="D150" s="602" t="s">
        <v>1791</v>
      </c>
      <c r="E150" s="620" t="s">
        <v>1623</v>
      </c>
      <c r="F150" s="226">
        <v>41000</v>
      </c>
      <c r="G150" s="227">
        <v>70</v>
      </c>
      <c r="H150" s="228">
        <v>70</v>
      </c>
      <c r="I150" s="229">
        <v>6434</v>
      </c>
      <c r="J150" s="686">
        <v>57552.06714330121</v>
      </c>
      <c r="K150" s="279">
        <f t="shared" si="3"/>
        <v>0.0012162899349158769</v>
      </c>
      <c r="L150" s="673"/>
    </row>
    <row r="151" spans="1:12" ht="19.5" customHeight="1" thickBot="1">
      <c r="A151" s="120">
        <v>144</v>
      </c>
      <c r="B151" s="224" t="s">
        <v>1621</v>
      </c>
      <c r="C151" s="224" t="s">
        <v>1751</v>
      </c>
      <c r="D151" s="602" t="s">
        <v>1792</v>
      </c>
      <c r="E151" s="620" t="s">
        <v>1623</v>
      </c>
      <c r="F151" s="226">
        <v>41000</v>
      </c>
      <c r="G151" s="227">
        <v>1580</v>
      </c>
      <c r="H151" s="228">
        <v>1620</v>
      </c>
      <c r="I151" s="229">
        <v>63</v>
      </c>
      <c r="J151" s="686">
        <v>5877619.047619048</v>
      </c>
      <c r="K151" s="279">
        <f t="shared" si="3"/>
        <v>0.0002688163331442923</v>
      </c>
      <c r="L151" s="673" t="s">
        <v>108</v>
      </c>
    </row>
    <row r="152" spans="1:12" ht="19.5" customHeight="1" thickBot="1">
      <c r="A152" s="120">
        <v>145</v>
      </c>
      <c r="B152" s="230" t="s">
        <v>1621</v>
      </c>
      <c r="C152" s="230" t="s">
        <v>1751</v>
      </c>
      <c r="D152" s="621" t="s">
        <v>1793</v>
      </c>
      <c r="E152" s="622" t="s">
        <v>1623</v>
      </c>
      <c r="F152" s="226">
        <v>41000</v>
      </c>
      <c r="G152" s="232">
        <v>790</v>
      </c>
      <c r="H152" s="233">
        <v>810</v>
      </c>
      <c r="I152" s="234">
        <v>24</v>
      </c>
      <c r="J152" s="687">
        <v>15428750</v>
      </c>
      <c r="K152" s="280">
        <f t="shared" si="3"/>
        <v>5.1203111075103296E-05</v>
      </c>
      <c r="L152" s="673" t="s">
        <v>108</v>
      </c>
    </row>
    <row r="153" spans="1:12" ht="19.5" customHeight="1" thickBot="1">
      <c r="A153" s="120">
        <v>146</v>
      </c>
      <c r="B153" s="224" t="s">
        <v>1621</v>
      </c>
      <c r="C153" s="224" t="s">
        <v>1751</v>
      </c>
      <c r="D153" s="602" t="s">
        <v>1794</v>
      </c>
      <c r="E153" s="620" t="s">
        <v>1623</v>
      </c>
      <c r="F153" s="226">
        <v>41000</v>
      </c>
      <c r="G153" s="227">
        <v>3160</v>
      </c>
      <c r="H153" s="228">
        <v>3250</v>
      </c>
      <c r="I153" s="229">
        <v>0</v>
      </c>
      <c r="J153" s="686">
        <v>0</v>
      </c>
      <c r="K153" s="279" t="e">
        <f t="shared" si="3"/>
        <v>#DIV/0!</v>
      </c>
      <c r="L153" s="673" t="s">
        <v>108</v>
      </c>
    </row>
    <row r="154" spans="1:12" ht="19.5" customHeight="1" thickBot="1">
      <c r="A154" s="120">
        <v>147</v>
      </c>
      <c r="B154" s="224" t="s">
        <v>1621</v>
      </c>
      <c r="C154" s="224" t="s">
        <v>1751</v>
      </c>
      <c r="D154" s="602" t="s">
        <v>1795</v>
      </c>
      <c r="E154" s="620" t="s">
        <v>1623</v>
      </c>
      <c r="F154" s="226">
        <v>41000</v>
      </c>
      <c r="G154" s="227">
        <v>140</v>
      </c>
      <c r="H154" s="228">
        <v>140</v>
      </c>
      <c r="I154" s="229">
        <v>4656</v>
      </c>
      <c r="J154" s="686">
        <v>79529.63917525773</v>
      </c>
      <c r="K154" s="279">
        <f t="shared" si="3"/>
        <v>0.001760349995949121</v>
      </c>
      <c r="L154" s="673"/>
    </row>
    <row r="155" spans="1:12" ht="19.5" customHeight="1" thickBot="1">
      <c r="A155" s="120">
        <v>148</v>
      </c>
      <c r="B155" s="224" t="s">
        <v>1621</v>
      </c>
      <c r="C155" s="224" t="s">
        <v>1751</v>
      </c>
      <c r="D155" s="602" t="s">
        <v>1796</v>
      </c>
      <c r="E155" s="620" t="s">
        <v>1623</v>
      </c>
      <c r="F155" s="226">
        <v>41000</v>
      </c>
      <c r="G155" s="227">
        <v>70</v>
      </c>
      <c r="H155" s="228">
        <v>70</v>
      </c>
      <c r="I155" s="229">
        <v>3834</v>
      </c>
      <c r="J155" s="686">
        <v>96580.59467918622</v>
      </c>
      <c r="K155" s="279">
        <f t="shared" si="3"/>
        <v>0.0007247832779713198</v>
      </c>
      <c r="L155" s="673"/>
    </row>
    <row r="156" spans="1:12" ht="19.5" customHeight="1" thickBot="1">
      <c r="A156" s="120">
        <v>149</v>
      </c>
      <c r="B156" s="224" t="s">
        <v>1621</v>
      </c>
      <c r="C156" s="224" t="s">
        <v>1751</v>
      </c>
      <c r="D156" s="602" t="s">
        <v>1797</v>
      </c>
      <c r="E156" s="620" t="s">
        <v>1623</v>
      </c>
      <c r="F156" s="226">
        <v>41000</v>
      </c>
      <c r="G156" s="227">
        <v>1640</v>
      </c>
      <c r="H156" s="228">
        <v>1680</v>
      </c>
      <c r="I156" s="229">
        <v>1</v>
      </c>
      <c r="J156" s="686">
        <v>370290000</v>
      </c>
      <c r="K156" s="279">
        <f t="shared" si="3"/>
        <v>4.428961084555349E-06</v>
      </c>
      <c r="L156" s="673" t="s">
        <v>108</v>
      </c>
    </row>
    <row r="157" spans="1:12" ht="19.5" customHeight="1" thickBot="1">
      <c r="A157" s="120">
        <v>150</v>
      </c>
      <c r="B157" s="224" t="s">
        <v>1621</v>
      </c>
      <c r="C157" s="224" t="s">
        <v>1751</v>
      </c>
      <c r="D157" s="602" t="s">
        <v>1798</v>
      </c>
      <c r="E157" s="620" t="s">
        <v>1623</v>
      </c>
      <c r="F157" s="226">
        <v>41000</v>
      </c>
      <c r="G157" s="227">
        <v>820</v>
      </c>
      <c r="H157" s="228">
        <v>840</v>
      </c>
      <c r="I157" s="229">
        <v>0</v>
      </c>
      <c r="J157" s="686">
        <v>0</v>
      </c>
      <c r="K157" s="279" t="e">
        <f t="shared" si="3"/>
        <v>#DIV/0!</v>
      </c>
      <c r="L157" s="673" t="s">
        <v>108</v>
      </c>
    </row>
    <row r="158" spans="1:12" ht="19.5" customHeight="1" thickBot="1">
      <c r="A158" s="120">
        <v>151</v>
      </c>
      <c r="B158" s="224" t="s">
        <v>1621</v>
      </c>
      <c r="C158" s="224" t="s">
        <v>1751</v>
      </c>
      <c r="D158" s="602" t="s">
        <v>1799</v>
      </c>
      <c r="E158" s="620" t="s">
        <v>1623</v>
      </c>
      <c r="F158" s="226">
        <v>41000</v>
      </c>
      <c r="G158" s="227">
        <v>140</v>
      </c>
      <c r="H158" s="228">
        <v>140</v>
      </c>
      <c r="I158" s="229">
        <v>10318</v>
      </c>
      <c r="J158" s="686">
        <v>35887.76894747044</v>
      </c>
      <c r="K158" s="279">
        <f t="shared" si="3"/>
        <v>0.0039010505279645684</v>
      </c>
      <c r="L158" s="673"/>
    </row>
    <row r="159" spans="1:12" ht="19.5" customHeight="1" thickBot="1">
      <c r="A159" s="120">
        <v>152</v>
      </c>
      <c r="B159" s="224" t="s">
        <v>1621</v>
      </c>
      <c r="C159" s="224" t="s">
        <v>1751</v>
      </c>
      <c r="D159" s="602" t="s">
        <v>1800</v>
      </c>
      <c r="E159" s="620" t="s">
        <v>1623</v>
      </c>
      <c r="F159" s="226">
        <v>41000</v>
      </c>
      <c r="G159" s="227">
        <v>70</v>
      </c>
      <c r="H159" s="228">
        <v>70</v>
      </c>
      <c r="I159" s="229">
        <v>990</v>
      </c>
      <c r="J159" s="686">
        <v>374030.30303030304</v>
      </c>
      <c r="K159" s="279">
        <f aca="true" t="shared" si="4" ref="K159:K193">IF(G159=0,"",G159/J159)</f>
        <v>0.00018715061168273514</v>
      </c>
      <c r="L159" s="673"/>
    </row>
    <row r="160" spans="1:12" ht="19.5" customHeight="1" thickBot="1">
      <c r="A160" s="120">
        <v>153</v>
      </c>
      <c r="B160" s="230" t="s">
        <v>1621</v>
      </c>
      <c r="C160" s="230" t="s">
        <v>1751</v>
      </c>
      <c r="D160" s="621" t="s">
        <v>1801</v>
      </c>
      <c r="E160" s="622" t="s">
        <v>1623</v>
      </c>
      <c r="F160" s="226">
        <v>41000</v>
      </c>
      <c r="G160" s="232">
        <v>600</v>
      </c>
      <c r="H160" s="233">
        <v>610</v>
      </c>
      <c r="I160" s="234">
        <v>15</v>
      </c>
      <c r="J160" s="687">
        <v>24686000</v>
      </c>
      <c r="K160" s="280">
        <f t="shared" si="4"/>
        <v>2.4305274244511058E-05</v>
      </c>
      <c r="L160" s="673" t="s">
        <v>108</v>
      </c>
    </row>
    <row r="161" spans="1:12" ht="19.5" customHeight="1" thickBot="1">
      <c r="A161" s="120">
        <v>154</v>
      </c>
      <c r="B161" s="224" t="s">
        <v>1621</v>
      </c>
      <c r="C161" s="224" t="s">
        <v>1751</v>
      </c>
      <c r="D161" s="602" t="s">
        <v>1802</v>
      </c>
      <c r="E161" s="620" t="s">
        <v>1623</v>
      </c>
      <c r="F161" s="226">
        <v>41000</v>
      </c>
      <c r="G161" s="227">
        <v>3600</v>
      </c>
      <c r="H161" s="228">
        <v>3700</v>
      </c>
      <c r="I161" s="229">
        <v>77</v>
      </c>
      <c r="J161" s="686">
        <v>4808961.038961039</v>
      </c>
      <c r="K161" s="279">
        <f t="shared" si="4"/>
        <v>0.0007486024467309407</v>
      </c>
      <c r="L161" s="673" t="s">
        <v>108</v>
      </c>
    </row>
    <row r="162" spans="1:12" ht="19.5" customHeight="1" thickBot="1">
      <c r="A162" s="120">
        <v>155</v>
      </c>
      <c r="B162" s="224" t="s">
        <v>1621</v>
      </c>
      <c r="C162" s="224" t="s">
        <v>1751</v>
      </c>
      <c r="D162" s="602" t="s">
        <v>1803</v>
      </c>
      <c r="E162" s="620" t="s">
        <v>1623</v>
      </c>
      <c r="F162" s="226">
        <v>41000</v>
      </c>
      <c r="G162" s="227">
        <v>290</v>
      </c>
      <c r="H162" s="228">
        <v>290</v>
      </c>
      <c r="I162" s="229">
        <v>124</v>
      </c>
      <c r="J162" s="686">
        <v>2986209.6774193547</v>
      </c>
      <c r="K162" s="279">
        <f t="shared" si="4"/>
        <v>9.711307353695752E-05</v>
      </c>
      <c r="L162" s="673"/>
    </row>
    <row r="163" spans="1:12" ht="19.5" customHeight="1" thickBot="1">
      <c r="A163" s="120">
        <v>156</v>
      </c>
      <c r="B163" s="224" t="s">
        <v>1621</v>
      </c>
      <c r="C163" s="224" t="s">
        <v>1751</v>
      </c>
      <c r="D163" s="602" t="s">
        <v>1804</v>
      </c>
      <c r="E163" s="620" t="s">
        <v>1623</v>
      </c>
      <c r="F163" s="226">
        <v>41000</v>
      </c>
      <c r="G163" s="227">
        <v>7240</v>
      </c>
      <c r="H163" s="228">
        <v>7440</v>
      </c>
      <c r="I163" s="229">
        <v>6</v>
      </c>
      <c r="J163" s="686">
        <v>61715000</v>
      </c>
      <c r="K163" s="279">
        <f t="shared" si="4"/>
        <v>0.00011731345702017338</v>
      </c>
      <c r="L163" s="673" t="s">
        <v>108</v>
      </c>
    </row>
    <row r="164" spans="1:12" ht="19.5" customHeight="1" thickBot="1">
      <c r="A164" s="120">
        <v>157</v>
      </c>
      <c r="B164" s="224" t="s">
        <v>1621</v>
      </c>
      <c r="C164" s="224" t="s">
        <v>1751</v>
      </c>
      <c r="D164" s="602" t="s">
        <v>1805</v>
      </c>
      <c r="E164" s="620" t="s">
        <v>1623</v>
      </c>
      <c r="F164" s="226">
        <v>41000</v>
      </c>
      <c r="G164" s="227">
        <v>3620</v>
      </c>
      <c r="H164" s="228">
        <v>3720</v>
      </c>
      <c r="I164" s="229">
        <v>0</v>
      </c>
      <c r="J164" s="686">
        <v>0</v>
      </c>
      <c r="K164" s="279" t="e">
        <f t="shared" si="4"/>
        <v>#DIV/0!</v>
      </c>
      <c r="L164" s="673" t="s">
        <v>108</v>
      </c>
    </row>
    <row r="165" spans="1:12" ht="19.5" customHeight="1" thickBot="1">
      <c r="A165" s="120">
        <v>158</v>
      </c>
      <c r="B165" s="224" t="s">
        <v>1621</v>
      </c>
      <c r="C165" s="224" t="s">
        <v>1751</v>
      </c>
      <c r="D165" s="602" t="s">
        <v>1806</v>
      </c>
      <c r="E165" s="620" t="s">
        <v>1623</v>
      </c>
      <c r="F165" s="226">
        <v>41000</v>
      </c>
      <c r="G165" s="227">
        <v>3620</v>
      </c>
      <c r="H165" s="228">
        <v>3720</v>
      </c>
      <c r="I165" s="229">
        <v>33</v>
      </c>
      <c r="J165" s="686">
        <v>11220909.090909092</v>
      </c>
      <c r="K165" s="279">
        <f t="shared" si="4"/>
        <v>0.00032261200680547676</v>
      </c>
      <c r="L165" s="673" t="s">
        <v>108</v>
      </c>
    </row>
    <row r="166" spans="1:12" ht="19.5" customHeight="1" thickBot="1">
      <c r="A166" s="120">
        <v>159</v>
      </c>
      <c r="B166" s="224" t="s">
        <v>1621</v>
      </c>
      <c r="C166" s="224" t="s">
        <v>1751</v>
      </c>
      <c r="D166" s="602" t="s">
        <v>1807</v>
      </c>
      <c r="E166" s="620" t="s">
        <v>1623</v>
      </c>
      <c r="F166" s="226">
        <v>41000</v>
      </c>
      <c r="G166" s="227">
        <v>1810</v>
      </c>
      <c r="H166" s="228">
        <v>1860</v>
      </c>
      <c r="I166" s="229">
        <v>4</v>
      </c>
      <c r="J166" s="686">
        <v>92572500</v>
      </c>
      <c r="K166" s="279">
        <f t="shared" si="4"/>
        <v>1.9552242836695565E-05</v>
      </c>
      <c r="L166" s="673" t="s">
        <v>108</v>
      </c>
    </row>
    <row r="167" spans="1:12" ht="19.5" customHeight="1" thickBot="1">
      <c r="A167" s="120">
        <v>160</v>
      </c>
      <c r="B167" s="224" t="s">
        <v>1621</v>
      </c>
      <c r="C167" s="224" t="s">
        <v>1751</v>
      </c>
      <c r="D167" s="602" t="s">
        <v>1808</v>
      </c>
      <c r="E167" s="620" t="s">
        <v>1623</v>
      </c>
      <c r="F167" s="226">
        <v>41000</v>
      </c>
      <c r="G167" s="227">
        <v>7240</v>
      </c>
      <c r="H167" s="228">
        <v>7440</v>
      </c>
      <c r="I167" s="229">
        <v>32</v>
      </c>
      <c r="J167" s="686">
        <v>11571562.5</v>
      </c>
      <c r="K167" s="279">
        <f t="shared" si="4"/>
        <v>0.0006256717707742581</v>
      </c>
      <c r="L167" s="673" t="s">
        <v>108</v>
      </c>
    </row>
    <row r="168" spans="1:12" ht="19.5" customHeight="1" thickBot="1">
      <c r="A168" s="120">
        <v>161</v>
      </c>
      <c r="B168" s="230" t="s">
        <v>1621</v>
      </c>
      <c r="C168" s="230" t="s">
        <v>1751</v>
      </c>
      <c r="D168" s="621" t="s">
        <v>1809</v>
      </c>
      <c r="E168" s="622" t="s">
        <v>1623</v>
      </c>
      <c r="F168" s="226">
        <v>41000</v>
      </c>
      <c r="G168" s="232">
        <v>3620</v>
      </c>
      <c r="H168" s="233">
        <v>3720</v>
      </c>
      <c r="I168" s="234">
        <v>7</v>
      </c>
      <c r="J168" s="687">
        <v>52898571.428571425</v>
      </c>
      <c r="K168" s="280">
        <f t="shared" si="4"/>
        <v>6.843284992843447E-05</v>
      </c>
      <c r="L168" s="673" t="s">
        <v>108</v>
      </c>
    </row>
    <row r="169" spans="1:12" ht="19.5" customHeight="1" thickBot="1">
      <c r="A169" s="120">
        <v>162</v>
      </c>
      <c r="B169" s="224" t="s">
        <v>1621</v>
      </c>
      <c r="C169" s="602" t="s">
        <v>1751</v>
      </c>
      <c r="D169" s="602" t="s">
        <v>1810</v>
      </c>
      <c r="E169" s="620" t="s">
        <v>1623</v>
      </c>
      <c r="F169" s="226">
        <v>41000</v>
      </c>
      <c r="G169" s="227">
        <v>240</v>
      </c>
      <c r="H169" s="228">
        <v>240</v>
      </c>
      <c r="I169" s="229">
        <v>1170</v>
      </c>
      <c r="J169" s="686">
        <v>316487.1794871795</v>
      </c>
      <c r="K169" s="279">
        <f t="shared" si="4"/>
        <v>0.000758324556428745</v>
      </c>
      <c r="L169" s="673"/>
    </row>
    <row r="170" spans="1:12" ht="19.5" customHeight="1" thickBot="1">
      <c r="A170" s="120">
        <v>163</v>
      </c>
      <c r="B170" s="224" t="s">
        <v>1621</v>
      </c>
      <c r="C170" s="224" t="s">
        <v>1751</v>
      </c>
      <c r="D170" s="602" t="s">
        <v>1811</v>
      </c>
      <c r="E170" s="620" t="s">
        <v>1623</v>
      </c>
      <c r="F170" s="226">
        <v>41000</v>
      </c>
      <c r="G170" s="227">
        <v>120</v>
      </c>
      <c r="H170" s="228">
        <v>120</v>
      </c>
      <c r="I170" s="229">
        <v>1437</v>
      </c>
      <c r="J170" s="686">
        <v>257682.67223382046</v>
      </c>
      <c r="K170" s="279">
        <f t="shared" si="4"/>
        <v>0.0004656890545248319</v>
      </c>
      <c r="L170" s="673"/>
    </row>
    <row r="171" spans="1:12" ht="19.5" customHeight="1" thickBot="1">
      <c r="A171" s="120">
        <v>164</v>
      </c>
      <c r="B171" s="224" t="s">
        <v>1621</v>
      </c>
      <c r="C171" s="224" t="s">
        <v>1751</v>
      </c>
      <c r="D171" s="602" t="s">
        <v>1812</v>
      </c>
      <c r="E171" s="620" t="s">
        <v>1623</v>
      </c>
      <c r="F171" s="226">
        <v>41000</v>
      </c>
      <c r="G171" s="227">
        <v>240</v>
      </c>
      <c r="H171" s="228">
        <v>240</v>
      </c>
      <c r="I171" s="229">
        <v>8361</v>
      </c>
      <c r="J171" s="686">
        <v>44287.764621456765</v>
      </c>
      <c r="K171" s="279">
        <f t="shared" si="4"/>
        <v>0.005419103945556185</v>
      </c>
      <c r="L171" s="673"/>
    </row>
    <row r="172" spans="1:12" ht="19.5" customHeight="1" thickBot="1">
      <c r="A172" s="120">
        <v>165</v>
      </c>
      <c r="B172" s="224" t="s">
        <v>1621</v>
      </c>
      <c r="C172" s="224" t="s">
        <v>1751</v>
      </c>
      <c r="D172" s="602" t="s">
        <v>1813</v>
      </c>
      <c r="E172" s="620" t="s">
        <v>1623</v>
      </c>
      <c r="F172" s="226">
        <v>41000</v>
      </c>
      <c r="G172" s="227">
        <v>120</v>
      </c>
      <c r="H172" s="228">
        <v>120</v>
      </c>
      <c r="I172" s="229">
        <v>3697</v>
      </c>
      <c r="J172" s="686">
        <v>100159.58885582905</v>
      </c>
      <c r="K172" s="279">
        <f t="shared" si="4"/>
        <v>0.0011980879850927652</v>
      </c>
      <c r="L172" s="673"/>
    </row>
    <row r="173" spans="1:12" ht="19.5" customHeight="1" thickBot="1">
      <c r="A173" s="120">
        <v>166</v>
      </c>
      <c r="B173" s="224" t="s">
        <v>1621</v>
      </c>
      <c r="C173" s="224" t="s">
        <v>1751</v>
      </c>
      <c r="D173" s="602" t="s">
        <v>1814</v>
      </c>
      <c r="E173" s="620" t="s">
        <v>1623</v>
      </c>
      <c r="F173" s="226">
        <v>41000</v>
      </c>
      <c r="G173" s="227">
        <v>480</v>
      </c>
      <c r="H173" s="228">
        <v>490</v>
      </c>
      <c r="I173" s="229">
        <v>5232</v>
      </c>
      <c r="J173" s="686">
        <v>70774.08256880734</v>
      </c>
      <c r="K173" s="279">
        <f t="shared" si="4"/>
        <v>0.006782143725188366</v>
      </c>
      <c r="L173" s="673" t="s">
        <v>108</v>
      </c>
    </row>
    <row r="174" spans="1:12" ht="19.5" customHeight="1" thickBot="1">
      <c r="A174" s="120">
        <v>167</v>
      </c>
      <c r="B174" s="224" t="s">
        <v>1621</v>
      </c>
      <c r="C174" s="224" t="s">
        <v>1751</v>
      </c>
      <c r="D174" s="602" t="s">
        <v>1815</v>
      </c>
      <c r="E174" s="620" t="s">
        <v>1623</v>
      </c>
      <c r="F174" s="226">
        <v>41000</v>
      </c>
      <c r="G174" s="227">
        <v>240</v>
      </c>
      <c r="H174" s="228">
        <v>240</v>
      </c>
      <c r="I174" s="229">
        <v>1383</v>
      </c>
      <c r="J174" s="686">
        <v>267744.03470715834</v>
      </c>
      <c r="K174" s="279">
        <f t="shared" si="4"/>
        <v>0.0008963785141375679</v>
      </c>
      <c r="L174" s="673"/>
    </row>
    <row r="175" spans="1:12" ht="19.5" customHeight="1" thickBot="1">
      <c r="A175" s="120">
        <v>168</v>
      </c>
      <c r="B175" s="224" t="s">
        <v>1621</v>
      </c>
      <c r="C175" s="224" t="s">
        <v>1751</v>
      </c>
      <c r="D175" s="602" t="s">
        <v>1816</v>
      </c>
      <c r="E175" s="620" t="s">
        <v>1623</v>
      </c>
      <c r="F175" s="226">
        <v>41000</v>
      </c>
      <c r="G175" s="227">
        <v>840</v>
      </c>
      <c r="H175" s="228">
        <v>860</v>
      </c>
      <c r="I175" s="229">
        <v>11303</v>
      </c>
      <c r="J175" s="686">
        <v>32760.32911616385</v>
      </c>
      <c r="K175" s="279">
        <f t="shared" si="4"/>
        <v>0.025640768046666127</v>
      </c>
      <c r="L175" s="673" t="s">
        <v>108</v>
      </c>
    </row>
    <row r="176" spans="1:12" ht="19.5" customHeight="1" thickBot="1">
      <c r="A176" s="120">
        <v>169</v>
      </c>
      <c r="B176" s="224" t="s">
        <v>1621</v>
      </c>
      <c r="C176" s="224" t="s">
        <v>1751</v>
      </c>
      <c r="D176" s="602" t="s">
        <v>1817</v>
      </c>
      <c r="E176" s="620" t="s">
        <v>1623</v>
      </c>
      <c r="F176" s="226">
        <v>41000</v>
      </c>
      <c r="G176" s="227">
        <v>310</v>
      </c>
      <c r="H176" s="228">
        <v>310</v>
      </c>
      <c r="I176" s="229">
        <v>18101</v>
      </c>
      <c r="J176" s="686">
        <v>20456.880835312964</v>
      </c>
      <c r="K176" s="279">
        <f t="shared" si="4"/>
        <v>0.015153825380107485</v>
      </c>
      <c r="L176" s="673"/>
    </row>
    <row r="177" spans="1:12" ht="19.5" customHeight="1" thickBot="1">
      <c r="A177" s="120">
        <v>170</v>
      </c>
      <c r="B177" s="230" t="s">
        <v>1621</v>
      </c>
      <c r="C177" s="230" t="s">
        <v>1751</v>
      </c>
      <c r="D177" s="621" t="s">
        <v>1818</v>
      </c>
      <c r="E177" s="622" t="s">
        <v>1623</v>
      </c>
      <c r="F177" s="226">
        <v>41000</v>
      </c>
      <c r="G177" s="232">
        <v>100</v>
      </c>
      <c r="H177" s="233">
        <v>100</v>
      </c>
      <c r="I177" s="234">
        <v>5249</v>
      </c>
      <c r="J177" s="687">
        <v>70544.86568870262</v>
      </c>
      <c r="K177" s="280">
        <f t="shared" si="4"/>
        <v>0.0014175376056604282</v>
      </c>
      <c r="L177" s="673"/>
    </row>
    <row r="178" spans="1:12" ht="19.5" customHeight="1" thickBot="1">
      <c r="A178" s="120">
        <v>171</v>
      </c>
      <c r="B178" s="224" t="s">
        <v>1621</v>
      </c>
      <c r="C178" s="224" t="s">
        <v>1751</v>
      </c>
      <c r="D178" s="602" t="s">
        <v>1819</v>
      </c>
      <c r="E178" s="620" t="s">
        <v>1623</v>
      </c>
      <c r="F178" s="226">
        <v>41000</v>
      </c>
      <c r="G178" s="227">
        <v>3000</v>
      </c>
      <c r="H178" s="228">
        <v>3080</v>
      </c>
      <c r="I178" s="229">
        <v>32</v>
      </c>
      <c r="J178" s="686">
        <v>11571562.5</v>
      </c>
      <c r="K178" s="279">
        <f t="shared" si="4"/>
        <v>0.00025925625860811797</v>
      </c>
      <c r="L178" s="673" t="s">
        <v>108</v>
      </c>
    </row>
    <row r="179" spans="1:12" ht="19.5" customHeight="1" thickBot="1">
      <c r="A179" s="120">
        <v>172</v>
      </c>
      <c r="B179" s="224" t="s">
        <v>1621</v>
      </c>
      <c r="C179" s="224" t="s">
        <v>1751</v>
      </c>
      <c r="D179" s="602" t="s">
        <v>1820</v>
      </c>
      <c r="E179" s="620" t="s">
        <v>1623</v>
      </c>
      <c r="F179" s="226">
        <v>41000</v>
      </c>
      <c r="G179" s="227">
        <v>1500</v>
      </c>
      <c r="H179" s="228">
        <v>1540</v>
      </c>
      <c r="I179" s="229">
        <v>40</v>
      </c>
      <c r="J179" s="686">
        <v>9257250</v>
      </c>
      <c r="K179" s="279">
        <f t="shared" si="4"/>
        <v>0.00016203516163007373</v>
      </c>
      <c r="L179" s="673" t="s">
        <v>108</v>
      </c>
    </row>
    <row r="180" spans="1:12" ht="19.5" customHeight="1" thickBot="1">
      <c r="A180" s="120">
        <v>173</v>
      </c>
      <c r="B180" s="224" t="s">
        <v>1621</v>
      </c>
      <c r="C180" s="224" t="s">
        <v>1751</v>
      </c>
      <c r="D180" s="602" t="s">
        <v>1821</v>
      </c>
      <c r="E180" s="620" t="s">
        <v>1623</v>
      </c>
      <c r="F180" s="226">
        <v>41000</v>
      </c>
      <c r="G180" s="227">
        <v>1500</v>
      </c>
      <c r="H180" s="228">
        <v>1540</v>
      </c>
      <c r="I180" s="229">
        <v>39</v>
      </c>
      <c r="J180" s="686">
        <v>9494615.384615384</v>
      </c>
      <c r="K180" s="279">
        <f t="shared" si="4"/>
        <v>0.00015798428258932188</v>
      </c>
      <c r="L180" s="673" t="s">
        <v>108</v>
      </c>
    </row>
    <row r="181" spans="1:12" ht="19.5" customHeight="1" thickBot="1">
      <c r="A181" s="120">
        <v>174</v>
      </c>
      <c r="B181" s="224" t="s">
        <v>1621</v>
      </c>
      <c r="C181" s="224" t="s">
        <v>1751</v>
      </c>
      <c r="D181" s="602" t="s">
        <v>1822</v>
      </c>
      <c r="E181" s="620" t="s">
        <v>1623</v>
      </c>
      <c r="F181" s="226">
        <v>41000</v>
      </c>
      <c r="G181" s="227">
        <v>750</v>
      </c>
      <c r="H181" s="228">
        <v>770</v>
      </c>
      <c r="I181" s="229">
        <v>79</v>
      </c>
      <c r="J181" s="686">
        <v>4687215.189873418</v>
      </c>
      <c r="K181" s="279">
        <f t="shared" si="4"/>
        <v>0.0001600097221096978</v>
      </c>
      <c r="L181" s="673" t="s">
        <v>108</v>
      </c>
    </row>
    <row r="182" spans="1:12" ht="19.5" customHeight="1" thickBot="1">
      <c r="A182" s="120">
        <v>175</v>
      </c>
      <c r="B182" s="224" t="s">
        <v>1621</v>
      </c>
      <c r="C182" s="224" t="s">
        <v>1751</v>
      </c>
      <c r="D182" s="602" t="s">
        <v>1823</v>
      </c>
      <c r="E182" s="620" t="s">
        <v>1623</v>
      </c>
      <c r="F182" s="226">
        <v>41000</v>
      </c>
      <c r="G182" s="227">
        <v>750</v>
      </c>
      <c r="H182" s="228">
        <v>770</v>
      </c>
      <c r="I182" s="229">
        <v>253</v>
      </c>
      <c r="J182" s="686">
        <v>1463596.837944664</v>
      </c>
      <c r="K182" s="279">
        <f t="shared" si="4"/>
        <v>0.0005124361986551081</v>
      </c>
      <c r="L182" s="673" t="s">
        <v>108</v>
      </c>
    </row>
    <row r="183" spans="1:12" ht="19.5" customHeight="1" thickBot="1">
      <c r="A183" s="120">
        <v>176</v>
      </c>
      <c r="B183" s="224" t="s">
        <v>1621</v>
      </c>
      <c r="C183" s="224" t="s">
        <v>1751</v>
      </c>
      <c r="D183" s="602" t="s">
        <v>1824</v>
      </c>
      <c r="E183" s="620" t="s">
        <v>1623</v>
      </c>
      <c r="F183" s="226">
        <v>41000</v>
      </c>
      <c r="G183" s="227">
        <v>380</v>
      </c>
      <c r="H183" s="228">
        <v>390</v>
      </c>
      <c r="I183" s="229">
        <v>298</v>
      </c>
      <c r="J183" s="686">
        <v>1242583.8926174496</v>
      </c>
      <c r="K183" s="279">
        <f t="shared" si="4"/>
        <v>0.0003058143617164925</v>
      </c>
      <c r="L183" s="673"/>
    </row>
    <row r="184" spans="1:12" ht="19.5" customHeight="1" thickBot="1">
      <c r="A184" s="120">
        <v>177</v>
      </c>
      <c r="B184" s="224" t="s">
        <v>1621</v>
      </c>
      <c r="C184" s="224" t="s">
        <v>1751</v>
      </c>
      <c r="D184" s="602" t="s">
        <v>1825</v>
      </c>
      <c r="E184" s="620" t="s">
        <v>1623</v>
      </c>
      <c r="F184" s="226">
        <v>41000</v>
      </c>
      <c r="G184" s="227">
        <v>25360</v>
      </c>
      <c r="H184" s="228">
        <v>26080</v>
      </c>
      <c r="I184" s="229">
        <v>0</v>
      </c>
      <c r="J184" s="686">
        <v>0</v>
      </c>
      <c r="K184" s="279" t="e">
        <f t="shared" si="4"/>
        <v>#DIV/0!</v>
      </c>
      <c r="L184" s="673" t="s">
        <v>108</v>
      </c>
    </row>
    <row r="185" spans="1:12" ht="19.5" customHeight="1" thickBot="1">
      <c r="A185" s="120">
        <v>178</v>
      </c>
      <c r="B185" s="230" t="s">
        <v>1621</v>
      </c>
      <c r="C185" s="230" t="s">
        <v>1751</v>
      </c>
      <c r="D185" s="621" t="s">
        <v>1826</v>
      </c>
      <c r="E185" s="622" t="s">
        <v>1623</v>
      </c>
      <c r="F185" s="226">
        <v>41000</v>
      </c>
      <c r="G185" s="232">
        <v>2160</v>
      </c>
      <c r="H185" s="233">
        <v>2220</v>
      </c>
      <c r="I185" s="234">
        <v>19</v>
      </c>
      <c r="J185" s="687">
        <v>19488947.36842105</v>
      </c>
      <c r="K185" s="280">
        <f t="shared" si="4"/>
        <v>0.00011083205055497043</v>
      </c>
      <c r="L185" s="673" t="s">
        <v>108</v>
      </c>
    </row>
    <row r="186" spans="1:12" ht="19.5" customHeight="1" thickBot="1">
      <c r="A186" s="120">
        <v>179</v>
      </c>
      <c r="B186" s="224" t="s">
        <v>1621</v>
      </c>
      <c r="C186" s="224" t="s">
        <v>1751</v>
      </c>
      <c r="D186" s="602" t="s">
        <v>1827</v>
      </c>
      <c r="E186" s="620" t="s">
        <v>1623</v>
      </c>
      <c r="F186" s="226">
        <v>41000</v>
      </c>
      <c r="G186" s="227">
        <v>1080</v>
      </c>
      <c r="H186" s="228">
        <v>1110</v>
      </c>
      <c r="I186" s="229">
        <v>46</v>
      </c>
      <c r="J186" s="686">
        <v>8049782.608695652</v>
      </c>
      <c r="K186" s="279">
        <f t="shared" si="4"/>
        <v>0.00013416511382970104</v>
      </c>
      <c r="L186" s="673" t="s">
        <v>108</v>
      </c>
    </row>
    <row r="187" spans="1:12" ht="19.5" customHeight="1" thickBot="1">
      <c r="A187" s="120">
        <v>180</v>
      </c>
      <c r="B187" s="224" t="s">
        <v>1621</v>
      </c>
      <c r="C187" s="224" t="s">
        <v>1751</v>
      </c>
      <c r="D187" s="602" t="s">
        <v>1828</v>
      </c>
      <c r="E187" s="620" t="s">
        <v>1623</v>
      </c>
      <c r="F187" s="226">
        <v>41000</v>
      </c>
      <c r="G187" s="227">
        <v>540</v>
      </c>
      <c r="H187" s="228">
        <v>550</v>
      </c>
      <c r="I187" s="229">
        <v>344</v>
      </c>
      <c r="J187" s="686">
        <v>1076424.4186046512</v>
      </c>
      <c r="K187" s="279">
        <f t="shared" si="4"/>
        <v>0.0005016608604067082</v>
      </c>
      <c r="L187" s="673" t="s">
        <v>108</v>
      </c>
    </row>
    <row r="188" spans="1:12" ht="19.5" customHeight="1" thickBot="1">
      <c r="A188" s="120">
        <v>181</v>
      </c>
      <c r="B188" s="224" t="s">
        <v>1621</v>
      </c>
      <c r="C188" s="224" t="s">
        <v>1751</v>
      </c>
      <c r="D188" s="602" t="s">
        <v>1829</v>
      </c>
      <c r="E188" s="620" t="s">
        <v>1623</v>
      </c>
      <c r="F188" s="226">
        <v>41000</v>
      </c>
      <c r="G188" s="227">
        <v>100</v>
      </c>
      <c r="H188" s="228">
        <v>100</v>
      </c>
      <c r="I188" s="229">
        <v>211</v>
      </c>
      <c r="J188" s="686">
        <v>1754928.9099526065</v>
      </c>
      <c r="K188" s="279">
        <f t="shared" si="4"/>
        <v>5.6982365173242594E-05</v>
      </c>
      <c r="L188" s="673"/>
    </row>
    <row r="189" spans="1:12" ht="19.5" customHeight="1" thickBot="1">
      <c r="A189" s="120">
        <v>182</v>
      </c>
      <c r="B189" s="224" t="s">
        <v>1621</v>
      </c>
      <c r="C189" s="224" t="s">
        <v>1751</v>
      </c>
      <c r="D189" s="602" t="s">
        <v>1830</v>
      </c>
      <c r="E189" s="620" t="s">
        <v>1623</v>
      </c>
      <c r="F189" s="226">
        <v>41000</v>
      </c>
      <c r="G189" s="227">
        <v>2640</v>
      </c>
      <c r="H189" s="228">
        <v>2710</v>
      </c>
      <c r="I189" s="229">
        <v>698</v>
      </c>
      <c r="J189" s="686">
        <v>530501.4326647564</v>
      </c>
      <c r="K189" s="279">
        <f t="shared" si="4"/>
        <v>0.004976423883982824</v>
      </c>
      <c r="L189" s="673" t="s">
        <v>108</v>
      </c>
    </row>
    <row r="190" spans="1:12" ht="19.5" customHeight="1" thickBot="1">
      <c r="A190" s="120">
        <v>183</v>
      </c>
      <c r="B190" s="224" t="s">
        <v>1621</v>
      </c>
      <c r="C190" s="224" t="s">
        <v>1751</v>
      </c>
      <c r="D190" s="602" t="s">
        <v>1831</v>
      </c>
      <c r="E190" s="620" t="s">
        <v>1623</v>
      </c>
      <c r="F190" s="226">
        <v>41000</v>
      </c>
      <c r="G190" s="227">
        <v>1320</v>
      </c>
      <c r="H190" s="228">
        <v>1350</v>
      </c>
      <c r="I190" s="229">
        <v>661</v>
      </c>
      <c r="J190" s="686">
        <v>560196.671709531</v>
      </c>
      <c r="K190" s="279">
        <f t="shared" si="4"/>
        <v>0.0023563153204245323</v>
      </c>
      <c r="L190" s="673" t="s">
        <v>108</v>
      </c>
    </row>
    <row r="191" spans="1:12" ht="19.5" customHeight="1" thickBot="1">
      <c r="A191" s="120">
        <v>184</v>
      </c>
      <c r="B191" s="224" t="s">
        <v>1621</v>
      </c>
      <c r="C191" s="224" t="s">
        <v>1751</v>
      </c>
      <c r="D191" s="602" t="s">
        <v>1832</v>
      </c>
      <c r="E191" s="620" t="s">
        <v>1623</v>
      </c>
      <c r="F191" s="226">
        <v>41000</v>
      </c>
      <c r="G191" s="227">
        <v>100</v>
      </c>
      <c r="H191" s="228">
        <v>100</v>
      </c>
      <c r="I191" s="229">
        <v>1255</v>
      </c>
      <c r="J191" s="686">
        <v>295051.79282868525</v>
      </c>
      <c r="K191" s="279">
        <f t="shared" si="4"/>
        <v>0.0003389235464095709</v>
      </c>
      <c r="L191" s="673"/>
    </row>
    <row r="192" spans="1:12" ht="19.5" customHeight="1" thickBot="1">
      <c r="A192" s="120">
        <v>185</v>
      </c>
      <c r="B192" s="224" t="s">
        <v>1621</v>
      </c>
      <c r="C192" s="224" t="s">
        <v>1751</v>
      </c>
      <c r="D192" s="602" t="s">
        <v>1833</v>
      </c>
      <c r="E192" s="620" t="s">
        <v>1623</v>
      </c>
      <c r="F192" s="226">
        <v>41000</v>
      </c>
      <c r="G192" s="227">
        <v>940</v>
      </c>
      <c r="H192" s="228">
        <v>960</v>
      </c>
      <c r="I192" s="229">
        <v>19913</v>
      </c>
      <c r="J192" s="686">
        <v>12488.977050168232</v>
      </c>
      <c r="K192" s="279">
        <f t="shared" si="4"/>
        <v>0.07526637259593152</v>
      </c>
      <c r="L192" s="673" t="s">
        <v>108</v>
      </c>
    </row>
    <row r="193" spans="1:12" ht="19.5" customHeight="1" thickBot="1">
      <c r="A193" s="120">
        <v>186</v>
      </c>
      <c r="B193" s="230" t="s">
        <v>1621</v>
      </c>
      <c r="C193" s="230" t="s">
        <v>1751</v>
      </c>
      <c r="D193" s="621" t="s">
        <v>1834</v>
      </c>
      <c r="E193" s="622" t="s">
        <v>1623</v>
      </c>
      <c r="F193" s="226">
        <v>41000</v>
      </c>
      <c r="G193" s="232">
        <v>310</v>
      </c>
      <c r="H193" s="233">
        <v>310</v>
      </c>
      <c r="I193" s="234">
        <v>240110</v>
      </c>
      <c r="J193" s="687">
        <v>1035.7461163633334</v>
      </c>
      <c r="K193" s="280">
        <f t="shared" si="4"/>
        <v>0.29930114639334443</v>
      </c>
      <c r="L193" s="673"/>
    </row>
    <row r="194" spans="1:12" ht="19.5" customHeight="1" thickBot="1">
      <c r="A194" s="120">
        <v>187</v>
      </c>
      <c r="B194" s="224" t="s">
        <v>1621</v>
      </c>
      <c r="C194" s="602" t="s">
        <v>1751</v>
      </c>
      <c r="D194" s="602" t="s">
        <v>1835</v>
      </c>
      <c r="E194" s="620" t="s">
        <v>1623</v>
      </c>
      <c r="F194" s="226">
        <v>41000</v>
      </c>
      <c r="G194" s="227">
        <v>1730</v>
      </c>
      <c r="H194" s="228">
        <v>1770</v>
      </c>
      <c r="I194" s="229">
        <v>52</v>
      </c>
      <c r="J194" s="686">
        <v>873153.8461538461</v>
      </c>
      <c r="K194" s="279">
        <f>IF(G194=0,"",G194/J194)</f>
        <v>0.001981323231433354</v>
      </c>
      <c r="L194" s="673" t="s">
        <v>108</v>
      </c>
    </row>
    <row r="195" spans="1:12" ht="19.5" customHeight="1" thickBot="1">
      <c r="A195" s="120">
        <v>188</v>
      </c>
      <c r="B195" s="224" t="s">
        <v>1621</v>
      </c>
      <c r="C195" s="224" t="s">
        <v>1751</v>
      </c>
      <c r="D195" s="602" t="s">
        <v>1836</v>
      </c>
      <c r="E195" s="620" t="s">
        <v>1623</v>
      </c>
      <c r="F195" s="226">
        <v>41000</v>
      </c>
      <c r="G195" s="227">
        <v>860</v>
      </c>
      <c r="H195" s="228">
        <v>880</v>
      </c>
      <c r="I195" s="229">
        <v>28</v>
      </c>
      <c r="J195" s="686">
        <v>1621571.4285714286</v>
      </c>
      <c r="K195" s="279">
        <f>IF(G195=0,"",G195/J195)</f>
        <v>0.0005303497489207999</v>
      </c>
      <c r="L195" s="673" t="s">
        <v>108</v>
      </c>
    </row>
    <row r="196" spans="1:12" ht="19.5" customHeight="1" thickBot="1">
      <c r="A196" s="120">
        <v>189</v>
      </c>
      <c r="B196" s="224" t="s">
        <v>1621</v>
      </c>
      <c r="C196" s="224" t="s">
        <v>1751</v>
      </c>
      <c r="D196" s="602" t="s">
        <v>1837</v>
      </c>
      <c r="E196" s="620" t="s">
        <v>1623</v>
      </c>
      <c r="F196" s="226">
        <v>41000</v>
      </c>
      <c r="G196" s="227">
        <v>440</v>
      </c>
      <c r="H196" s="228">
        <v>450</v>
      </c>
      <c r="I196" s="229">
        <v>15</v>
      </c>
      <c r="J196" s="686">
        <v>3026933.3333333335</v>
      </c>
      <c r="K196" s="279">
        <f>IF(G196=0,"",G196/J196)</f>
        <v>0.00014536164214606643</v>
      </c>
      <c r="L196" s="673" t="s">
        <v>108</v>
      </c>
    </row>
    <row r="197" spans="1:12" ht="19.5" customHeight="1" thickBot="1">
      <c r="A197" s="120">
        <v>190</v>
      </c>
      <c r="B197" s="224" t="s">
        <v>1621</v>
      </c>
      <c r="C197" s="224" t="s">
        <v>1751</v>
      </c>
      <c r="D197" s="602" t="s">
        <v>1838</v>
      </c>
      <c r="E197" s="620" t="s">
        <v>1623</v>
      </c>
      <c r="F197" s="226">
        <v>41000</v>
      </c>
      <c r="G197" s="227">
        <v>220</v>
      </c>
      <c r="H197" s="228">
        <v>220</v>
      </c>
      <c r="I197" s="229">
        <v>0</v>
      </c>
      <c r="J197" s="686">
        <v>0</v>
      </c>
      <c r="K197" s="279" t="e">
        <f>IF(G197=0,"",G197/J197)</f>
        <v>#DIV/0!</v>
      </c>
      <c r="L197" s="673"/>
    </row>
    <row r="198" spans="1:12" ht="19.5" customHeight="1" thickBot="1">
      <c r="A198" s="120">
        <v>191</v>
      </c>
      <c r="B198" s="224" t="s">
        <v>1621</v>
      </c>
      <c r="C198" s="224" t="s">
        <v>1751</v>
      </c>
      <c r="D198" s="602" t="s">
        <v>1839</v>
      </c>
      <c r="E198" s="620" t="s">
        <v>1623</v>
      </c>
      <c r="F198" s="226">
        <v>41000</v>
      </c>
      <c r="G198" s="227">
        <v>110</v>
      </c>
      <c r="H198" s="228">
        <v>110</v>
      </c>
      <c r="I198" s="229">
        <v>0</v>
      </c>
      <c r="J198" s="686">
        <v>0</v>
      </c>
      <c r="K198" s="279" t="e">
        <f>IF(G198=0,"",G198/J198)</f>
        <v>#DIV/0!</v>
      </c>
      <c r="L198" s="673"/>
    </row>
    <row r="199" spans="1:12" ht="19.5" customHeight="1" thickBot="1">
      <c r="A199" s="120">
        <v>192</v>
      </c>
      <c r="B199" s="224" t="s">
        <v>1624</v>
      </c>
      <c r="C199" s="224" t="s">
        <v>1840</v>
      </c>
      <c r="D199" s="224" t="s">
        <v>1841</v>
      </c>
      <c r="E199" s="620" t="s">
        <v>1623</v>
      </c>
      <c r="F199" s="226">
        <v>36617</v>
      </c>
      <c r="G199" s="227">
        <v>5</v>
      </c>
      <c r="H199" s="228"/>
      <c r="I199" s="229">
        <v>1</v>
      </c>
      <c r="J199" s="685">
        <v>3012</v>
      </c>
      <c r="K199" s="279">
        <v>0.0016600265604249668</v>
      </c>
      <c r="L199" s="673"/>
    </row>
    <row r="200" spans="1:12" ht="19.5" customHeight="1" thickBot="1">
      <c r="A200" s="120">
        <v>193</v>
      </c>
      <c r="B200" s="224" t="s">
        <v>1624</v>
      </c>
      <c r="C200" s="224" t="s">
        <v>1840</v>
      </c>
      <c r="D200" s="224" t="s">
        <v>1842</v>
      </c>
      <c r="E200" s="620" t="s">
        <v>1623</v>
      </c>
      <c r="F200" s="226">
        <v>36617</v>
      </c>
      <c r="G200" s="227">
        <v>540</v>
      </c>
      <c r="H200" s="228"/>
      <c r="I200" s="229">
        <v>4</v>
      </c>
      <c r="J200" s="685">
        <v>3012</v>
      </c>
      <c r="K200" s="279">
        <v>0.17928286852589642</v>
      </c>
      <c r="L200" s="673"/>
    </row>
    <row r="201" spans="1:12" ht="19.5" customHeight="1" thickBot="1">
      <c r="A201" s="120">
        <v>194</v>
      </c>
      <c r="B201" s="224" t="s">
        <v>1624</v>
      </c>
      <c r="C201" s="224" t="s">
        <v>1840</v>
      </c>
      <c r="D201" s="224" t="s">
        <v>1843</v>
      </c>
      <c r="E201" s="620" t="s">
        <v>1623</v>
      </c>
      <c r="F201" s="226">
        <v>38808</v>
      </c>
      <c r="G201" s="227">
        <v>210</v>
      </c>
      <c r="H201" s="228"/>
      <c r="I201" s="229">
        <v>0</v>
      </c>
      <c r="J201" s="685">
        <v>3012</v>
      </c>
      <c r="K201" s="279">
        <v>0.0697211155378486</v>
      </c>
      <c r="L201" s="673"/>
    </row>
    <row r="202" spans="1:12" ht="19.5" customHeight="1" thickBot="1">
      <c r="A202" s="120">
        <v>195</v>
      </c>
      <c r="B202" s="230" t="s">
        <v>1624</v>
      </c>
      <c r="C202" s="230" t="s">
        <v>1840</v>
      </c>
      <c r="D202" s="230" t="s">
        <v>1844</v>
      </c>
      <c r="E202" s="622" t="s">
        <v>1623</v>
      </c>
      <c r="F202" s="231">
        <v>36617</v>
      </c>
      <c r="G202" s="232">
        <v>210</v>
      </c>
      <c r="H202" s="233"/>
      <c r="I202" s="234">
        <v>0</v>
      </c>
      <c r="J202" s="655">
        <v>3012</v>
      </c>
      <c r="K202" s="280">
        <v>0.0697211155378486</v>
      </c>
      <c r="L202" s="673"/>
    </row>
    <row r="203" spans="1:12" ht="19.5" customHeight="1" thickBot="1">
      <c r="A203" s="120">
        <v>196</v>
      </c>
      <c r="B203" s="224" t="s">
        <v>1624</v>
      </c>
      <c r="C203" s="224" t="s">
        <v>1840</v>
      </c>
      <c r="D203" s="224" t="s">
        <v>1845</v>
      </c>
      <c r="E203" s="620" t="s">
        <v>1623</v>
      </c>
      <c r="F203" s="226">
        <v>36617</v>
      </c>
      <c r="G203" s="227">
        <v>1240</v>
      </c>
      <c r="H203" s="228"/>
      <c r="I203" s="229">
        <v>0</v>
      </c>
      <c r="J203" s="685">
        <v>3012</v>
      </c>
      <c r="K203" s="279">
        <v>0.4116865869853918</v>
      </c>
      <c r="L203" s="673"/>
    </row>
    <row r="204" spans="1:12" ht="19.5" customHeight="1" thickBot="1">
      <c r="A204" s="120">
        <v>197</v>
      </c>
      <c r="B204" s="224" t="s">
        <v>1624</v>
      </c>
      <c r="C204" s="224" t="s">
        <v>1840</v>
      </c>
      <c r="D204" s="224" t="s">
        <v>1846</v>
      </c>
      <c r="E204" s="620" t="s">
        <v>1623</v>
      </c>
      <c r="F204" s="226">
        <v>36617</v>
      </c>
      <c r="G204" s="227">
        <v>140</v>
      </c>
      <c r="H204" s="228"/>
      <c r="I204" s="229">
        <v>170</v>
      </c>
      <c r="J204" s="685">
        <v>3012</v>
      </c>
      <c r="K204" s="279">
        <v>0.04648074369189907</v>
      </c>
      <c r="L204" s="673"/>
    </row>
    <row r="205" spans="1:12" ht="19.5" customHeight="1" thickBot="1">
      <c r="A205" s="120">
        <v>198</v>
      </c>
      <c r="B205" s="224" t="s">
        <v>1624</v>
      </c>
      <c r="C205" s="224" t="s">
        <v>1840</v>
      </c>
      <c r="D205" s="224" t="s">
        <v>1847</v>
      </c>
      <c r="E205" s="620" t="s">
        <v>1623</v>
      </c>
      <c r="F205" s="226">
        <v>36617</v>
      </c>
      <c r="G205" s="227">
        <v>240</v>
      </c>
      <c r="H205" s="228"/>
      <c r="I205" s="229">
        <v>211</v>
      </c>
      <c r="J205" s="685">
        <v>3012</v>
      </c>
      <c r="K205" s="279">
        <v>0.0796812749003984</v>
      </c>
      <c r="L205" s="673"/>
    </row>
    <row r="206" spans="1:12" ht="19.5" customHeight="1" thickBot="1">
      <c r="A206" s="120">
        <v>199</v>
      </c>
      <c r="B206" s="224" t="s">
        <v>1624</v>
      </c>
      <c r="C206" s="224" t="s">
        <v>1840</v>
      </c>
      <c r="D206" s="224" t="s">
        <v>1848</v>
      </c>
      <c r="E206" s="620" t="s">
        <v>1623</v>
      </c>
      <c r="F206" s="226">
        <v>36617</v>
      </c>
      <c r="G206" s="227">
        <v>460</v>
      </c>
      <c r="H206" s="228"/>
      <c r="I206" s="229">
        <v>447</v>
      </c>
      <c r="J206" s="685">
        <v>3012</v>
      </c>
      <c r="K206" s="279">
        <v>0.15272244355909695</v>
      </c>
      <c r="L206" s="673"/>
    </row>
    <row r="207" spans="1:12" ht="19.5" customHeight="1" thickBot="1">
      <c r="A207" s="120">
        <v>200</v>
      </c>
      <c r="B207" s="224" t="s">
        <v>1624</v>
      </c>
      <c r="C207" s="224" t="s">
        <v>1840</v>
      </c>
      <c r="D207" s="224" t="s">
        <v>1849</v>
      </c>
      <c r="E207" s="620" t="s">
        <v>1623</v>
      </c>
      <c r="F207" s="226">
        <v>36617</v>
      </c>
      <c r="G207" s="227">
        <v>830</v>
      </c>
      <c r="H207" s="228"/>
      <c r="I207" s="229">
        <v>497</v>
      </c>
      <c r="J207" s="685">
        <v>3012</v>
      </c>
      <c r="K207" s="279">
        <v>0.27556440903054447</v>
      </c>
      <c r="L207" s="673"/>
    </row>
    <row r="208" spans="1:12" ht="19.5" customHeight="1" thickBot="1">
      <c r="A208" s="120">
        <v>201</v>
      </c>
      <c r="B208" s="224" t="s">
        <v>1624</v>
      </c>
      <c r="C208" s="224" t="s">
        <v>1840</v>
      </c>
      <c r="D208" s="224" t="s">
        <v>1850</v>
      </c>
      <c r="E208" s="620" t="s">
        <v>1623</v>
      </c>
      <c r="F208" s="226">
        <v>36617</v>
      </c>
      <c r="G208" s="227">
        <v>1560</v>
      </c>
      <c r="H208" s="228"/>
      <c r="I208" s="229">
        <v>450</v>
      </c>
      <c r="J208" s="685">
        <v>3012</v>
      </c>
      <c r="K208" s="279">
        <v>0.5179282868525896</v>
      </c>
      <c r="L208" s="673"/>
    </row>
    <row r="209" spans="1:12" ht="19.5" customHeight="1" thickBot="1">
      <c r="A209" s="120">
        <v>202</v>
      </c>
      <c r="B209" s="224" t="s">
        <v>1624</v>
      </c>
      <c r="C209" s="224" t="s">
        <v>1840</v>
      </c>
      <c r="D209" s="224" t="s">
        <v>1851</v>
      </c>
      <c r="E209" s="620" t="s">
        <v>1623</v>
      </c>
      <c r="F209" s="226">
        <v>36617</v>
      </c>
      <c r="G209" s="227">
        <v>3000</v>
      </c>
      <c r="H209" s="228"/>
      <c r="I209" s="229">
        <v>418</v>
      </c>
      <c r="J209" s="685">
        <v>3012</v>
      </c>
      <c r="K209" s="279">
        <v>0.9960159362549801</v>
      </c>
      <c r="L209" s="673"/>
    </row>
    <row r="210" spans="1:12" ht="19.5" customHeight="1" thickBot="1">
      <c r="A210" s="120">
        <v>203</v>
      </c>
      <c r="B210" s="224" t="s">
        <v>1624</v>
      </c>
      <c r="C210" s="224" t="s">
        <v>1840</v>
      </c>
      <c r="D210" s="224" t="s">
        <v>1852</v>
      </c>
      <c r="E210" s="620" t="s">
        <v>1623</v>
      </c>
      <c r="F210" s="226">
        <v>36617</v>
      </c>
      <c r="G210" s="227">
        <v>5290</v>
      </c>
      <c r="H210" s="228"/>
      <c r="I210" s="229">
        <v>137</v>
      </c>
      <c r="J210" s="685">
        <v>3012</v>
      </c>
      <c r="K210" s="279">
        <v>1.7563081009296149</v>
      </c>
      <c r="L210" s="673"/>
    </row>
    <row r="211" spans="1:12" ht="19.5" customHeight="1" thickBot="1">
      <c r="A211" s="120">
        <v>204</v>
      </c>
      <c r="B211" s="224" t="s">
        <v>1624</v>
      </c>
      <c r="C211" s="224" t="s">
        <v>1840</v>
      </c>
      <c r="D211" s="224" t="s">
        <v>1853</v>
      </c>
      <c r="E211" s="620" t="s">
        <v>1623</v>
      </c>
      <c r="F211" s="226">
        <v>36617</v>
      </c>
      <c r="G211" s="227">
        <v>7580</v>
      </c>
      <c r="H211" s="228"/>
      <c r="I211" s="229">
        <v>27</v>
      </c>
      <c r="J211" s="685">
        <v>3012</v>
      </c>
      <c r="K211" s="279">
        <v>2.5166002656042497</v>
      </c>
      <c r="L211" s="673"/>
    </row>
    <row r="212" spans="1:12" ht="19.5" customHeight="1" thickBot="1">
      <c r="A212" s="120">
        <v>205</v>
      </c>
      <c r="B212" s="224" t="s">
        <v>1624</v>
      </c>
      <c r="C212" s="224" t="s">
        <v>1840</v>
      </c>
      <c r="D212" s="224" t="s">
        <v>1854</v>
      </c>
      <c r="E212" s="620" t="s">
        <v>1623</v>
      </c>
      <c r="F212" s="226">
        <v>36617</v>
      </c>
      <c r="G212" s="227">
        <v>10820</v>
      </c>
      <c r="H212" s="228"/>
      <c r="I212" s="229">
        <v>21</v>
      </c>
      <c r="J212" s="685">
        <v>3012</v>
      </c>
      <c r="K212" s="279">
        <v>3.592297476759628</v>
      </c>
      <c r="L212" s="673"/>
    </row>
    <row r="213" spans="1:12" ht="19.5" customHeight="1" thickBot="1">
      <c r="A213" s="120">
        <v>206</v>
      </c>
      <c r="B213" s="224" t="s">
        <v>1624</v>
      </c>
      <c r="C213" s="224" t="s">
        <v>1840</v>
      </c>
      <c r="D213" s="602" t="s">
        <v>1855</v>
      </c>
      <c r="E213" s="620" t="s">
        <v>1623</v>
      </c>
      <c r="F213" s="226">
        <v>36617</v>
      </c>
      <c r="G213" s="227">
        <v>330</v>
      </c>
      <c r="H213" s="228"/>
      <c r="I213" s="229">
        <v>52</v>
      </c>
      <c r="J213" s="685">
        <v>3012</v>
      </c>
      <c r="K213" s="279">
        <v>0.10956175298804781</v>
      </c>
      <c r="L213" s="673"/>
    </row>
    <row r="214" spans="1:12" ht="19.5" customHeight="1" thickBot="1">
      <c r="A214" s="120">
        <v>207</v>
      </c>
      <c r="B214" s="224" t="s">
        <v>1624</v>
      </c>
      <c r="C214" s="224" t="s">
        <v>1840</v>
      </c>
      <c r="D214" s="602" t="s">
        <v>1856</v>
      </c>
      <c r="E214" s="620" t="s">
        <v>1623</v>
      </c>
      <c r="F214" s="226">
        <v>36617</v>
      </c>
      <c r="G214" s="227">
        <v>240</v>
      </c>
      <c r="H214" s="228"/>
      <c r="I214" s="229">
        <v>172</v>
      </c>
      <c r="J214" s="685">
        <v>3012</v>
      </c>
      <c r="K214" s="279">
        <v>0.0796812749003984</v>
      </c>
      <c r="L214" s="673"/>
    </row>
    <row r="215" spans="1:12" ht="19.5" customHeight="1" thickBot="1">
      <c r="A215" s="120">
        <v>208</v>
      </c>
      <c r="B215" s="224" t="s">
        <v>1624</v>
      </c>
      <c r="C215" s="602" t="s">
        <v>1857</v>
      </c>
      <c r="D215" s="224"/>
      <c r="E215" s="620" t="s">
        <v>1623</v>
      </c>
      <c r="F215" s="226">
        <v>27576</v>
      </c>
      <c r="G215" s="227">
        <v>2000</v>
      </c>
      <c r="H215" s="228"/>
      <c r="I215" s="229">
        <v>0</v>
      </c>
      <c r="J215" s="685">
        <v>3000</v>
      </c>
      <c r="K215" s="279">
        <v>0.6666666666666666</v>
      </c>
      <c r="L215" s="673"/>
    </row>
    <row r="216" spans="1:12" ht="19.5" customHeight="1" thickBot="1">
      <c r="A216" s="120">
        <v>209</v>
      </c>
      <c r="B216" s="230" t="s">
        <v>1624</v>
      </c>
      <c r="C216" s="230" t="s">
        <v>1858</v>
      </c>
      <c r="D216" s="230"/>
      <c r="E216" s="622" t="s">
        <v>1623</v>
      </c>
      <c r="F216" s="231">
        <v>38808</v>
      </c>
      <c r="G216" s="232">
        <v>10000</v>
      </c>
      <c r="H216" s="233"/>
      <c r="I216" s="234">
        <v>47</v>
      </c>
      <c r="J216" s="655">
        <v>3957</v>
      </c>
      <c r="K216" s="280">
        <v>2.5271670457417237</v>
      </c>
      <c r="L216" s="673"/>
    </row>
    <row r="217" spans="1:12" ht="19.5" customHeight="1" thickBot="1">
      <c r="A217" s="120">
        <v>210</v>
      </c>
      <c r="B217" s="623" t="s">
        <v>1627</v>
      </c>
      <c r="C217" s="624" t="s">
        <v>1859</v>
      </c>
      <c r="D217" s="625" t="s">
        <v>1860</v>
      </c>
      <c r="E217" s="626" t="s">
        <v>1861</v>
      </c>
      <c r="F217" s="627">
        <v>35582</v>
      </c>
      <c r="G217" s="628">
        <v>2</v>
      </c>
      <c r="H217" s="629"/>
      <c r="I217" s="823">
        <v>1434</v>
      </c>
      <c r="J217" s="630">
        <v>59546</v>
      </c>
      <c r="K217" s="280">
        <f>G217/J217</f>
        <v>3.35874785879824E-05</v>
      </c>
      <c r="L217" s="672"/>
    </row>
    <row r="218" spans="1:12" ht="19.5" customHeight="1" thickBot="1">
      <c r="A218" s="120">
        <v>211</v>
      </c>
      <c r="B218" s="631" t="s">
        <v>2171</v>
      </c>
      <c r="C218" s="631" t="s">
        <v>2171</v>
      </c>
      <c r="D218" s="625" t="s">
        <v>1862</v>
      </c>
      <c r="E218" s="631" t="s">
        <v>2171</v>
      </c>
      <c r="F218" s="627">
        <v>35582</v>
      </c>
      <c r="G218" s="628">
        <v>2.1</v>
      </c>
      <c r="H218" s="629">
        <v>2.16</v>
      </c>
      <c r="I218" s="823"/>
      <c r="J218" s="630">
        <v>59546</v>
      </c>
      <c r="K218" s="280">
        <f aca="true" t="shared" si="5" ref="K218:K235">G218/J218</f>
        <v>3.526685251738152E-05</v>
      </c>
      <c r="L218" s="672" t="s">
        <v>108</v>
      </c>
    </row>
    <row r="219" spans="1:12" ht="28.5" customHeight="1" thickBot="1">
      <c r="A219" s="120">
        <v>212</v>
      </c>
      <c r="B219" s="631" t="s">
        <v>2171</v>
      </c>
      <c r="C219" s="631" t="s">
        <v>2171</v>
      </c>
      <c r="D219" s="625" t="s">
        <v>1863</v>
      </c>
      <c r="E219" s="631" t="s">
        <v>2171</v>
      </c>
      <c r="F219" s="627">
        <v>35582</v>
      </c>
      <c r="G219" s="628">
        <v>4</v>
      </c>
      <c r="H219" s="629"/>
      <c r="I219" s="823"/>
      <c r="J219" s="630">
        <v>59546</v>
      </c>
      <c r="K219" s="280">
        <f t="shared" si="5"/>
        <v>6.71749571759648E-05</v>
      </c>
      <c r="L219" s="672"/>
    </row>
    <row r="220" spans="1:12" ht="30" customHeight="1" thickBot="1">
      <c r="A220" s="120">
        <v>213</v>
      </c>
      <c r="B220" s="631" t="s">
        <v>2171</v>
      </c>
      <c r="C220" s="631" t="s">
        <v>2171</v>
      </c>
      <c r="D220" s="625" t="s">
        <v>1864</v>
      </c>
      <c r="E220" s="632" t="s">
        <v>2171</v>
      </c>
      <c r="F220" s="627">
        <v>35582</v>
      </c>
      <c r="G220" s="633">
        <v>4.2</v>
      </c>
      <c r="H220" s="629">
        <v>4.32</v>
      </c>
      <c r="I220" s="823"/>
      <c r="J220" s="630">
        <v>59546</v>
      </c>
      <c r="K220" s="280">
        <f t="shared" si="5"/>
        <v>7.053370503476304E-05</v>
      </c>
      <c r="L220" s="672" t="s">
        <v>108</v>
      </c>
    </row>
    <row r="221" spans="1:12" ht="19.5" customHeight="1" thickBot="1">
      <c r="A221" s="120">
        <v>214</v>
      </c>
      <c r="B221" s="631" t="s">
        <v>2171</v>
      </c>
      <c r="C221" s="624" t="s">
        <v>1865</v>
      </c>
      <c r="D221" s="625" t="s">
        <v>1866</v>
      </c>
      <c r="E221" s="632" t="s">
        <v>2171</v>
      </c>
      <c r="F221" s="627">
        <v>35582</v>
      </c>
      <c r="G221" s="634">
        <v>5.25</v>
      </c>
      <c r="H221" s="629">
        <v>5.4</v>
      </c>
      <c r="I221" s="823">
        <v>529</v>
      </c>
      <c r="J221" s="630">
        <v>59546</v>
      </c>
      <c r="K221" s="280">
        <f t="shared" si="5"/>
        <v>8.81671312934538E-05</v>
      </c>
      <c r="L221" s="672" t="s">
        <v>108</v>
      </c>
    </row>
    <row r="222" spans="1:12" ht="19.5" customHeight="1" thickBot="1">
      <c r="A222" s="120">
        <v>215</v>
      </c>
      <c r="B222" s="631" t="s">
        <v>2171</v>
      </c>
      <c r="C222" s="631" t="s">
        <v>2171</v>
      </c>
      <c r="D222" s="625" t="s">
        <v>1867</v>
      </c>
      <c r="E222" s="632" t="s">
        <v>2171</v>
      </c>
      <c r="F222" s="627">
        <v>35582</v>
      </c>
      <c r="G222" s="634">
        <v>10.5</v>
      </c>
      <c r="H222" s="629">
        <v>10.8</v>
      </c>
      <c r="I222" s="823"/>
      <c r="J222" s="630">
        <v>59546</v>
      </c>
      <c r="K222" s="280">
        <f t="shared" si="5"/>
        <v>0.0001763342625869076</v>
      </c>
      <c r="L222" s="672" t="s">
        <v>108</v>
      </c>
    </row>
    <row r="223" spans="1:12" ht="26.25" customHeight="1" thickBot="1">
      <c r="A223" s="120">
        <v>216</v>
      </c>
      <c r="B223" s="631" t="s">
        <v>2171</v>
      </c>
      <c r="C223" s="624" t="s">
        <v>1868</v>
      </c>
      <c r="D223" s="635" t="s">
        <v>1869</v>
      </c>
      <c r="E223" s="632" t="s">
        <v>2171</v>
      </c>
      <c r="F223" s="627">
        <v>35582</v>
      </c>
      <c r="G223" s="634">
        <v>4.2</v>
      </c>
      <c r="H223" s="629">
        <v>4.32</v>
      </c>
      <c r="I223" s="823">
        <v>312</v>
      </c>
      <c r="J223" s="630">
        <v>59546</v>
      </c>
      <c r="K223" s="280">
        <f>G223/J223</f>
        <v>7.053370503476304E-05</v>
      </c>
      <c r="L223" s="672" t="s">
        <v>108</v>
      </c>
    </row>
    <row r="224" spans="1:12" ht="27" customHeight="1" thickBot="1">
      <c r="A224" s="120">
        <v>217</v>
      </c>
      <c r="B224" s="631" t="s">
        <v>2171</v>
      </c>
      <c r="C224" s="631" t="s">
        <v>2171</v>
      </c>
      <c r="D224" s="636" t="s">
        <v>1870</v>
      </c>
      <c r="E224" s="632" t="s">
        <v>2171</v>
      </c>
      <c r="F224" s="627">
        <v>35582</v>
      </c>
      <c r="G224" s="634">
        <v>8.4</v>
      </c>
      <c r="H224" s="629">
        <v>8.64</v>
      </c>
      <c r="I224" s="823"/>
      <c r="J224" s="630">
        <v>59546</v>
      </c>
      <c r="K224" s="280">
        <f t="shared" si="5"/>
        <v>0.0001410674100695261</v>
      </c>
      <c r="L224" s="672" t="s">
        <v>108</v>
      </c>
    </row>
    <row r="225" spans="1:12" ht="19.5" customHeight="1" thickBot="1">
      <c r="A225" s="120">
        <v>218</v>
      </c>
      <c r="B225" s="631" t="s">
        <v>2171</v>
      </c>
      <c r="C225" s="631" t="s">
        <v>2171</v>
      </c>
      <c r="D225" s="625" t="s">
        <v>1871</v>
      </c>
      <c r="E225" s="632" t="s">
        <v>2171</v>
      </c>
      <c r="F225" s="627">
        <v>35582</v>
      </c>
      <c r="G225" s="628">
        <v>105</v>
      </c>
      <c r="H225" s="629">
        <v>108</v>
      </c>
      <c r="I225" s="823"/>
      <c r="J225" s="630">
        <v>59546</v>
      </c>
      <c r="K225" s="280">
        <f t="shared" si="5"/>
        <v>0.001763342625869076</v>
      </c>
      <c r="L225" s="672" t="s">
        <v>108</v>
      </c>
    </row>
    <row r="226" spans="1:12" ht="27" customHeight="1" thickBot="1">
      <c r="A226" s="120">
        <v>219</v>
      </c>
      <c r="B226" s="631" t="s">
        <v>2171</v>
      </c>
      <c r="C226" s="624" t="s">
        <v>1872</v>
      </c>
      <c r="D226" s="637" t="s">
        <v>1873</v>
      </c>
      <c r="E226" s="632" t="s">
        <v>2171</v>
      </c>
      <c r="F226" s="627">
        <v>35582</v>
      </c>
      <c r="G226" s="628">
        <v>9.45</v>
      </c>
      <c r="H226" s="629">
        <v>9.72</v>
      </c>
      <c r="I226" s="676">
        <v>0</v>
      </c>
      <c r="J226" s="630">
        <v>59546</v>
      </c>
      <c r="K226" s="280">
        <f t="shared" si="5"/>
        <v>0.00015870083632821684</v>
      </c>
      <c r="L226" s="672" t="s">
        <v>108</v>
      </c>
    </row>
    <row r="227" spans="1:12" ht="26.25" customHeight="1" thickBot="1">
      <c r="A227" s="120">
        <v>220</v>
      </c>
      <c r="B227" s="631" t="s">
        <v>2171</v>
      </c>
      <c r="C227" s="631" t="s">
        <v>2171</v>
      </c>
      <c r="D227" s="637" t="s">
        <v>1870</v>
      </c>
      <c r="E227" s="632" t="s">
        <v>2171</v>
      </c>
      <c r="F227" s="627">
        <v>35582</v>
      </c>
      <c r="G227" s="628">
        <v>18.9</v>
      </c>
      <c r="H227" s="629">
        <v>19.44</v>
      </c>
      <c r="I227" s="676">
        <v>0</v>
      </c>
      <c r="J227" s="630">
        <v>59546</v>
      </c>
      <c r="K227" s="280">
        <f t="shared" si="5"/>
        <v>0.0003174016726564337</v>
      </c>
      <c r="L227" s="672" t="s">
        <v>108</v>
      </c>
    </row>
    <row r="228" spans="1:12" ht="19.5" customHeight="1" thickBot="1">
      <c r="A228" s="120">
        <v>221</v>
      </c>
      <c r="B228" s="631" t="s">
        <v>2171</v>
      </c>
      <c r="C228" s="631" t="s">
        <v>2171</v>
      </c>
      <c r="D228" s="625" t="s">
        <v>1871</v>
      </c>
      <c r="E228" s="632" t="s">
        <v>2171</v>
      </c>
      <c r="F228" s="627">
        <v>35582</v>
      </c>
      <c r="G228" s="628">
        <v>283.5</v>
      </c>
      <c r="H228" s="629">
        <v>291.6</v>
      </c>
      <c r="I228" s="676">
        <v>48</v>
      </c>
      <c r="J228" s="630">
        <v>59546</v>
      </c>
      <c r="K228" s="280">
        <f t="shared" si="5"/>
        <v>0.0047610250898465056</v>
      </c>
      <c r="L228" s="672" t="s">
        <v>108</v>
      </c>
    </row>
    <row r="229" spans="1:12" ht="19.5" customHeight="1" thickBot="1">
      <c r="A229" s="120">
        <v>222</v>
      </c>
      <c r="B229" s="631" t="s">
        <v>2171</v>
      </c>
      <c r="C229" s="624" t="s">
        <v>1875</v>
      </c>
      <c r="D229" s="625" t="s">
        <v>1876</v>
      </c>
      <c r="E229" s="632" t="s">
        <v>2171</v>
      </c>
      <c r="F229" s="627">
        <v>35582</v>
      </c>
      <c r="G229" s="638">
        <v>310</v>
      </c>
      <c r="H229" s="309">
        <v>320</v>
      </c>
      <c r="I229" s="676">
        <v>48</v>
      </c>
      <c r="J229" s="630">
        <v>59546</v>
      </c>
      <c r="K229" s="280">
        <f t="shared" si="5"/>
        <v>0.005206059181137272</v>
      </c>
      <c r="L229" s="672" t="s">
        <v>108</v>
      </c>
    </row>
    <row r="230" spans="1:12" ht="19.5" customHeight="1" thickBot="1">
      <c r="A230" s="120">
        <v>223</v>
      </c>
      <c r="B230" s="631" t="s">
        <v>2171</v>
      </c>
      <c r="C230" s="631" t="s">
        <v>2171</v>
      </c>
      <c r="D230" s="625" t="s">
        <v>1877</v>
      </c>
      <c r="E230" s="632" t="s">
        <v>2171</v>
      </c>
      <c r="F230" s="627">
        <v>35582</v>
      </c>
      <c r="G230" s="638">
        <v>150</v>
      </c>
      <c r="H230" s="309">
        <v>160</v>
      </c>
      <c r="I230" s="676">
        <v>182</v>
      </c>
      <c r="J230" s="630">
        <v>59546</v>
      </c>
      <c r="K230" s="280">
        <f t="shared" si="5"/>
        <v>0.00251906089409868</v>
      </c>
      <c r="L230" s="672" t="s">
        <v>108</v>
      </c>
    </row>
    <row r="231" spans="1:12" ht="19.5" customHeight="1" thickBot="1">
      <c r="A231" s="120">
        <v>224</v>
      </c>
      <c r="B231" s="631" t="s">
        <v>2171</v>
      </c>
      <c r="C231" s="631" t="s">
        <v>2171</v>
      </c>
      <c r="D231" s="625" t="s">
        <v>1878</v>
      </c>
      <c r="E231" s="632" t="s">
        <v>2171</v>
      </c>
      <c r="F231" s="627">
        <v>35582</v>
      </c>
      <c r="G231" s="638">
        <v>400</v>
      </c>
      <c r="H231" s="309">
        <v>420</v>
      </c>
      <c r="I231" s="676">
        <v>0</v>
      </c>
      <c r="J231" s="630">
        <v>59546</v>
      </c>
      <c r="K231" s="280">
        <f t="shared" si="5"/>
        <v>0.00671749571759648</v>
      </c>
      <c r="L231" s="672" t="s">
        <v>108</v>
      </c>
    </row>
    <row r="232" spans="1:12" ht="19.5" customHeight="1" thickBot="1">
      <c r="A232" s="120">
        <v>225</v>
      </c>
      <c r="B232" s="631" t="s">
        <v>2171</v>
      </c>
      <c r="C232" s="624" t="s">
        <v>1879</v>
      </c>
      <c r="D232" s="625"/>
      <c r="E232" s="632" t="s">
        <v>2171</v>
      </c>
      <c r="F232" s="639">
        <v>38078</v>
      </c>
      <c r="G232" s="640">
        <v>525</v>
      </c>
      <c r="H232" s="309">
        <v>540</v>
      </c>
      <c r="I232" s="676">
        <v>98</v>
      </c>
      <c r="J232" s="630">
        <v>59546</v>
      </c>
      <c r="K232" s="280">
        <f t="shared" si="5"/>
        <v>0.00881671312934538</v>
      </c>
      <c r="L232" s="672" t="s">
        <v>108</v>
      </c>
    </row>
    <row r="233" spans="1:12" ht="19.5" customHeight="1" thickBot="1">
      <c r="A233" s="120">
        <v>226</v>
      </c>
      <c r="B233" s="631" t="s">
        <v>2171</v>
      </c>
      <c r="C233" s="631" t="s">
        <v>2171</v>
      </c>
      <c r="D233" s="625" t="s">
        <v>1878</v>
      </c>
      <c r="E233" s="632" t="s">
        <v>2171</v>
      </c>
      <c r="F233" s="627">
        <v>35582</v>
      </c>
      <c r="G233" s="640">
        <v>1620</v>
      </c>
      <c r="H233" s="309">
        <v>1650</v>
      </c>
      <c r="I233" s="676">
        <v>0</v>
      </c>
      <c r="J233" s="630">
        <v>59546</v>
      </c>
      <c r="K233" s="280">
        <f t="shared" si="5"/>
        <v>0.027205857656265743</v>
      </c>
      <c r="L233" s="672" t="s">
        <v>108</v>
      </c>
    </row>
    <row r="234" spans="1:12" ht="19.5" customHeight="1" thickBot="1">
      <c r="A234" s="120">
        <v>227</v>
      </c>
      <c r="B234" s="631" t="s">
        <v>2171</v>
      </c>
      <c r="C234" s="641" t="s">
        <v>1880</v>
      </c>
      <c r="D234" s="625"/>
      <c r="E234" s="632" t="s">
        <v>2171</v>
      </c>
      <c r="F234" s="627">
        <v>35582</v>
      </c>
      <c r="G234" s="628">
        <v>31.5</v>
      </c>
      <c r="H234" s="629">
        <v>32.4</v>
      </c>
      <c r="I234" s="676">
        <v>323</v>
      </c>
      <c r="J234" s="630">
        <v>59546</v>
      </c>
      <c r="K234" s="280">
        <f t="shared" si="5"/>
        <v>0.0005290027877607229</v>
      </c>
      <c r="L234" s="672" t="s">
        <v>108</v>
      </c>
    </row>
    <row r="235" spans="1:12" ht="19.5" customHeight="1" thickBot="1">
      <c r="A235" s="120">
        <v>228</v>
      </c>
      <c r="B235" s="631" t="s">
        <v>2171</v>
      </c>
      <c r="C235" s="641" t="s">
        <v>1881</v>
      </c>
      <c r="D235" s="625"/>
      <c r="E235" s="632" t="s">
        <v>2171</v>
      </c>
      <c r="F235" s="627">
        <v>41334</v>
      </c>
      <c r="G235" s="642">
        <v>26542</v>
      </c>
      <c r="H235" s="309">
        <v>27300</v>
      </c>
      <c r="I235" s="676">
        <v>24</v>
      </c>
      <c r="J235" s="630">
        <v>59546</v>
      </c>
      <c r="K235" s="280">
        <f t="shared" si="5"/>
        <v>0.4457394283411144</v>
      </c>
      <c r="L235" s="672" t="s">
        <v>108</v>
      </c>
    </row>
    <row r="236" spans="1:12" ht="30.75" customHeight="1" thickBot="1">
      <c r="A236" s="120">
        <v>229</v>
      </c>
      <c r="B236" s="623" t="s">
        <v>1627</v>
      </c>
      <c r="C236" s="643" t="s">
        <v>1882</v>
      </c>
      <c r="D236" s="643" t="s">
        <v>1883</v>
      </c>
      <c r="E236" s="644" t="s">
        <v>1861</v>
      </c>
      <c r="F236" s="639">
        <v>37135</v>
      </c>
      <c r="G236" s="645">
        <v>671</v>
      </c>
      <c r="H236" s="309">
        <v>690</v>
      </c>
      <c r="I236" s="823">
        <v>916</v>
      </c>
      <c r="J236" s="630">
        <v>2013</v>
      </c>
      <c r="K236" s="280">
        <f>G236/J236</f>
        <v>0.3333333333333333</v>
      </c>
      <c r="L236" s="672" t="s">
        <v>108</v>
      </c>
    </row>
    <row r="237" spans="1:12" ht="19.5" customHeight="1" thickBot="1">
      <c r="A237" s="120">
        <v>230</v>
      </c>
      <c r="B237" s="631" t="s">
        <v>2171</v>
      </c>
      <c r="C237" s="631" t="s">
        <v>2171</v>
      </c>
      <c r="D237" s="643" t="s">
        <v>1884</v>
      </c>
      <c r="E237" s="632" t="s">
        <v>2171</v>
      </c>
      <c r="F237" s="639">
        <v>37135</v>
      </c>
      <c r="G237" s="645">
        <v>811</v>
      </c>
      <c r="H237" s="309">
        <v>834</v>
      </c>
      <c r="I237" s="823"/>
      <c r="J237" s="630">
        <v>2013</v>
      </c>
      <c r="K237" s="280">
        <f aca="true" t="shared" si="6" ref="K237:K300">G237/J237</f>
        <v>0.40288127173373073</v>
      </c>
      <c r="L237" s="672" t="s">
        <v>108</v>
      </c>
    </row>
    <row r="238" spans="1:12" ht="19.5" customHeight="1" thickBot="1">
      <c r="A238" s="120">
        <v>231</v>
      </c>
      <c r="B238" s="631" t="s">
        <v>2171</v>
      </c>
      <c r="C238" s="631" t="s">
        <v>2171</v>
      </c>
      <c r="D238" s="643" t="s">
        <v>1885</v>
      </c>
      <c r="E238" s="632" t="s">
        <v>2171</v>
      </c>
      <c r="F238" s="639">
        <v>37135</v>
      </c>
      <c r="G238" s="645">
        <v>952</v>
      </c>
      <c r="H238" s="309">
        <v>979</v>
      </c>
      <c r="I238" s="823"/>
      <c r="J238" s="630">
        <v>2013</v>
      </c>
      <c r="K238" s="280">
        <f t="shared" si="6"/>
        <v>0.47292598112270245</v>
      </c>
      <c r="L238" s="672" t="s">
        <v>108</v>
      </c>
    </row>
    <row r="239" spans="1:12" ht="19.5" customHeight="1" thickBot="1">
      <c r="A239" s="120">
        <v>232</v>
      </c>
      <c r="B239" s="631" t="s">
        <v>2171</v>
      </c>
      <c r="C239" s="631" t="s">
        <v>2171</v>
      </c>
      <c r="D239" s="643" t="s">
        <v>1886</v>
      </c>
      <c r="E239" s="632" t="s">
        <v>2171</v>
      </c>
      <c r="F239" s="639">
        <v>37135</v>
      </c>
      <c r="G239" s="645">
        <v>1093</v>
      </c>
      <c r="H239" s="309">
        <v>1124</v>
      </c>
      <c r="I239" s="823"/>
      <c r="J239" s="630">
        <v>2013</v>
      </c>
      <c r="K239" s="280">
        <f t="shared" si="6"/>
        <v>0.5429706905116741</v>
      </c>
      <c r="L239" s="672" t="s">
        <v>108</v>
      </c>
    </row>
    <row r="240" spans="1:12" ht="19.5" customHeight="1" thickBot="1">
      <c r="A240" s="120">
        <v>233</v>
      </c>
      <c r="B240" s="631" t="s">
        <v>2171</v>
      </c>
      <c r="C240" s="631" t="s">
        <v>2171</v>
      </c>
      <c r="D240" s="643" t="s">
        <v>1887</v>
      </c>
      <c r="E240" s="632" t="s">
        <v>2171</v>
      </c>
      <c r="F240" s="639">
        <v>37135</v>
      </c>
      <c r="G240" s="645">
        <v>1233</v>
      </c>
      <c r="H240" s="309">
        <v>1269</v>
      </c>
      <c r="I240" s="823"/>
      <c r="J240" s="630">
        <v>2013</v>
      </c>
      <c r="K240" s="280">
        <f t="shared" si="6"/>
        <v>0.6125186289120715</v>
      </c>
      <c r="L240" s="672" t="s">
        <v>108</v>
      </c>
    </row>
    <row r="241" spans="1:12" ht="19.5" customHeight="1" thickBot="1">
      <c r="A241" s="120">
        <v>234</v>
      </c>
      <c r="B241" s="631" t="s">
        <v>2171</v>
      </c>
      <c r="C241" s="631" t="s">
        <v>2171</v>
      </c>
      <c r="D241" s="643" t="s">
        <v>1888</v>
      </c>
      <c r="E241" s="632" t="s">
        <v>2171</v>
      </c>
      <c r="F241" s="639">
        <v>37135</v>
      </c>
      <c r="G241" s="645">
        <v>1374</v>
      </c>
      <c r="H241" s="309">
        <v>1413</v>
      </c>
      <c r="I241" s="823"/>
      <c r="J241" s="630">
        <v>2013</v>
      </c>
      <c r="K241" s="280">
        <f t="shared" si="6"/>
        <v>0.6825633383010432</v>
      </c>
      <c r="L241" s="672" t="s">
        <v>108</v>
      </c>
    </row>
    <row r="242" spans="1:12" ht="19.5" customHeight="1" thickBot="1">
      <c r="A242" s="120">
        <v>235</v>
      </c>
      <c r="B242" s="631" t="s">
        <v>2171</v>
      </c>
      <c r="C242" s="631" t="s">
        <v>2171</v>
      </c>
      <c r="D242" s="643" t="s">
        <v>1889</v>
      </c>
      <c r="E242" s="632" t="s">
        <v>2171</v>
      </c>
      <c r="F242" s="639">
        <v>37135</v>
      </c>
      <c r="G242" s="645" t="s">
        <v>2172</v>
      </c>
      <c r="H242" s="646" t="s">
        <v>2173</v>
      </c>
      <c r="I242" s="823"/>
      <c r="J242" s="630">
        <v>2013</v>
      </c>
      <c r="K242" s="689" t="s">
        <v>2245</v>
      </c>
      <c r="L242" s="672" t="s">
        <v>108</v>
      </c>
    </row>
    <row r="243" spans="1:12" ht="31.5" customHeight="1" thickBot="1">
      <c r="A243" s="120">
        <v>236</v>
      </c>
      <c r="B243" s="631" t="s">
        <v>2171</v>
      </c>
      <c r="C243" s="643" t="s">
        <v>1890</v>
      </c>
      <c r="D243" s="643" t="s">
        <v>1883</v>
      </c>
      <c r="E243" s="632" t="s">
        <v>2171</v>
      </c>
      <c r="F243" s="639">
        <v>37135</v>
      </c>
      <c r="G243" s="645">
        <v>818</v>
      </c>
      <c r="H243" s="309">
        <v>841</v>
      </c>
      <c r="I243" s="823"/>
      <c r="J243" s="630">
        <v>2013</v>
      </c>
      <c r="K243" s="280">
        <f t="shared" si="6"/>
        <v>0.40635866865375064</v>
      </c>
      <c r="L243" s="672" t="s">
        <v>108</v>
      </c>
    </row>
    <row r="244" spans="1:12" ht="19.5" customHeight="1" thickBot="1">
      <c r="A244" s="120">
        <v>237</v>
      </c>
      <c r="B244" s="631" t="s">
        <v>2171</v>
      </c>
      <c r="C244" s="631" t="s">
        <v>2171</v>
      </c>
      <c r="D244" s="643" t="s">
        <v>1884</v>
      </c>
      <c r="E244" s="632" t="s">
        <v>2171</v>
      </c>
      <c r="F244" s="639">
        <v>37135</v>
      </c>
      <c r="G244" s="645">
        <v>978</v>
      </c>
      <c r="H244" s="309">
        <v>1006</v>
      </c>
      <c r="I244" s="823"/>
      <c r="J244" s="630">
        <v>2013</v>
      </c>
      <c r="K244" s="280">
        <f t="shared" si="6"/>
        <v>0.4858420268256334</v>
      </c>
      <c r="L244" s="672" t="s">
        <v>108</v>
      </c>
    </row>
    <row r="245" spans="1:12" ht="19.5" customHeight="1" thickBot="1">
      <c r="A245" s="120">
        <v>238</v>
      </c>
      <c r="B245" s="631" t="s">
        <v>2171</v>
      </c>
      <c r="C245" s="631" t="s">
        <v>2171</v>
      </c>
      <c r="D245" s="643" t="s">
        <v>1885</v>
      </c>
      <c r="E245" s="632" t="s">
        <v>2171</v>
      </c>
      <c r="F245" s="639">
        <v>37135</v>
      </c>
      <c r="G245" s="645">
        <v>1138</v>
      </c>
      <c r="H245" s="309">
        <v>1170</v>
      </c>
      <c r="I245" s="823"/>
      <c r="J245" s="630">
        <v>2013</v>
      </c>
      <c r="K245" s="280">
        <f t="shared" si="6"/>
        <v>0.5653253849975162</v>
      </c>
      <c r="L245" s="672" t="s">
        <v>108</v>
      </c>
    </row>
    <row r="246" spans="1:12" ht="19.5" customHeight="1" thickBot="1">
      <c r="A246" s="120">
        <v>239</v>
      </c>
      <c r="B246" s="631" t="s">
        <v>2171</v>
      </c>
      <c r="C246" s="631" t="s">
        <v>2171</v>
      </c>
      <c r="D246" s="643" t="s">
        <v>1886</v>
      </c>
      <c r="E246" s="632" t="s">
        <v>2171</v>
      </c>
      <c r="F246" s="639">
        <v>37135</v>
      </c>
      <c r="G246" s="645">
        <v>1298</v>
      </c>
      <c r="H246" s="309">
        <v>1335</v>
      </c>
      <c r="I246" s="823"/>
      <c r="J246" s="630">
        <v>2013</v>
      </c>
      <c r="K246" s="280">
        <f t="shared" si="6"/>
        <v>0.644808743169399</v>
      </c>
      <c r="L246" s="672" t="s">
        <v>108</v>
      </c>
    </row>
    <row r="247" spans="1:12" ht="19.5" customHeight="1" thickBot="1">
      <c r="A247" s="120">
        <v>240</v>
      </c>
      <c r="B247" s="631" t="s">
        <v>2171</v>
      </c>
      <c r="C247" s="631" t="s">
        <v>2171</v>
      </c>
      <c r="D247" s="643" t="s">
        <v>1887</v>
      </c>
      <c r="E247" s="632" t="s">
        <v>2171</v>
      </c>
      <c r="F247" s="639">
        <v>37135</v>
      </c>
      <c r="G247" s="645">
        <v>1459</v>
      </c>
      <c r="H247" s="309">
        <v>1501</v>
      </c>
      <c r="I247" s="823"/>
      <c r="J247" s="630">
        <v>2013</v>
      </c>
      <c r="K247" s="280">
        <f t="shared" si="6"/>
        <v>0.7247888723298559</v>
      </c>
      <c r="L247" s="672" t="s">
        <v>108</v>
      </c>
    </row>
    <row r="248" spans="1:12" ht="19.5" customHeight="1" thickBot="1">
      <c r="A248" s="120">
        <v>241</v>
      </c>
      <c r="B248" s="631" t="s">
        <v>2171</v>
      </c>
      <c r="C248" s="631" t="s">
        <v>2171</v>
      </c>
      <c r="D248" s="643" t="s">
        <v>1888</v>
      </c>
      <c r="E248" s="632" t="s">
        <v>2171</v>
      </c>
      <c r="F248" s="639">
        <v>37135</v>
      </c>
      <c r="G248" s="645">
        <v>1619</v>
      </c>
      <c r="H248" s="309">
        <v>1665</v>
      </c>
      <c r="I248" s="823"/>
      <c r="J248" s="630">
        <v>2013</v>
      </c>
      <c r="K248" s="280">
        <f t="shared" si="6"/>
        <v>0.8042722305017387</v>
      </c>
      <c r="L248" s="672" t="s">
        <v>108</v>
      </c>
    </row>
    <row r="249" spans="1:12" ht="19.5" customHeight="1" thickBot="1">
      <c r="A249" s="120">
        <v>242</v>
      </c>
      <c r="B249" s="631" t="s">
        <v>2171</v>
      </c>
      <c r="C249" s="631" t="s">
        <v>2171</v>
      </c>
      <c r="D249" s="643" t="s">
        <v>1889</v>
      </c>
      <c r="E249" s="632" t="s">
        <v>2171</v>
      </c>
      <c r="F249" s="639">
        <v>37135</v>
      </c>
      <c r="G249" s="645" t="s">
        <v>2174</v>
      </c>
      <c r="H249" s="646" t="s">
        <v>2175</v>
      </c>
      <c r="I249" s="823"/>
      <c r="J249" s="630">
        <v>2013</v>
      </c>
      <c r="K249" s="689" t="s">
        <v>2245</v>
      </c>
      <c r="L249" s="672" t="s">
        <v>108</v>
      </c>
    </row>
    <row r="250" spans="1:12" ht="39.75" customHeight="1" thickBot="1">
      <c r="A250" s="120">
        <v>243</v>
      </c>
      <c r="B250" s="631" t="s">
        <v>2171</v>
      </c>
      <c r="C250" s="643" t="s">
        <v>1891</v>
      </c>
      <c r="D250" s="643" t="s">
        <v>1883</v>
      </c>
      <c r="E250" s="632" t="s">
        <v>2171</v>
      </c>
      <c r="F250" s="639">
        <v>37135</v>
      </c>
      <c r="G250" s="645">
        <v>13415</v>
      </c>
      <c r="H250" s="309">
        <v>13799</v>
      </c>
      <c r="I250" s="823"/>
      <c r="J250" s="630">
        <v>2013</v>
      </c>
      <c r="K250" s="280">
        <f t="shared" si="6"/>
        <v>6.664182811723795</v>
      </c>
      <c r="L250" s="672" t="s">
        <v>108</v>
      </c>
    </row>
    <row r="251" spans="1:12" ht="19.5" customHeight="1" thickBot="1">
      <c r="A251" s="120">
        <v>244</v>
      </c>
      <c r="B251" s="631" t="s">
        <v>2171</v>
      </c>
      <c r="C251" s="631" t="s">
        <v>2171</v>
      </c>
      <c r="D251" s="643" t="s">
        <v>1884</v>
      </c>
      <c r="E251" s="632" t="s">
        <v>2171</v>
      </c>
      <c r="F251" s="639">
        <v>37135</v>
      </c>
      <c r="G251" s="645">
        <v>16228</v>
      </c>
      <c r="H251" s="309">
        <v>16692</v>
      </c>
      <c r="I251" s="823"/>
      <c r="J251" s="630">
        <v>2013</v>
      </c>
      <c r="K251" s="280">
        <f t="shared" si="6"/>
        <v>8.06159960258321</v>
      </c>
      <c r="L251" s="672" t="s">
        <v>108</v>
      </c>
    </row>
    <row r="252" spans="1:12" ht="19.5" customHeight="1" thickBot="1">
      <c r="A252" s="120">
        <v>245</v>
      </c>
      <c r="B252" s="631" t="s">
        <v>2171</v>
      </c>
      <c r="C252" s="631" t="s">
        <v>2171</v>
      </c>
      <c r="D252" s="643" t="s">
        <v>1885</v>
      </c>
      <c r="E252" s="632" t="s">
        <v>2171</v>
      </c>
      <c r="F252" s="639">
        <v>37135</v>
      </c>
      <c r="G252" s="645">
        <v>19040</v>
      </c>
      <c r="H252" s="309">
        <v>19584</v>
      </c>
      <c r="I252" s="823"/>
      <c r="J252" s="630">
        <v>2013</v>
      </c>
      <c r="K252" s="280">
        <f t="shared" si="6"/>
        <v>9.458519622454048</v>
      </c>
      <c r="L252" s="672" t="s">
        <v>108</v>
      </c>
    </row>
    <row r="253" spans="1:12" ht="19.5" customHeight="1" thickBot="1">
      <c r="A253" s="120">
        <v>246</v>
      </c>
      <c r="B253" s="631" t="s">
        <v>2171</v>
      </c>
      <c r="C253" s="631" t="s">
        <v>2171</v>
      </c>
      <c r="D253" s="643" t="s">
        <v>1886</v>
      </c>
      <c r="E253" s="632" t="s">
        <v>2171</v>
      </c>
      <c r="F253" s="639">
        <v>37135</v>
      </c>
      <c r="G253" s="645">
        <v>21853</v>
      </c>
      <c r="H253" s="309">
        <v>22478</v>
      </c>
      <c r="I253" s="823"/>
      <c r="J253" s="630">
        <v>2013</v>
      </c>
      <c r="K253" s="280">
        <f t="shared" si="6"/>
        <v>10.855936413313463</v>
      </c>
      <c r="L253" s="672" t="s">
        <v>108</v>
      </c>
    </row>
    <row r="254" spans="1:12" ht="19.5" customHeight="1" thickBot="1">
      <c r="A254" s="120">
        <v>247</v>
      </c>
      <c r="B254" s="631" t="s">
        <v>2171</v>
      </c>
      <c r="C254" s="631" t="s">
        <v>2171</v>
      </c>
      <c r="D254" s="643" t="s">
        <v>1887</v>
      </c>
      <c r="E254" s="632" t="s">
        <v>2171</v>
      </c>
      <c r="F254" s="639">
        <v>37135</v>
      </c>
      <c r="G254" s="645">
        <v>24666</v>
      </c>
      <c r="H254" s="309">
        <v>25371</v>
      </c>
      <c r="I254" s="823"/>
      <c r="J254" s="630">
        <v>2013</v>
      </c>
      <c r="K254" s="280">
        <f t="shared" si="6"/>
        <v>12.253353204172877</v>
      </c>
      <c r="L254" s="672" t="s">
        <v>108</v>
      </c>
    </row>
    <row r="255" spans="1:12" ht="19.5" customHeight="1" thickBot="1">
      <c r="A255" s="120">
        <v>248</v>
      </c>
      <c r="B255" s="631" t="s">
        <v>2171</v>
      </c>
      <c r="C255" s="631" t="s">
        <v>2171</v>
      </c>
      <c r="D255" s="643" t="s">
        <v>1888</v>
      </c>
      <c r="E255" s="632" t="s">
        <v>2171</v>
      </c>
      <c r="F255" s="639">
        <v>37135</v>
      </c>
      <c r="G255" s="645">
        <v>27478</v>
      </c>
      <c r="H255" s="309">
        <v>28263</v>
      </c>
      <c r="I255" s="823"/>
      <c r="J255" s="630">
        <v>2013</v>
      </c>
      <c r="K255" s="280">
        <f t="shared" si="6"/>
        <v>13.650273224043715</v>
      </c>
      <c r="L255" s="672" t="s">
        <v>108</v>
      </c>
    </row>
    <row r="256" spans="1:12" ht="19.5" customHeight="1" thickBot="1">
      <c r="A256" s="120">
        <v>249</v>
      </c>
      <c r="B256" s="631" t="s">
        <v>2171</v>
      </c>
      <c r="C256" s="631" t="s">
        <v>2171</v>
      </c>
      <c r="D256" s="643" t="s">
        <v>1889</v>
      </c>
      <c r="E256" s="632" t="s">
        <v>2171</v>
      </c>
      <c r="F256" s="639">
        <v>37135</v>
      </c>
      <c r="G256" s="645" t="s">
        <v>2176</v>
      </c>
      <c r="H256" s="646" t="s">
        <v>2177</v>
      </c>
      <c r="I256" s="823"/>
      <c r="J256" s="630">
        <v>2013</v>
      </c>
      <c r="K256" s="689" t="s">
        <v>2246</v>
      </c>
      <c r="L256" s="672" t="s">
        <v>108</v>
      </c>
    </row>
    <row r="257" spans="1:12" ht="40.5" customHeight="1" thickBot="1">
      <c r="A257" s="120">
        <v>250</v>
      </c>
      <c r="B257" s="631" t="s">
        <v>2171</v>
      </c>
      <c r="C257" s="643" t="s">
        <v>1892</v>
      </c>
      <c r="D257" s="643" t="s">
        <v>1883</v>
      </c>
      <c r="E257" s="632" t="s">
        <v>2171</v>
      </c>
      <c r="F257" s="639">
        <v>37135</v>
      </c>
      <c r="G257" s="645">
        <v>16353</v>
      </c>
      <c r="H257" s="309">
        <v>16821</v>
      </c>
      <c r="I257" s="823"/>
      <c r="J257" s="630">
        <v>2013</v>
      </c>
      <c r="K257" s="280">
        <f t="shared" si="6"/>
        <v>8.123695976154993</v>
      </c>
      <c r="L257" s="672" t="s">
        <v>108</v>
      </c>
    </row>
    <row r="258" spans="1:12" ht="19.5" customHeight="1" thickBot="1">
      <c r="A258" s="120">
        <v>251</v>
      </c>
      <c r="B258" s="631" t="s">
        <v>2171</v>
      </c>
      <c r="C258" s="631" t="s">
        <v>2171</v>
      </c>
      <c r="D258" s="643" t="s">
        <v>1884</v>
      </c>
      <c r="E258" s="632" t="s">
        <v>2171</v>
      </c>
      <c r="F258" s="639">
        <v>37135</v>
      </c>
      <c r="G258" s="645">
        <v>19557</v>
      </c>
      <c r="H258" s="309">
        <v>20116</v>
      </c>
      <c r="I258" s="823"/>
      <c r="J258" s="630">
        <v>2013</v>
      </c>
      <c r="K258" s="280">
        <f t="shared" si="6"/>
        <v>9.715350223546945</v>
      </c>
      <c r="L258" s="672" t="s">
        <v>108</v>
      </c>
    </row>
    <row r="259" spans="1:12" ht="19.5" customHeight="1" thickBot="1">
      <c r="A259" s="120">
        <v>252</v>
      </c>
      <c r="B259" s="631" t="s">
        <v>2171</v>
      </c>
      <c r="C259" s="631" t="s">
        <v>2171</v>
      </c>
      <c r="D259" s="643" t="s">
        <v>1885</v>
      </c>
      <c r="E259" s="632" t="s">
        <v>2171</v>
      </c>
      <c r="F259" s="639">
        <v>37135</v>
      </c>
      <c r="G259" s="645">
        <v>22762</v>
      </c>
      <c r="H259" s="309">
        <v>23413</v>
      </c>
      <c r="I259" s="823"/>
      <c r="J259" s="630">
        <v>2013</v>
      </c>
      <c r="K259" s="280">
        <f t="shared" si="6"/>
        <v>11.307501241927472</v>
      </c>
      <c r="L259" s="672" t="s">
        <v>108</v>
      </c>
    </row>
    <row r="260" spans="1:12" ht="19.5" customHeight="1" thickBot="1">
      <c r="A260" s="120">
        <v>253</v>
      </c>
      <c r="B260" s="631" t="s">
        <v>2171</v>
      </c>
      <c r="C260" s="631" t="s">
        <v>2171</v>
      </c>
      <c r="D260" s="643" t="s">
        <v>1886</v>
      </c>
      <c r="E260" s="632" t="s">
        <v>2171</v>
      </c>
      <c r="F260" s="639">
        <v>37135</v>
      </c>
      <c r="G260" s="645">
        <v>25967</v>
      </c>
      <c r="H260" s="309">
        <v>26709</v>
      </c>
      <c r="I260" s="823"/>
      <c r="J260" s="630">
        <v>2013</v>
      </c>
      <c r="K260" s="280">
        <f t="shared" si="6"/>
        <v>12.899652260307999</v>
      </c>
      <c r="L260" s="672" t="s">
        <v>108</v>
      </c>
    </row>
    <row r="261" spans="1:12" ht="19.5" customHeight="1" thickBot="1">
      <c r="A261" s="120">
        <v>254</v>
      </c>
      <c r="B261" s="631" t="s">
        <v>2171</v>
      </c>
      <c r="C261" s="631" t="s">
        <v>2171</v>
      </c>
      <c r="D261" s="643" t="s">
        <v>1887</v>
      </c>
      <c r="E261" s="632" t="s">
        <v>2171</v>
      </c>
      <c r="F261" s="639">
        <v>37135</v>
      </c>
      <c r="G261" s="645">
        <v>29172</v>
      </c>
      <c r="H261" s="309">
        <v>30005</v>
      </c>
      <c r="I261" s="823"/>
      <c r="J261" s="630">
        <v>2013</v>
      </c>
      <c r="K261" s="280">
        <f t="shared" si="6"/>
        <v>14.491803278688524</v>
      </c>
      <c r="L261" s="672" t="s">
        <v>108</v>
      </c>
    </row>
    <row r="262" spans="1:12" ht="19.5" customHeight="1" thickBot="1">
      <c r="A262" s="120">
        <v>255</v>
      </c>
      <c r="B262" s="631" t="s">
        <v>2171</v>
      </c>
      <c r="C262" s="631" t="s">
        <v>2171</v>
      </c>
      <c r="D262" s="643" t="s">
        <v>1888</v>
      </c>
      <c r="E262" s="632" t="s">
        <v>2171</v>
      </c>
      <c r="F262" s="639">
        <v>37135</v>
      </c>
      <c r="G262" s="645">
        <v>32377</v>
      </c>
      <c r="H262" s="309">
        <v>33302</v>
      </c>
      <c r="I262" s="823"/>
      <c r="J262" s="630">
        <v>2013</v>
      </c>
      <c r="K262" s="280">
        <f t="shared" si="6"/>
        <v>16.083954297069052</v>
      </c>
      <c r="L262" s="672" t="s">
        <v>108</v>
      </c>
    </row>
    <row r="263" spans="1:12" ht="19.5" customHeight="1" thickBot="1">
      <c r="A263" s="120">
        <v>256</v>
      </c>
      <c r="B263" s="631" t="s">
        <v>2171</v>
      </c>
      <c r="C263" s="631" t="s">
        <v>2171</v>
      </c>
      <c r="D263" s="643" t="s">
        <v>1889</v>
      </c>
      <c r="E263" s="632" t="s">
        <v>2171</v>
      </c>
      <c r="F263" s="639">
        <v>37135</v>
      </c>
      <c r="G263" s="645" t="s">
        <v>2178</v>
      </c>
      <c r="H263" s="646" t="s">
        <v>2179</v>
      </c>
      <c r="I263" s="823"/>
      <c r="J263" s="630">
        <v>2013</v>
      </c>
      <c r="K263" s="689" t="s">
        <v>2245</v>
      </c>
      <c r="L263" s="672" t="s">
        <v>108</v>
      </c>
    </row>
    <row r="264" spans="1:12" ht="33.75" customHeight="1" thickBot="1">
      <c r="A264" s="120">
        <v>257</v>
      </c>
      <c r="B264" s="631" t="s">
        <v>2171</v>
      </c>
      <c r="C264" s="643" t="s">
        <v>1893</v>
      </c>
      <c r="D264" s="643" t="s">
        <v>1883</v>
      </c>
      <c r="E264" s="632" t="s">
        <v>2171</v>
      </c>
      <c r="F264" s="639">
        <v>37135</v>
      </c>
      <c r="G264" s="645">
        <v>139986</v>
      </c>
      <c r="H264" s="309">
        <v>143985</v>
      </c>
      <c r="I264" s="823"/>
      <c r="J264" s="630">
        <v>2013</v>
      </c>
      <c r="K264" s="280">
        <f t="shared" si="6"/>
        <v>69.54098360655738</v>
      </c>
      <c r="L264" s="672" t="s">
        <v>108</v>
      </c>
    </row>
    <row r="265" spans="1:12" ht="19.5" customHeight="1" thickBot="1">
      <c r="A265" s="120">
        <v>258</v>
      </c>
      <c r="B265" s="631" t="s">
        <v>2171</v>
      </c>
      <c r="C265" s="631" t="s">
        <v>2171</v>
      </c>
      <c r="D265" s="643" t="s">
        <v>1884</v>
      </c>
      <c r="E265" s="632" t="s">
        <v>2171</v>
      </c>
      <c r="F265" s="639">
        <v>37135</v>
      </c>
      <c r="G265" s="645">
        <v>169334</v>
      </c>
      <c r="H265" s="309">
        <v>174172</v>
      </c>
      <c r="I265" s="823"/>
      <c r="J265" s="630">
        <v>2013</v>
      </c>
      <c r="K265" s="280">
        <f t="shared" si="6"/>
        <v>84.12021857923497</v>
      </c>
      <c r="L265" s="672" t="s">
        <v>108</v>
      </c>
    </row>
    <row r="266" spans="1:12" ht="19.5" customHeight="1" thickBot="1">
      <c r="A266" s="120">
        <v>259</v>
      </c>
      <c r="B266" s="631" t="s">
        <v>2171</v>
      </c>
      <c r="C266" s="631" t="s">
        <v>2171</v>
      </c>
      <c r="D266" s="643" t="s">
        <v>1885</v>
      </c>
      <c r="E266" s="632" t="s">
        <v>2171</v>
      </c>
      <c r="F266" s="639">
        <v>37135</v>
      </c>
      <c r="G266" s="645">
        <v>198683</v>
      </c>
      <c r="H266" s="309">
        <v>204359</v>
      </c>
      <c r="I266" s="823"/>
      <c r="J266" s="630">
        <v>2013</v>
      </c>
      <c r="K266" s="280">
        <f t="shared" si="6"/>
        <v>98.69995032290115</v>
      </c>
      <c r="L266" s="672" t="s">
        <v>108</v>
      </c>
    </row>
    <row r="267" spans="1:12" ht="19.5" customHeight="1" thickBot="1">
      <c r="A267" s="120">
        <v>260</v>
      </c>
      <c r="B267" s="631" t="s">
        <v>2171</v>
      </c>
      <c r="C267" s="631" t="s">
        <v>2171</v>
      </c>
      <c r="D267" s="643" t="s">
        <v>1886</v>
      </c>
      <c r="E267" s="632" t="s">
        <v>2171</v>
      </c>
      <c r="F267" s="639">
        <v>37135</v>
      </c>
      <c r="G267" s="645">
        <v>228031</v>
      </c>
      <c r="H267" s="309">
        <v>234546</v>
      </c>
      <c r="I267" s="823"/>
      <c r="J267" s="630">
        <v>2013</v>
      </c>
      <c r="K267" s="280">
        <f t="shared" si="6"/>
        <v>113.27918529557874</v>
      </c>
      <c r="L267" s="672" t="s">
        <v>108</v>
      </c>
    </row>
    <row r="268" spans="1:12" ht="19.5" customHeight="1" thickBot="1">
      <c r="A268" s="120">
        <v>261</v>
      </c>
      <c r="B268" s="631" t="s">
        <v>2171</v>
      </c>
      <c r="C268" s="631" t="s">
        <v>2171</v>
      </c>
      <c r="D268" s="643" t="s">
        <v>1887</v>
      </c>
      <c r="E268" s="632" t="s">
        <v>2171</v>
      </c>
      <c r="F268" s="639">
        <v>37135</v>
      </c>
      <c r="G268" s="645">
        <v>257380</v>
      </c>
      <c r="H268" s="309">
        <v>264733</v>
      </c>
      <c r="I268" s="823"/>
      <c r="J268" s="630">
        <v>2013</v>
      </c>
      <c r="K268" s="280">
        <f t="shared" si="6"/>
        <v>127.85891703924491</v>
      </c>
      <c r="L268" s="672" t="s">
        <v>108</v>
      </c>
    </row>
    <row r="269" spans="1:12" ht="19.5" customHeight="1" thickBot="1">
      <c r="A269" s="120">
        <v>262</v>
      </c>
      <c r="B269" s="631" t="s">
        <v>2171</v>
      </c>
      <c r="C269" s="631" t="s">
        <v>2171</v>
      </c>
      <c r="D269" s="643" t="s">
        <v>1888</v>
      </c>
      <c r="E269" s="632" t="s">
        <v>2171</v>
      </c>
      <c r="F269" s="639">
        <v>37135</v>
      </c>
      <c r="G269" s="645">
        <v>286728</v>
      </c>
      <c r="H269" s="309">
        <v>294921</v>
      </c>
      <c r="I269" s="823"/>
      <c r="J269" s="630">
        <v>2013</v>
      </c>
      <c r="K269" s="280">
        <f t="shared" si="6"/>
        <v>142.4381520119225</v>
      </c>
      <c r="L269" s="672" t="s">
        <v>108</v>
      </c>
    </row>
    <row r="270" spans="1:12" ht="19.5" customHeight="1" thickBot="1">
      <c r="A270" s="120">
        <v>263</v>
      </c>
      <c r="B270" s="631" t="s">
        <v>2171</v>
      </c>
      <c r="C270" s="631" t="s">
        <v>2171</v>
      </c>
      <c r="D270" s="643" t="s">
        <v>1889</v>
      </c>
      <c r="E270" s="632" t="s">
        <v>2171</v>
      </c>
      <c r="F270" s="639">
        <v>37135</v>
      </c>
      <c r="G270" s="645" t="s">
        <v>2180</v>
      </c>
      <c r="H270" s="646" t="s">
        <v>2181</v>
      </c>
      <c r="I270" s="823"/>
      <c r="J270" s="630">
        <v>2013</v>
      </c>
      <c r="K270" s="689" t="s">
        <v>2246</v>
      </c>
      <c r="L270" s="672" t="s">
        <v>108</v>
      </c>
    </row>
    <row r="271" spans="1:12" ht="30" customHeight="1" thickBot="1">
      <c r="A271" s="120">
        <v>264</v>
      </c>
      <c r="B271" s="631" t="s">
        <v>2171</v>
      </c>
      <c r="C271" s="643" t="s">
        <v>1894</v>
      </c>
      <c r="D271" s="643" t="s">
        <v>1883</v>
      </c>
      <c r="E271" s="632" t="s">
        <v>2171</v>
      </c>
      <c r="F271" s="639">
        <v>37135</v>
      </c>
      <c r="G271" s="645">
        <v>170636</v>
      </c>
      <c r="H271" s="309">
        <v>175511</v>
      </c>
      <c r="I271" s="823"/>
      <c r="J271" s="630">
        <v>2013</v>
      </c>
      <c r="K271" s="280">
        <f t="shared" si="6"/>
        <v>84.76701440635867</v>
      </c>
      <c r="L271" s="672" t="s">
        <v>108</v>
      </c>
    </row>
    <row r="272" spans="1:12" ht="19.5" customHeight="1" thickBot="1">
      <c r="A272" s="120">
        <v>265</v>
      </c>
      <c r="B272" s="631" t="s">
        <v>2171</v>
      </c>
      <c r="C272" s="631" t="s">
        <v>2171</v>
      </c>
      <c r="D272" s="643" t="s">
        <v>1884</v>
      </c>
      <c r="E272" s="632" t="s">
        <v>2171</v>
      </c>
      <c r="F272" s="639">
        <v>37135</v>
      </c>
      <c r="G272" s="645">
        <v>204077</v>
      </c>
      <c r="H272" s="309">
        <v>209907</v>
      </c>
      <c r="I272" s="823"/>
      <c r="J272" s="630">
        <v>2013</v>
      </c>
      <c r="K272" s="280">
        <f t="shared" si="6"/>
        <v>101.37953303527074</v>
      </c>
      <c r="L272" s="672" t="s">
        <v>108</v>
      </c>
    </row>
    <row r="273" spans="1:12" ht="19.5" customHeight="1" thickBot="1">
      <c r="A273" s="120">
        <v>266</v>
      </c>
      <c r="B273" s="631" t="s">
        <v>2171</v>
      </c>
      <c r="C273" s="631" t="s">
        <v>2171</v>
      </c>
      <c r="D273" s="643" t="s">
        <v>1885</v>
      </c>
      <c r="E273" s="632" t="s">
        <v>2171</v>
      </c>
      <c r="F273" s="639">
        <v>37135</v>
      </c>
      <c r="G273" s="645">
        <v>237519</v>
      </c>
      <c r="H273" s="309">
        <v>244305</v>
      </c>
      <c r="I273" s="823"/>
      <c r="J273" s="630">
        <v>2013</v>
      </c>
      <c r="K273" s="280">
        <f t="shared" si="6"/>
        <v>117.99254843517139</v>
      </c>
      <c r="L273" s="672" t="s">
        <v>108</v>
      </c>
    </row>
    <row r="274" spans="1:12" ht="19.5" customHeight="1" thickBot="1">
      <c r="A274" s="120">
        <v>267</v>
      </c>
      <c r="B274" s="631" t="s">
        <v>2171</v>
      </c>
      <c r="C274" s="631" t="s">
        <v>2171</v>
      </c>
      <c r="D274" s="643" t="s">
        <v>1886</v>
      </c>
      <c r="E274" s="632" t="s">
        <v>2171</v>
      </c>
      <c r="F274" s="639">
        <v>37135</v>
      </c>
      <c r="G274" s="645">
        <v>270961</v>
      </c>
      <c r="H274" s="309">
        <v>278703</v>
      </c>
      <c r="I274" s="823"/>
      <c r="J274" s="630">
        <v>2013</v>
      </c>
      <c r="K274" s="280">
        <f t="shared" si="6"/>
        <v>134.60556383507202</v>
      </c>
      <c r="L274" s="672" t="s">
        <v>108</v>
      </c>
    </row>
    <row r="275" spans="1:12" ht="19.5" customHeight="1" thickBot="1">
      <c r="A275" s="120">
        <v>268</v>
      </c>
      <c r="B275" s="631" t="s">
        <v>2171</v>
      </c>
      <c r="C275" s="631" t="s">
        <v>2171</v>
      </c>
      <c r="D275" s="643" t="s">
        <v>1887</v>
      </c>
      <c r="E275" s="632" t="s">
        <v>2171</v>
      </c>
      <c r="F275" s="639">
        <v>37135</v>
      </c>
      <c r="G275" s="645">
        <v>304402</v>
      </c>
      <c r="H275" s="309">
        <v>313099</v>
      </c>
      <c r="I275" s="823"/>
      <c r="J275" s="630">
        <v>2013</v>
      </c>
      <c r="K275" s="280">
        <f t="shared" si="6"/>
        <v>151.2180824639841</v>
      </c>
      <c r="L275" s="672" t="s">
        <v>108</v>
      </c>
    </row>
    <row r="276" spans="1:12" ht="19.5" customHeight="1" thickBot="1">
      <c r="A276" s="120">
        <v>269</v>
      </c>
      <c r="B276" s="631" t="s">
        <v>2171</v>
      </c>
      <c r="C276" s="631" t="s">
        <v>2171</v>
      </c>
      <c r="D276" s="643" t="s">
        <v>1888</v>
      </c>
      <c r="E276" s="632" t="s">
        <v>2171</v>
      </c>
      <c r="F276" s="639">
        <v>37135</v>
      </c>
      <c r="G276" s="645">
        <v>337844</v>
      </c>
      <c r="H276" s="309">
        <v>347497</v>
      </c>
      <c r="I276" s="823"/>
      <c r="J276" s="630">
        <v>2013</v>
      </c>
      <c r="K276" s="280">
        <f t="shared" si="6"/>
        <v>167.83109786388474</v>
      </c>
      <c r="L276" s="672" t="s">
        <v>108</v>
      </c>
    </row>
    <row r="277" spans="1:12" ht="19.5" customHeight="1" thickBot="1">
      <c r="A277" s="120">
        <v>270</v>
      </c>
      <c r="B277" s="631" t="s">
        <v>2171</v>
      </c>
      <c r="C277" s="631" t="s">
        <v>2171</v>
      </c>
      <c r="D277" s="643" t="s">
        <v>1889</v>
      </c>
      <c r="E277" s="632" t="s">
        <v>2171</v>
      </c>
      <c r="F277" s="639">
        <v>37135</v>
      </c>
      <c r="G277" s="647" t="s">
        <v>2182</v>
      </c>
      <c r="H277" s="646" t="s">
        <v>2183</v>
      </c>
      <c r="I277" s="823"/>
      <c r="J277" s="630">
        <v>2013</v>
      </c>
      <c r="K277" s="689" t="s">
        <v>2248</v>
      </c>
      <c r="L277" s="672" t="s">
        <v>108</v>
      </c>
    </row>
    <row r="278" spans="1:12" ht="27" customHeight="1" thickBot="1">
      <c r="A278" s="120">
        <v>271</v>
      </c>
      <c r="B278" s="631" t="s">
        <v>2171</v>
      </c>
      <c r="C278" s="643" t="s">
        <v>1895</v>
      </c>
      <c r="D278" s="643" t="s">
        <v>1896</v>
      </c>
      <c r="E278" s="632" t="s">
        <v>2171</v>
      </c>
      <c r="F278" s="639">
        <v>37135</v>
      </c>
      <c r="G278" s="645">
        <v>262</v>
      </c>
      <c r="H278" s="309">
        <v>270</v>
      </c>
      <c r="I278" s="823"/>
      <c r="J278" s="630">
        <v>2013</v>
      </c>
      <c r="K278" s="280">
        <f t="shared" si="6"/>
        <v>0.13015399900645802</v>
      </c>
      <c r="L278" s="672" t="s">
        <v>108</v>
      </c>
    </row>
    <row r="279" spans="1:12" ht="19.5" customHeight="1" thickBot="1">
      <c r="A279" s="120">
        <v>272</v>
      </c>
      <c r="B279" s="631" t="s">
        <v>2171</v>
      </c>
      <c r="C279" s="631" t="s">
        <v>2171</v>
      </c>
      <c r="D279" s="643" t="s">
        <v>1897</v>
      </c>
      <c r="E279" s="632" t="s">
        <v>2171</v>
      </c>
      <c r="F279" s="639">
        <v>37135</v>
      </c>
      <c r="G279" s="645">
        <v>367</v>
      </c>
      <c r="H279" s="309">
        <v>378</v>
      </c>
      <c r="I279" s="823"/>
      <c r="J279" s="630">
        <v>2013</v>
      </c>
      <c r="K279" s="280">
        <f t="shared" si="6"/>
        <v>0.18231495280675608</v>
      </c>
      <c r="L279" s="672" t="s">
        <v>108</v>
      </c>
    </row>
    <row r="280" spans="1:12" ht="19.5" customHeight="1" thickBot="1">
      <c r="A280" s="120">
        <v>273</v>
      </c>
      <c r="B280" s="631" t="s">
        <v>2171</v>
      </c>
      <c r="C280" s="631" t="s">
        <v>2171</v>
      </c>
      <c r="D280" s="643" t="s">
        <v>1898</v>
      </c>
      <c r="E280" s="632" t="s">
        <v>2171</v>
      </c>
      <c r="F280" s="639">
        <v>37135</v>
      </c>
      <c r="G280" s="645">
        <v>525</v>
      </c>
      <c r="H280" s="309">
        <v>540</v>
      </c>
      <c r="I280" s="823"/>
      <c r="J280" s="630">
        <v>2013</v>
      </c>
      <c r="K280" s="280">
        <f t="shared" si="6"/>
        <v>0.2608047690014903</v>
      </c>
      <c r="L280" s="672" t="s">
        <v>108</v>
      </c>
    </row>
    <row r="281" spans="1:12" ht="29.25" customHeight="1" thickBot="1">
      <c r="A281" s="120">
        <v>274</v>
      </c>
      <c r="B281" s="631" t="s">
        <v>2171</v>
      </c>
      <c r="C281" s="643" t="s">
        <v>1899</v>
      </c>
      <c r="D281" s="643" t="s">
        <v>1896</v>
      </c>
      <c r="E281" s="632" t="s">
        <v>2171</v>
      </c>
      <c r="F281" s="639">
        <v>37135</v>
      </c>
      <c r="G281" s="645">
        <v>2625</v>
      </c>
      <c r="H281" s="309">
        <v>2700</v>
      </c>
      <c r="I281" s="823"/>
      <c r="J281" s="630">
        <v>2013</v>
      </c>
      <c r="K281" s="280">
        <f t="shared" si="6"/>
        <v>1.3040238450074515</v>
      </c>
      <c r="L281" s="672" t="s">
        <v>108</v>
      </c>
    </row>
    <row r="282" spans="1:12" ht="19.5" customHeight="1" thickBot="1">
      <c r="A282" s="120">
        <v>275</v>
      </c>
      <c r="B282" s="631" t="s">
        <v>2171</v>
      </c>
      <c r="C282" s="631" t="s">
        <v>2171</v>
      </c>
      <c r="D282" s="643" t="s">
        <v>1897</v>
      </c>
      <c r="E282" s="632" t="s">
        <v>2171</v>
      </c>
      <c r="F282" s="639">
        <v>37135</v>
      </c>
      <c r="G282" s="645">
        <v>3675</v>
      </c>
      <c r="H282" s="309">
        <v>3780</v>
      </c>
      <c r="I282" s="823"/>
      <c r="J282" s="630">
        <v>2013</v>
      </c>
      <c r="K282" s="280">
        <f t="shared" si="6"/>
        <v>1.825633383010432</v>
      </c>
      <c r="L282" s="672" t="s">
        <v>108</v>
      </c>
    </row>
    <row r="283" spans="1:12" ht="19.5" customHeight="1" thickBot="1">
      <c r="A283" s="120">
        <v>276</v>
      </c>
      <c r="B283" s="631" t="s">
        <v>2171</v>
      </c>
      <c r="C283" s="631" t="s">
        <v>2171</v>
      </c>
      <c r="D283" s="643" t="s">
        <v>1898</v>
      </c>
      <c r="E283" s="632" t="s">
        <v>2171</v>
      </c>
      <c r="F283" s="639">
        <v>37135</v>
      </c>
      <c r="G283" s="645">
        <v>5250</v>
      </c>
      <c r="H283" s="309">
        <v>5400</v>
      </c>
      <c r="I283" s="823"/>
      <c r="J283" s="630">
        <v>2013</v>
      </c>
      <c r="K283" s="280">
        <f t="shared" si="6"/>
        <v>2.608047690014903</v>
      </c>
      <c r="L283" s="672" t="s">
        <v>108</v>
      </c>
    </row>
    <row r="284" spans="1:12" ht="26.25" customHeight="1" thickBot="1">
      <c r="A284" s="120">
        <v>277</v>
      </c>
      <c r="B284" s="631" t="s">
        <v>2171</v>
      </c>
      <c r="C284" s="643" t="s">
        <v>1900</v>
      </c>
      <c r="D284" s="643" t="s">
        <v>1896</v>
      </c>
      <c r="E284" s="632" t="s">
        <v>2171</v>
      </c>
      <c r="F284" s="639">
        <v>37135</v>
      </c>
      <c r="G284" s="645">
        <v>26250</v>
      </c>
      <c r="H284" s="309">
        <v>27000</v>
      </c>
      <c r="I284" s="823"/>
      <c r="J284" s="630">
        <v>2013</v>
      </c>
      <c r="K284" s="280">
        <f t="shared" si="6"/>
        <v>13.040238450074515</v>
      </c>
      <c r="L284" s="672" t="s">
        <v>108</v>
      </c>
    </row>
    <row r="285" spans="1:12" ht="19.5" customHeight="1" thickBot="1">
      <c r="A285" s="120">
        <v>278</v>
      </c>
      <c r="B285" s="631" t="s">
        <v>2171</v>
      </c>
      <c r="C285" s="631" t="s">
        <v>2171</v>
      </c>
      <c r="D285" s="643" t="s">
        <v>1897</v>
      </c>
      <c r="E285" s="632" t="s">
        <v>2171</v>
      </c>
      <c r="F285" s="639">
        <v>37135</v>
      </c>
      <c r="G285" s="645">
        <v>36750</v>
      </c>
      <c r="H285" s="309">
        <v>37800</v>
      </c>
      <c r="I285" s="823"/>
      <c r="J285" s="630">
        <v>2013</v>
      </c>
      <c r="K285" s="280">
        <f t="shared" si="6"/>
        <v>18.25633383010432</v>
      </c>
      <c r="L285" s="672" t="s">
        <v>108</v>
      </c>
    </row>
    <row r="286" spans="1:12" ht="19.5" customHeight="1" thickBot="1">
      <c r="A286" s="120">
        <v>279</v>
      </c>
      <c r="B286" s="631" t="s">
        <v>2171</v>
      </c>
      <c r="C286" s="631" t="s">
        <v>2171</v>
      </c>
      <c r="D286" s="643" t="s">
        <v>1898</v>
      </c>
      <c r="E286" s="632" t="s">
        <v>2171</v>
      </c>
      <c r="F286" s="639">
        <v>37135</v>
      </c>
      <c r="G286" s="645">
        <v>52500</v>
      </c>
      <c r="H286" s="309">
        <v>54000</v>
      </c>
      <c r="I286" s="823"/>
      <c r="J286" s="630">
        <v>2013</v>
      </c>
      <c r="K286" s="280">
        <f t="shared" si="6"/>
        <v>26.08047690014903</v>
      </c>
      <c r="L286" s="672" t="s">
        <v>108</v>
      </c>
    </row>
    <row r="287" spans="1:12" ht="19.5" customHeight="1" thickBot="1">
      <c r="A287" s="120">
        <v>280</v>
      </c>
      <c r="B287" s="631" t="s">
        <v>2171</v>
      </c>
      <c r="C287" s="643" t="s">
        <v>1901</v>
      </c>
      <c r="D287" s="643" t="s">
        <v>1902</v>
      </c>
      <c r="E287" s="632" t="s">
        <v>2171</v>
      </c>
      <c r="F287" s="639">
        <v>37135</v>
      </c>
      <c r="G287" s="645">
        <v>1570</v>
      </c>
      <c r="H287" s="309">
        <v>1620</v>
      </c>
      <c r="I287" s="676">
        <v>127</v>
      </c>
      <c r="J287" s="630">
        <v>2013</v>
      </c>
      <c r="K287" s="280">
        <f t="shared" si="6"/>
        <v>0.7799304520615996</v>
      </c>
      <c r="L287" s="672" t="s">
        <v>108</v>
      </c>
    </row>
    <row r="288" spans="1:12" ht="19.5" customHeight="1" thickBot="1">
      <c r="A288" s="120">
        <v>281</v>
      </c>
      <c r="B288" s="631" t="s">
        <v>2171</v>
      </c>
      <c r="C288" s="643" t="s">
        <v>1903</v>
      </c>
      <c r="D288" s="643" t="s">
        <v>1904</v>
      </c>
      <c r="E288" s="632" t="s">
        <v>2171</v>
      </c>
      <c r="F288" s="639">
        <v>37135</v>
      </c>
      <c r="G288" s="645">
        <v>12075</v>
      </c>
      <c r="H288" s="309">
        <v>12420</v>
      </c>
      <c r="I288" s="676">
        <v>0</v>
      </c>
      <c r="J288" s="630">
        <v>2013</v>
      </c>
      <c r="K288" s="280">
        <f t="shared" si="6"/>
        <v>5.998509687034277</v>
      </c>
      <c r="L288" s="672" t="s">
        <v>108</v>
      </c>
    </row>
    <row r="289" spans="1:12" ht="19.5" customHeight="1" thickBot="1">
      <c r="A289" s="120">
        <v>282</v>
      </c>
      <c r="B289" s="631" t="s">
        <v>2171</v>
      </c>
      <c r="C289" s="643" t="s">
        <v>1905</v>
      </c>
      <c r="D289" s="643" t="s">
        <v>1906</v>
      </c>
      <c r="E289" s="632" t="s">
        <v>2171</v>
      </c>
      <c r="F289" s="639">
        <v>37135</v>
      </c>
      <c r="G289" s="645">
        <v>315</v>
      </c>
      <c r="H289" s="309">
        <v>324</v>
      </c>
      <c r="I289" s="676">
        <v>83</v>
      </c>
      <c r="J289" s="630">
        <v>2013</v>
      </c>
      <c r="K289" s="280">
        <f t="shared" si="6"/>
        <v>0.15648286140089418</v>
      </c>
      <c r="L289" s="672" t="s">
        <v>108</v>
      </c>
    </row>
    <row r="290" spans="1:12" ht="19.5" customHeight="1" thickBot="1">
      <c r="A290" s="120">
        <v>283</v>
      </c>
      <c r="B290" s="631" t="s">
        <v>2171</v>
      </c>
      <c r="C290" s="643" t="s">
        <v>1205</v>
      </c>
      <c r="D290" s="643" t="s">
        <v>1907</v>
      </c>
      <c r="E290" s="631" t="s">
        <v>2171</v>
      </c>
      <c r="F290" s="639">
        <v>37135</v>
      </c>
      <c r="G290" s="645">
        <v>100</v>
      </c>
      <c r="H290" s="309"/>
      <c r="I290" s="824">
        <v>39434</v>
      </c>
      <c r="J290" s="630">
        <v>2013</v>
      </c>
      <c r="K290" s="280">
        <f t="shared" si="6"/>
        <v>0.04967709885742673</v>
      </c>
      <c r="L290" s="672"/>
    </row>
    <row r="291" spans="1:12" ht="19.5" customHeight="1" thickBot="1">
      <c r="A291" s="120">
        <v>284</v>
      </c>
      <c r="B291" s="631" t="s">
        <v>2171</v>
      </c>
      <c r="C291" s="631" t="s">
        <v>2171</v>
      </c>
      <c r="D291" s="643" t="s">
        <v>1908</v>
      </c>
      <c r="E291" s="631" t="s">
        <v>2171</v>
      </c>
      <c r="F291" s="639">
        <v>37135</v>
      </c>
      <c r="G291" s="645">
        <v>300</v>
      </c>
      <c r="H291" s="309"/>
      <c r="I291" s="824"/>
      <c r="J291" s="630">
        <v>2013</v>
      </c>
      <c r="K291" s="280">
        <f t="shared" si="6"/>
        <v>0.14903129657228018</v>
      </c>
      <c r="L291" s="672"/>
    </row>
    <row r="292" spans="1:12" ht="19.5" customHeight="1" thickBot="1">
      <c r="A292" s="120">
        <v>285</v>
      </c>
      <c r="B292" s="631" t="s">
        <v>2171</v>
      </c>
      <c r="C292" s="643" t="s">
        <v>1909</v>
      </c>
      <c r="D292" s="643" t="s">
        <v>1910</v>
      </c>
      <c r="E292" s="632" t="s">
        <v>2171</v>
      </c>
      <c r="F292" s="639">
        <v>37135</v>
      </c>
      <c r="G292" s="645">
        <v>210</v>
      </c>
      <c r="H292" s="309">
        <v>216</v>
      </c>
      <c r="I292" s="676">
        <v>0</v>
      </c>
      <c r="J292" s="630">
        <v>2013</v>
      </c>
      <c r="K292" s="280">
        <f t="shared" si="6"/>
        <v>0.10432190760059612</v>
      </c>
      <c r="L292" s="672" t="s">
        <v>108</v>
      </c>
    </row>
    <row r="293" spans="1:12" ht="19.5" customHeight="1" thickBot="1">
      <c r="A293" s="120">
        <v>286</v>
      </c>
      <c r="B293" s="631" t="s">
        <v>2171</v>
      </c>
      <c r="C293" s="631" t="s">
        <v>2171</v>
      </c>
      <c r="D293" s="643" t="s">
        <v>1911</v>
      </c>
      <c r="E293" s="632" t="s">
        <v>2171</v>
      </c>
      <c r="F293" s="639">
        <v>37135</v>
      </c>
      <c r="G293" s="645">
        <v>2100</v>
      </c>
      <c r="H293" s="309">
        <v>2160</v>
      </c>
      <c r="I293" s="676">
        <v>0</v>
      </c>
      <c r="J293" s="630">
        <v>2013</v>
      </c>
      <c r="K293" s="280">
        <f t="shared" si="6"/>
        <v>1.0432190760059612</v>
      </c>
      <c r="L293" s="672" t="s">
        <v>108</v>
      </c>
    </row>
    <row r="294" spans="1:12" ht="19.5" customHeight="1" thickBot="1">
      <c r="A294" s="120">
        <v>287</v>
      </c>
      <c r="B294" s="631" t="s">
        <v>2171</v>
      </c>
      <c r="C294" s="648" t="s">
        <v>1912</v>
      </c>
      <c r="D294" s="643" t="s">
        <v>1902</v>
      </c>
      <c r="E294" s="632" t="s">
        <v>2171</v>
      </c>
      <c r="F294" s="639">
        <v>37135</v>
      </c>
      <c r="G294" s="645">
        <v>150</v>
      </c>
      <c r="H294" s="309">
        <v>160</v>
      </c>
      <c r="I294" s="676">
        <v>1448</v>
      </c>
      <c r="J294" s="630">
        <v>2013</v>
      </c>
      <c r="K294" s="280">
        <f t="shared" si="6"/>
        <v>0.07451564828614009</v>
      </c>
      <c r="L294" s="672" t="s">
        <v>108</v>
      </c>
    </row>
    <row r="295" spans="1:12" ht="19.5" customHeight="1" thickBot="1">
      <c r="A295" s="120">
        <v>288</v>
      </c>
      <c r="B295" s="631" t="s">
        <v>2171</v>
      </c>
      <c r="C295" s="648" t="s">
        <v>1913</v>
      </c>
      <c r="D295" s="643" t="s">
        <v>1914</v>
      </c>
      <c r="E295" s="632" t="s">
        <v>2171</v>
      </c>
      <c r="F295" s="639">
        <v>37135</v>
      </c>
      <c r="G295" s="645">
        <v>150</v>
      </c>
      <c r="H295" s="309">
        <v>160</v>
      </c>
      <c r="I295" s="676">
        <v>555</v>
      </c>
      <c r="J295" s="630">
        <v>2013</v>
      </c>
      <c r="K295" s="280">
        <f t="shared" si="6"/>
        <v>0.07451564828614009</v>
      </c>
      <c r="L295" s="672" t="s">
        <v>108</v>
      </c>
    </row>
    <row r="296" spans="1:12" ht="19.5" customHeight="1" thickBot="1">
      <c r="A296" s="120">
        <v>289</v>
      </c>
      <c r="B296" s="631" t="s">
        <v>2171</v>
      </c>
      <c r="C296" s="648" t="s">
        <v>1915</v>
      </c>
      <c r="D296" s="643" t="s">
        <v>1914</v>
      </c>
      <c r="E296" s="632" t="s">
        <v>2171</v>
      </c>
      <c r="F296" s="639">
        <v>37135</v>
      </c>
      <c r="G296" s="645">
        <v>190</v>
      </c>
      <c r="H296" s="309">
        <v>200</v>
      </c>
      <c r="I296" s="676">
        <v>342</v>
      </c>
      <c r="J296" s="630">
        <v>2013</v>
      </c>
      <c r="K296" s="280">
        <f t="shared" si="6"/>
        <v>0.09438648782911079</v>
      </c>
      <c r="L296" s="672" t="s">
        <v>108</v>
      </c>
    </row>
    <row r="297" spans="1:12" ht="19.5" customHeight="1" thickBot="1">
      <c r="A297" s="120">
        <v>290</v>
      </c>
      <c r="B297" s="631" t="s">
        <v>2171</v>
      </c>
      <c r="C297" s="648" t="s">
        <v>1916</v>
      </c>
      <c r="D297" s="643" t="s">
        <v>1902</v>
      </c>
      <c r="E297" s="632" t="s">
        <v>2171</v>
      </c>
      <c r="F297" s="649">
        <v>38838</v>
      </c>
      <c r="G297" s="645">
        <v>1770</v>
      </c>
      <c r="H297" s="309">
        <v>1820</v>
      </c>
      <c r="I297" s="676">
        <v>503</v>
      </c>
      <c r="J297" s="630">
        <v>2013</v>
      </c>
      <c r="K297" s="280">
        <f t="shared" si="6"/>
        <v>0.879284649776453</v>
      </c>
      <c r="L297" s="672" t="s">
        <v>108</v>
      </c>
    </row>
    <row r="298" spans="1:12" ht="19.5" customHeight="1" thickBot="1">
      <c r="A298" s="120">
        <v>291</v>
      </c>
      <c r="B298" s="631" t="s">
        <v>2171</v>
      </c>
      <c r="C298" s="648" t="s">
        <v>1917</v>
      </c>
      <c r="D298" s="643" t="s">
        <v>1918</v>
      </c>
      <c r="E298" s="632" t="s">
        <v>2171</v>
      </c>
      <c r="F298" s="649">
        <v>38838</v>
      </c>
      <c r="G298" s="645">
        <v>860</v>
      </c>
      <c r="H298" s="309">
        <v>880</v>
      </c>
      <c r="I298" s="676">
        <v>70</v>
      </c>
      <c r="J298" s="630">
        <v>2013</v>
      </c>
      <c r="K298" s="280">
        <f t="shared" si="6"/>
        <v>0.42722305017386986</v>
      </c>
      <c r="L298" s="672" t="s">
        <v>108</v>
      </c>
    </row>
    <row r="299" spans="1:12" ht="19.5" customHeight="1" thickBot="1">
      <c r="A299" s="120">
        <v>292</v>
      </c>
      <c r="B299" s="631" t="s">
        <v>2171</v>
      </c>
      <c r="C299" s="648" t="s">
        <v>1919</v>
      </c>
      <c r="D299" s="643" t="s">
        <v>1918</v>
      </c>
      <c r="E299" s="632" t="s">
        <v>2171</v>
      </c>
      <c r="F299" s="649">
        <v>38838</v>
      </c>
      <c r="G299" s="645">
        <v>1510</v>
      </c>
      <c r="H299" s="309">
        <v>1550</v>
      </c>
      <c r="I299" s="676">
        <v>60</v>
      </c>
      <c r="J299" s="630">
        <v>2013</v>
      </c>
      <c r="K299" s="280">
        <f t="shared" si="6"/>
        <v>0.7501241927471436</v>
      </c>
      <c r="L299" s="672" t="s">
        <v>108</v>
      </c>
    </row>
    <row r="300" spans="1:12" ht="19.5" customHeight="1" thickBot="1">
      <c r="A300" s="120">
        <v>293</v>
      </c>
      <c r="B300" s="631" t="s">
        <v>2171</v>
      </c>
      <c r="C300" s="648" t="s">
        <v>1920</v>
      </c>
      <c r="D300" s="643" t="s">
        <v>1918</v>
      </c>
      <c r="E300" s="632" t="s">
        <v>2171</v>
      </c>
      <c r="F300" s="649">
        <v>38838</v>
      </c>
      <c r="G300" s="645">
        <v>1900</v>
      </c>
      <c r="H300" s="309">
        <v>1950</v>
      </c>
      <c r="I300" s="676">
        <v>71</v>
      </c>
      <c r="J300" s="630">
        <v>2013</v>
      </c>
      <c r="K300" s="280">
        <f t="shared" si="6"/>
        <v>0.9438648782911078</v>
      </c>
      <c r="L300" s="672" t="s">
        <v>108</v>
      </c>
    </row>
    <row r="301" spans="1:12" ht="19.5" customHeight="1" thickBot="1">
      <c r="A301" s="120">
        <v>294</v>
      </c>
      <c r="B301" s="631" t="s">
        <v>2171</v>
      </c>
      <c r="C301" s="648" t="s">
        <v>1921</v>
      </c>
      <c r="D301" s="643" t="s">
        <v>1918</v>
      </c>
      <c r="E301" s="632" t="s">
        <v>2171</v>
      </c>
      <c r="F301" s="649">
        <v>38838</v>
      </c>
      <c r="G301" s="645">
        <v>2420</v>
      </c>
      <c r="H301" s="309">
        <v>2490</v>
      </c>
      <c r="I301" s="676">
        <v>49</v>
      </c>
      <c r="J301" s="630">
        <v>2013</v>
      </c>
      <c r="K301" s="280">
        <f aca="true" t="shared" si="7" ref="K301:K322">G301/J301</f>
        <v>1.2021857923497268</v>
      </c>
      <c r="L301" s="672" t="s">
        <v>108</v>
      </c>
    </row>
    <row r="302" spans="1:12" ht="19.5" customHeight="1" thickBot="1">
      <c r="A302" s="120">
        <v>295</v>
      </c>
      <c r="B302" s="631" t="s">
        <v>2171</v>
      </c>
      <c r="C302" s="648" t="s">
        <v>1920</v>
      </c>
      <c r="D302" s="643" t="s">
        <v>1918</v>
      </c>
      <c r="E302" s="632" t="s">
        <v>2171</v>
      </c>
      <c r="F302" s="649">
        <v>38838</v>
      </c>
      <c r="G302" s="645">
        <v>3240</v>
      </c>
      <c r="H302" s="309">
        <v>3330</v>
      </c>
      <c r="I302" s="676">
        <v>31</v>
      </c>
      <c r="J302" s="630">
        <v>2013</v>
      </c>
      <c r="K302" s="280">
        <f t="shared" si="7"/>
        <v>1.6095380029806259</v>
      </c>
      <c r="L302" s="672" t="s">
        <v>108</v>
      </c>
    </row>
    <row r="303" spans="1:12" ht="19.5" customHeight="1" thickBot="1">
      <c r="A303" s="120">
        <v>296</v>
      </c>
      <c r="B303" s="631" t="s">
        <v>2171</v>
      </c>
      <c r="C303" s="648" t="s">
        <v>1922</v>
      </c>
      <c r="D303" s="643" t="s">
        <v>1904</v>
      </c>
      <c r="E303" s="631" t="s">
        <v>2171</v>
      </c>
      <c r="F303" s="649">
        <v>38838</v>
      </c>
      <c r="G303" s="628" t="s">
        <v>1874</v>
      </c>
      <c r="H303" s="650"/>
      <c r="I303" s="563">
        <v>0</v>
      </c>
      <c r="J303" s="630">
        <v>2013</v>
      </c>
      <c r="K303" s="280" t="e">
        <f t="shared" si="7"/>
        <v>#VALUE!</v>
      </c>
      <c r="L303" s="672"/>
    </row>
    <row r="304" spans="1:12" ht="19.5" customHeight="1" thickBot="1">
      <c r="A304" s="120">
        <v>297</v>
      </c>
      <c r="B304" s="631" t="s">
        <v>2171</v>
      </c>
      <c r="C304" s="648" t="s">
        <v>1923</v>
      </c>
      <c r="D304" s="643" t="s">
        <v>2184</v>
      </c>
      <c r="E304" s="631" t="s">
        <v>2171</v>
      </c>
      <c r="F304" s="649">
        <v>38838</v>
      </c>
      <c r="G304" s="634">
        <v>9</v>
      </c>
      <c r="H304" s="650"/>
      <c r="I304" s="563">
        <v>314</v>
      </c>
      <c r="J304" s="630">
        <v>2013</v>
      </c>
      <c r="K304" s="280">
        <f t="shared" si="7"/>
        <v>0.004470938897168405</v>
      </c>
      <c r="L304" s="672"/>
    </row>
    <row r="305" spans="1:12" ht="19.5" customHeight="1" thickBot="1">
      <c r="A305" s="120">
        <v>298</v>
      </c>
      <c r="B305" s="623" t="s">
        <v>1627</v>
      </c>
      <c r="C305" s="643" t="s">
        <v>1924</v>
      </c>
      <c r="D305" s="643" t="s">
        <v>1925</v>
      </c>
      <c r="E305" s="626" t="s">
        <v>1861</v>
      </c>
      <c r="F305" s="649">
        <v>36617</v>
      </c>
      <c r="G305" s="645">
        <v>120</v>
      </c>
      <c r="H305" s="650"/>
      <c r="I305" s="563">
        <v>20</v>
      </c>
      <c r="J305" s="630">
        <v>59546</v>
      </c>
      <c r="K305" s="280">
        <f t="shared" si="7"/>
        <v>0.002015248715278944</v>
      </c>
      <c r="L305" s="672"/>
    </row>
    <row r="306" spans="1:12" ht="19.5" customHeight="1" thickBot="1">
      <c r="A306" s="120">
        <v>299</v>
      </c>
      <c r="B306" s="631" t="s">
        <v>2171</v>
      </c>
      <c r="C306" s="631" t="s">
        <v>2171</v>
      </c>
      <c r="D306" s="643" t="s">
        <v>1926</v>
      </c>
      <c r="E306" s="631" t="s">
        <v>2171</v>
      </c>
      <c r="F306" s="649">
        <v>36617</v>
      </c>
      <c r="G306" s="645">
        <v>100</v>
      </c>
      <c r="H306" s="650"/>
      <c r="I306" s="563">
        <v>1</v>
      </c>
      <c r="J306" s="630">
        <v>59546</v>
      </c>
      <c r="K306" s="280">
        <f t="shared" si="7"/>
        <v>0.00167937392939912</v>
      </c>
      <c r="L306" s="672"/>
    </row>
    <row r="307" spans="1:12" ht="19.5" customHeight="1" thickBot="1">
      <c r="A307" s="120">
        <v>300</v>
      </c>
      <c r="B307" s="631" t="s">
        <v>2171</v>
      </c>
      <c r="C307" s="631" t="s">
        <v>2171</v>
      </c>
      <c r="D307" s="643" t="s">
        <v>1927</v>
      </c>
      <c r="E307" s="631" t="s">
        <v>2171</v>
      </c>
      <c r="F307" s="649">
        <v>36617</v>
      </c>
      <c r="G307" s="645">
        <v>300</v>
      </c>
      <c r="H307" s="650"/>
      <c r="I307" s="563">
        <v>18</v>
      </c>
      <c r="J307" s="630">
        <v>59546</v>
      </c>
      <c r="K307" s="280">
        <f t="shared" si="7"/>
        <v>0.00503812178819736</v>
      </c>
      <c r="L307" s="672"/>
    </row>
    <row r="308" spans="1:12" ht="19.5" customHeight="1" thickBot="1">
      <c r="A308" s="120">
        <v>301</v>
      </c>
      <c r="B308" s="631" t="s">
        <v>2171</v>
      </c>
      <c r="C308" s="631" t="s">
        <v>2171</v>
      </c>
      <c r="D308" s="643" t="s">
        <v>1928</v>
      </c>
      <c r="E308" s="631" t="s">
        <v>2171</v>
      </c>
      <c r="F308" s="649">
        <v>36617</v>
      </c>
      <c r="G308" s="645">
        <v>700</v>
      </c>
      <c r="H308" s="650"/>
      <c r="I308" s="563">
        <v>4</v>
      </c>
      <c r="J308" s="630">
        <v>59546</v>
      </c>
      <c r="K308" s="280">
        <f t="shared" si="7"/>
        <v>0.01175561750579384</v>
      </c>
      <c r="L308" s="672"/>
    </row>
    <row r="309" spans="1:12" ht="19.5" customHeight="1" thickBot="1">
      <c r="A309" s="120">
        <v>302</v>
      </c>
      <c r="B309" s="631" t="s">
        <v>2171</v>
      </c>
      <c r="C309" s="631" t="s">
        <v>2171</v>
      </c>
      <c r="D309" s="643" t="s">
        <v>1929</v>
      </c>
      <c r="E309" s="631" t="s">
        <v>2171</v>
      </c>
      <c r="F309" s="649">
        <v>36617</v>
      </c>
      <c r="G309" s="645">
        <v>700</v>
      </c>
      <c r="H309" s="650"/>
      <c r="I309" s="563">
        <v>0</v>
      </c>
      <c r="J309" s="630">
        <v>59546</v>
      </c>
      <c r="K309" s="280">
        <f t="shared" si="7"/>
        <v>0.01175561750579384</v>
      </c>
      <c r="L309" s="672"/>
    </row>
    <row r="310" spans="1:12" ht="26.25" customHeight="1" thickBot="1">
      <c r="A310" s="120">
        <v>303</v>
      </c>
      <c r="B310" s="631" t="s">
        <v>2171</v>
      </c>
      <c r="C310" s="631" t="s">
        <v>2171</v>
      </c>
      <c r="D310" s="643" t="s">
        <v>1930</v>
      </c>
      <c r="E310" s="631" t="s">
        <v>2171</v>
      </c>
      <c r="F310" s="649">
        <v>36617</v>
      </c>
      <c r="G310" s="645">
        <v>60</v>
      </c>
      <c r="H310" s="650"/>
      <c r="I310" s="563">
        <v>45</v>
      </c>
      <c r="J310" s="630">
        <v>59546</v>
      </c>
      <c r="K310" s="280">
        <f t="shared" si="7"/>
        <v>0.001007624357639472</v>
      </c>
      <c r="L310" s="672"/>
    </row>
    <row r="311" spans="1:12" ht="25.5" customHeight="1" thickBot="1">
      <c r="A311" s="120">
        <v>304</v>
      </c>
      <c r="B311" s="631" t="s">
        <v>2171</v>
      </c>
      <c r="C311" s="631" t="s">
        <v>2171</v>
      </c>
      <c r="D311" s="643" t="s">
        <v>1931</v>
      </c>
      <c r="E311" s="631" t="s">
        <v>2171</v>
      </c>
      <c r="F311" s="649">
        <v>36617</v>
      </c>
      <c r="G311" s="645">
        <v>200</v>
      </c>
      <c r="H311" s="650"/>
      <c r="I311" s="563">
        <v>8</v>
      </c>
      <c r="J311" s="630">
        <v>59546</v>
      </c>
      <c r="K311" s="280">
        <f t="shared" si="7"/>
        <v>0.00335874785879824</v>
      </c>
      <c r="L311" s="672"/>
    </row>
    <row r="312" spans="1:12" ht="19.5" customHeight="1" thickBot="1">
      <c r="A312" s="120">
        <v>305</v>
      </c>
      <c r="B312" s="631" t="s">
        <v>2171</v>
      </c>
      <c r="C312" s="631" t="s">
        <v>2171</v>
      </c>
      <c r="D312" s="643" t="s">
        <v>1932</v>
      </c>
      <c r="E312" s="631" t="s">
        <v>2171</v>
      </c>
      <c r="F312" s="649">
        <v>36617</v>
      </c>
      <c r="G312" s="645">
        <v>300</v>
      </c>
      <c r="H312" s="650"/>
      <c r="I312" s="563">
        <v>7</v>
      </c>
      <c r="J312" s="630">
        <v>59546</v>
      </c>
      <c r="K312" s="280">
        <f t="shared" si="7"/>
        <v>0.00503812178819736</v>
      </c>
      <c r="L312" s="672"/>
    </row>
    <row r="313" spans="1:12" ht="19.5" customHeight="1" thickBot="1">
      <c r="A313" s="120">
        <v>306</v>
      </c>
      <c r="B313" s="631" t="s">
        <v>2171</v>
      </c>
      <c r="C313" s="631" t="s">
        <v>2171</v>
      </c>
      <c r="D313" s="643" t="s">
        <v>1933</v>
      </c>
      <c r="E313" s="631" t="s">
        <v>2171</v>
      </c>
      <c r="F313" s="649">
        <v>36617</v>
      </c>
      <c r="G313" s="645">
        <v>60</v>
      </c>
      <c r="H313" s="650"/>
      <c r="I313" s="563">
        <v>3</v>
      </c>
      <c r="J313" s="630">
        <v>59546</v>
      </c>
      <c r="K313" s="280">
        <f t="shared" si="7"/>
        <v>0.001007624357639472</v>
      </c>
      <c r="L313" s="672"/>
    </row>
    <row r="314" spans="1:12" ht="28.5" customHeight="1" thickBot="1">
      <c r="A314" s="120">
        <v>307</v>
      </c>
      <c r="B314" s="631" t="s">
        <v>2171</v>
      </c>
      <c r="C314" s="631" t="s">
        <v>2171</v>
      </c>
      <c r="D314" s="643" t="s">
        <v>1934</v>
      </c>
      <c r="E314" s="631" t="s">
        <v>2171</v>
      </c>
      <c r="F314" s="649">
        <v>36617</v>
      </c>
      <c r="G314" s="645">
        <v>125</v>
      </c>
      <c r="H314" s="650"/>
      <c r="I314" s="563">
        <v>3</v>
      </c>
      <c r="J314" s="630">
        <v>59546</v>
      </c>
      <c r="K314" s="280">
        <f t="shared" si="7"/>
        <v>0.0020992174117489</v>
      </c>
      <c r="L314" s="672"/>
    </row>
    <row r="315" spans="1:12" ht="19.5" customHeight="1" thickBot="1">
      <c r="A315" s="120">
        <v>308</v>
      </c>
      <c r="B315" s="631" t="s">
        <v>2171</v>
      </c>
      <c r="C315" s="631" t="s">
        <v>2171</v>
      </c>
      <c r="D315" s="643" t="s">
        <v>1935</v>
      </c>
      <c r="E315" s="631" t="s">
        <v>2171</v>
      </c>
      <c r="F315" s="649">
        <v>36617</v>
      </c>
      <c r="G315" s="645">
        <v>125</v>
      </c>
      <c r="H315" s="650"/>
      <c r="I315" s="563">
        <v>2</v>
      </c>
      <c r="J315" s="630">
        <v>59546</v>
      </c>
      <c r="K315" s="280">
        <f t="shared" si="7"/>
        <v>0.0020992174117489</v>
      </c>
      <c r="L315" s="672"/>
    </row>
    <row r="316" spans="1:12" ht="19.5" customHeight="1" thickBot="1">
      <c r="A316" s="120">
        <v>309</v>
      </c>
      <c r="B316" s="631" t="s">
        <v>2171</v>
      </c>
      <c r="C316" s="631" t="s">
        <v>2171</v>
      </c>
      <c r="D316" s="643" t="s">
        <v>1936</v>
      </c>
      <c r="E316" s="631" t="s">
        <v>2171</v>
      </c>
      <c r="F316" s="649">
        <v>36617</v>
      </c>
      <c r="G316" s="645">
        <v>72</v>
      </c>
      <c r="H316" s="650"/>
      <c r="I316" s="563">
        <v>4</v>
      </c>
      <c r="J316" s="630">
        <v>59546</v>
      </c>
      <c r="K316" s="280">
        <f t="shared" si="7"/>
        <v>0.0012091492291673664</v>
      </c>
      <c r="L316" s="672"/>
    </row>
    <row r="317" spans="1:12" ht="19.5" customHeight="1" thickBot="1">
      <c r="A317" s="120">
        <v>310</v>
      </c>
      <c r="B317" s="631" t="s">
        <v>2171</v>
      </c>
      <c r="C317" s="631" t="s">
        <v>2171</v>
      </c>
      <c r="D317" s="643" t="s">
        <v>1937</v>
      </c>
      <c r="E317" s="631" t="s">
        <v>2171</v>
      </c>
      <c r="F317" s="649">
        <v>36617</v>
      </c>
      <c r="G317" s="645">
        <v>1570</v>
      </c>
      <c r="H317" s="650"/>
      <c r="I317" s="563">
        <v>0</v>
      </c>
      <c r="J317" s="630">
        <v>59546</v>
      </c>
      <c r="K317" s="280">
        <f t="shared" si="7"/>
        <v>0.026366170691566184</v>
      </c>
      <c r="L317" s="672"/>
    </row>
    <row r="318" spans="1:12" ht="19.5" customHeight="1" thickBot="1">
      <c r="A318" s="120">
        <v>311</v>
      </c>
      <c r="B318" s="631" t="s">
        <v>2171</v>
      </c>
      <c r="C318" s="631" t="s">
        <v>2171</v>
      </c>
      <c r="D318" s="643" t="s">
        <v>1938</v>
      </c>
      <c r="E318" s="631" t="s">
        <v>2171</v>
      </c>
      <c r="F318" s="649">
        <v>36617</v>
      </c>
      <c r="G318" s="645">
        <v>530</v>
      </c>
      <c r="H318" s="650"/>
      <c r="I318" s="563">
        <v>0</v>
      </c>
      <c r="J318" s="630">
        <v>59546</v>
      </c>
      <c r="K318" s="280">
        <f t="shared" si="7"/>
        <v>0.008900681825815337</v>
      </c>
      <c r="L318" s="672"/>
    </row>
    <row r="319" spans="1:12" ht="19.5" customHeight="1" thickBot="1">
      <c r="A319" s="120">
        <v>312</v>
      </c>
      <c r="B319" s="631" t="s">
        <v>2171</v>
      </c>
      <c r="C319" s="631" t="s">
        <v>2171</v>
      </c>
      <c r="D319" s="643" t="s">
        <v>1939</v>
      </c>
      <c r="E319" s="631" t="s">
        <v>2171</v>
      </c>
      <c r="F319" s="649">
        <v>36617</v>
      </c>
      <c r="G319" s="645">
        <v>20</v>
      </c>
      <c r="H319" s="650"/>
      <c r="I319" s="563">
        <v>26</v>
      </c>
      <c r="J319" s="630">
        <v>59546</v>
      </c>
      <c r="K319" s="280">
        <f t="shared" si="7"/>
        <v>0.000335874785879824</v>
      </c>
      <c r="L319" s="672"/>
    </row>
    <row r="320" spans="1:12" ht="19.5" customHeight="1" thickBot="1">
      <c r="A320" s="120">
        <v>313</v>
      </c>
      <c r="B320" s="631" t="s">
        <v>2171</v>
      </c>
      <c r="C320" s="631" t="s">
        <v>2171</v>
      </c>
      <c r="D320" s="643" t="s">
        <v>1940</v>
      </c>
      <c r="E320" s="631" t="s">
        <v>2171</v>
      </c>
      <c r="F320" s="649">
        <v>36617</v>
      </c>
      <c r="G320" s="645">
        <v>7</v>
      </c>
      <c r="H320" s="650"/>
      <c r="I320" s="563">
        <v>0</v>
      </c>
      <c r="J320" s="630">
        <v>59546</v>
      </c>
      <c r="K320" s="280">
        <f t="shared" si="7"/>
        <v>0.0001175561750579384</v>
      </c>
      <c r="L320" s="672"/>
    </row>
    <row r="321" spans="1:12" ht="19.5" customHeight="1" thickBot="1">
      <c r="A321" s="120">
        <v>314</v>
      </c>
      <c r="B321" s="631" t="s">
        <v>2171</v>
      </c>
      <c r="C321" s="631" t="s">
        <v>2171</v>
      </c>
      <c r="D321" s="643" t="s">
        <v>1941</v>
      </c>
      <c r="E321" s="631" t="s">
        <v>2185</v>
      </c>
      <c r="F321" s="649">
        <v>36617</v>
      </c>
      <c r="G321" s="645">
        <v>118</v>
      </c>
      <c r="H321" s="650"/>
      <c r="I321" s="563">
        <v>0</v>
      </c>
      <c r="J321" s="630">
        <v>59546</v>
      </c>
      <c r="K321" s="280">
        <f t="shared" si="7"/>
        <v>0.0019816612366909615</v>
      </c>
      <c r="L321" s="672"/>
    </row>
    <row r="322" spans="1:12" ht="19.5" customHeight="1" thickBot="1">
      <c r="A322" s="120">
        <v>315</v>
      </c>
      <c r="B322" s="631" t="s">
        <v>2185</v>
      </c>
      <c r="C322" s="631" t="s">
        <v>2185</v>
      </c>
      <c r="D322" s="643" t="s">
        <v>1942</v>
      </c>
      <c r="E322" s="631" t="s">
        <v>2185</v>
      </c>
      <c r="F322" s="649">
        <v>36617</v>
      </c>
      <c r="G322" s="645">
        <v>330</v>
      </c>
      <c r="H322" s="650"/>
      <c r="I322" s="563">
        <v>5</v>
      </c>
      <c r="J322" s="630">
        <v>59546</v>
      </c>
      <c r="K322" s="280">
        <f t="shared" si="7"/>
        <v>0.005541933967017096</v>
      </c>
      <c r="L322" s="672"/>
    </row>
    <row r="323" spans="1:12" ht="19.5" customHeight="1" thickBot="1">
      <c r="A323" s="120">
        <v>316</v>
      </c>
      <c r="B323" s="623" t="s">
        <v>1627</v>
      </c>
      <c r="C323" s="643" t="s">
        <v>1943</v>
      </c>
      <c r="D323" s="643" t="s">
        <v>1944</v>
      </c>
      <c r="E323" s="651" t="s">
        <v>1861</v>
      </c>
      <c r="F323" s="649">
        <v>36617</v>
      </c>
      <c r="G323" s="652">
        <v>23</v>
      </c>
      <c r="H323" s="653"/>
      <c r="I323" s="654">
        <v>0</v>
      </c>
      <c r="J323" s="655">
        <v>0</v>
      </c>
      <c r="K323" s="280" t="e">
        <f>G323/J323</f>
        <v>#DIV/0!</v>
      </c>
      <c r="L323" s="674"/>
    </row>
    <row r="324" spans="1:12" ht="19.5" customHeight="1" thickBot="1">
      <c r="A324" s="120">
        <v>317</v>
      </c>
      <c r="B324" s="631" t="s">
        <v>2186</v>
      </c>
      <c r="C324" s="631" t="s">
        <v>2186</v>
      </c>
      <c r="D324" s="643" t="s">
        <v>1945</v>
      </c>
      <c r="E324" s="632" t="s">
        <v>2187</v>
      </c>
      <c r="F324" s="649">
        <v>36617</v>
      </c>
      <c r="G324" s="652">
        <v>107</v>
      </c>
      <c r="H324" s="309">
        <v>110</v>
      </c>
      <c r="I324" s="676">
        <v>0</v>
      </c>
      <c r="J324" s="655">
        <v>0</v>
      </c>
      <c r="K324" s="280" t="e">
        <f aca="true" t="shared" si="8" ref="K324:K331">G324/J324</f>
        <v>#DIV/0!</v>
      </c>
      <c r="L324" s="672" t="s">
        <v>108</v>
      </c>
    </row>
    <row r="325" spans="1:12" ht="19.5" customHeight="1" thickBot="1">
      <c r="A325" s="120">
        <v>318</v>
      </c>
      <c r="B325" s="631" t="s">
        <v>2188</v>
      </c>
      <c r="C325" s="631" t="s">
        <v>2188</v>
      </c>
      <c r="D325" s="643" t="s">
        <v>1723</v>
      </c>
      <c r="E325" s="632" t="s">
        <v>2189</v>
      </c>
      <c r="F325" s="649">
        <v>36617</v>
      </c>
      <c r="G325" s="652">
        <v>123</v>
      </c>
      <c r="H325" s="309">
        <v>126</v>
      </c>
      <c r="I325" s="676">
        <v>0</v>
      </c>
      <c r="J325" s="655">
        <v>0</v>
      </c>
      <c r="K325" s="280" t="e">
        <f t="shared" si="8"/>
        <v>#DIV/0!</v>
      </c>
      <c r="L325" s="672" t="s">
        <v>108</v>
      </c>
    </row>
    <row r="326" spans="1:12" ht="19.5" customHeight="1" thickBot="1">
      <c r="A326" s="120">
        <v>319</v>
      </c>
      <c r="B326" s="631" t="s">
        <v>2190</v>
      </c>
      <c r="C326" s="631" t="s">
        <v>2190</v>
      </c>
      <c r="D326" s="643" t="s">
        <v>1724</v>
      </c>
      <c r="E326" s="632" t="s">
        <v>2191</v>
      </c>
      <c r="F326" s="649">
        <v>36617</v>
      </c>
      <c r="G326" s="652">
        <v>123</v>
      </c>
      <c r="H326" s="309">
        <v>126</v>
      </c>
      <c r="I326" s="676">
        <v>0</v>
      </c>
      <c r="J326" s="655">
        <v>0</v>
      </c>
      <c r="K326" s="280" t="e">
        <f t="shared" si="8"/>
        <v>#DIV/0!</v>
      </c>
      <c r="L326" s="672" t="s">
        <v>108</v>
      </c>
    </row>
    <row r="327" spans="1:12" ht="28.5" customHeight="1" thickBot="1">
      <c r="A327" s="120">
        <v>320</v>
      </c>
      <c r="B327" s="631" t="s">
        <v>2171</v>
      </c>
      <c r="C327" s="631" t="s">
        <v>2171</v>
      </c>
      <c r="D327" s="643" t="s">
        <v>1946</v>
      </c>
      <c r="E327" s="632" t="s">
        <v>2191</v>
      </c>
      <c r="F327" s="649">
        <v>36617</v>
      </c>
      <c r="G327" s="652">
        <v>145</v>
      </c>
      <c r="H327" s="309">
        <v>149</v>
      </c>
      <c r="I327" s="676">
        <v>0</v>
      </c>
      <c r="J327" s="655">
        <v>0</v>
      </c>
      <c r="K327" s="280" t="e">
        <f t="shared" si="8"/>
        <v>#DIV/0!</v>
      </c>
      <c r="L327" s="672" t="s">
        <v>108</v>
      </c>
    </row>
    <row r="328" spans="1:12" ht="27.75" customHeight="1" thickBot="1">
      <c r="A328" s="120">
        <v>321</v>
      </c>
      <c r="B328" s="631" t="s">
        <v>2171</v>
      </c>
      <c r="C328" s="631" t="s">
        <v>2171</v>
      </c>
      <c r="D328" s="643" t="s">
        <v>1947</v>
      </c>
      <c r="E328" s="632" t="s">
        <v>2191</v>
      </c>
      <c r="F328" s="649">
        <v>36617</v>
      </c>
      <c r="G328" s="652">
        <v>57</v>
      </c>
      <c r="H328" s="309">
        <v>58</v>
      </c>
      <c r="I328" s="676">
        <v>0</v>
      </c>
      <c r="J328" s="655">
        <v>0</v>
      </c>
      <c r="K328" s="280" t="e">
        <f t="shared" si="8"/>
        <v>#DIV/0!</v>
      </c>
      <c r="L328" s="672" t="s">
        <v>108</v>
      </c>
    </row>
    <row r="329" spans="1:12" ht="27" customHeight="1" thickBot="1">
      <c r="A329" s="120">
        <v>322</v>
      </c>
      <c r="B329" s="631" t="s">
        <v>2171</v>
      </c>
      <c r="C329" s="631" t="s">
        <v>2171</v>
      </c>
      <c r="D329" s="643" t="s">
        <v>1948</v>
      </c>
      <c r="E329" s="632" t="s">
        <v>2191</v>
      </c>
      <c r="F329" s="649">
        <v>36617</v>
      </c>
      <c r="G329" s="652">
        <v>70</v>
      </c>
      <c r="H329" s="309">
        <v>71</v>
      </c>
      <c r="I329" s="676">
        <v>0</v>
      </c>
      <c r="J329" s="655">
        <v>0</v>
      </c>
      <c r="K329" s="280" t="e">
        <f t="shared" si="8"/>
        <v>#DIV/0!</v>
      </c>
      <c r="L329" s="672" t="s">
        <v>108</v>
      </c>
    </row>
    <row r="330" spans="1:12" ht="27" customHeight="1" thickBot="1">
      <c r="A330" s="120">
        <v>323</v>
      </c>
      <c r="B330" s="631" t="s">
        <v>2171</v>
      </c>
      <c r="C330" s="631" t="s">
        <v>2171</v>
      </c>
      <c r="D330" s="643" t="s">
        <v>1949</v>
      </c>
      <c r="E330" s="632" t="s">
        <v>2191</v>
      </c>
      <c r="F330" s="649">
        <v>36617</v>
      </c>
      <c r="G330" s="652">
        <v>95</v>
      </c>
      <c r="H330" s="309">
        <v>97</v>
      </c>
      <c r="I330" s="676">
        <v>0</v>
      </c>
      <c r="J330" s="655">
        <v>0</v>
      </c>
      <c r="K330" s="280" t="e">
        <f t="shared" si="8"/>
        <v>#DIV/0!</v>
      </c>
      <c r="L330" s="672" t="s">
        <v>108</v>
      </c>
    </row>
    <row r="331" spans="1:12" ht="19.5" customHeight="1" thickBot="1">
      <c r="A331" s="120">
        <v>324</v>
      </c>
      <c r="B331" s="631" t="s">
        <v>2171</v>
      </c>
      <c r="C331" s="631" t="s">
        <v>2171</v>
      </c>
      <c r="D331" s="656" t="s">
        <v>1950</v>
      </c>
      <c r="E331" s="632" t="s">
        <v>2191</v>
      </c>
      <c r="F331" s="649">
        <v>36617</v>
      </c>
      <c r="G331" s="652">
        <v>107</v>
      </c>
      <c r="H331" s="309">
        <v>110</v>
      </c>
      <c r="I331" s="676">
        <v>0</v>
      </c>
      <c r="J331" s="655">
        <v>0</v>
      </c>
      <c r="K331" s="280" t="e">
        <f t="shared" si="8"/>
        <v>#DIV/0!</v>
      </c>
      <c r="L331" s="672" t="s">
        <v>108</v>
      </c>
    </row>
    <row r="332" spans="1:12" ht="27.75" customHeight="1" thickBot="1">
      <c r="A332" s="120">
        <v>325</v>
      </c>
      <c r="B332" s="605" t="s">
        <v>1951</v>
      </c>
      <c r="C332" s="224" t="s">
        <v>1952</v>
      </c>
      <c r="D332" s="224" t="s">
        <v>1953</v>
      </c>
      <c r="E332" s="225" t="s">
        <v>1954</v>
      </c>
      <c r="F332" s="226">
        <v>35521</v>
      </c>
      <c r="G332" s="227" t="s">
        <v>1955</v>
      </c>
      <c r="H332" s="228"/>
      <c r="I332" s="229">
        <v>23301</v>
      </c>
      <c r="J332" s="685">
        <v>0</v>
      </c>
      <c r="K332" s="279" t="e">
        <f aca="true" t="shared" si="9" ref="K332:K392">IF(G332=0,"",G332/J332)</f>
        <v>#VALUE!</v>
      </c>
      <c r="L332" s="673"/>
    </row>
    <row r="333" spans="1:12" ht="34.5" customHeight="1" thickBot="1">
      <c r="A333" s="120">
        <v>326</v>
      </c>
      <c r="B333" s="605" t="s">
        <v>1951</v>
      </c>
      <c r="C333" s="224" t="s">
        <v>1952</v>
      </c>
      <c r="D333" s="224" t="s">
        <v>1956</v>
      </c>
      <c r="E333" s="225" t="s">
        <v>1957</v>
      </c>
      <c r="F333" s="226">
        <v>35521</v>
      </c>
      <c r="G333" s="227" t="s">
        <v>1955</v>
      </c>
      <c r="H333" s="228"/>
      <c r="I333" s="229">
        <v>16396</v>
      </c>
      <c r="J333" s="685">
        <v>0</v>
      </c>
      <c r="K333" s="279" t="e">
        <f t="shared" si="9"/>
        <v>#VALUE!</v>
      </c>
      <c r="L333" s="673"/>
    </row>
    <row r="334" spans="1:12" ht="25.5" customHeight="1" thickBot="1">
      <c r="A334" s="120">
        <v>327</v>
      </c>
      <c r="B334" s="605" t="s">
        <v>1951</v>
      </c>
      <c r="C334" s="224" t="s">
        <v>1952</v>
      </c>
      <c r="D334" s="224" t="s">
        <v>1958</v>
      </c>
      <c r="E334" s="225" t="s">
        <v>1957</v>
      </c>
      <c r="F334" s="226">
        <v>28216</v>
      </c>
      <c r="G334" s="227" t="s">
        <v>1959</v>
      </c>
      <c r="H334" s="228"/>
      <c r="I334" s="229">
        <v>754</v>
      </c>
      <c r="J334" s="685">
        <v>0</v>
      </c>
      <c r="K334" s="279" t="e">
        <f t="shared" si="9"/>
        <v>#VALUE!</v>
      </c>
      <c r="L334" s="673"/>
    </row>
    <row r="335" spans="1:12" ht="30.75" customHeight="1" thickBot="1">
      <c r="A335" s="120">
        <v>328</v>
      </c>
      <c r="B335" s="605" t="s">
        <v>1951</v>
      </c>
      <c r="C335" s="224" t="s">
        <v>1952</v>
      </c>
      <c r="D335" s="224" t="s">
        <v>1960</v>
      </c>
      <c r="E335" s="225" t="s">
        <v>1957</v>
      </c>
      <c r="F335" s="226">
        <v>28216</v>
      </c>
      <c r="G335" s="227" t="s">
        <v>1961</v>
      </c>
      <c r="H335" s="228"/>
      <c r="I335" s="229">
        <v>6643</v>
      </c>
      <c r="J335" s="685">
        <v>0</v>
      </c>
      <c r="K335" s="279" t="e">
        <f t="shared" si="9"/>
        <v>#VALUE!</v>
      </c>
      <c r="L335" s="673"/>
    </row>
    <row r="336" spans="1:12" ht="27.75" customHeight="1" thickBot="1">
      <c r="A336" s="120">
        <v>329</v>
      </c>
      <c r="B336" s="605" t="s">
        <v>1951</v>
      </c>
      <c r="C336" s="224" t="s">
        <v>1952</v>
      </c>
      <c r="D336" s="224" t="s">
        <v>107</v>
      </c>
      <c r="E336" s="225" t="s">
        <v>1957</v>
      </c>
      <c r="F336" s="226">
        <v>32599</v>
      </c>
      <c r="G336" s="227" t="s">
        <v>1962</v>
      </c>
      <c r="H336" s="228"/>
      <c r="I336" s="229">
        <v>21</v>
      </c>
      <c r="J336" s="685">
        <v>0</v>
      </c>
      <c r="K336" s="279" t="e">
        <f t="shared" si="9"/>
        <v>#VALUE!</v>
      </c>
      <c r="L336" s="673"/>
    </row>
    <row r="337" spans="1:12" ht="28.5" customHeight="1" thickBot="1">
      <c r="A337" s="120">
        <v>330</v>
      </c>
      <c r="B337" s="605" t="s">
        <v>1951</v>
      </c>
      <c r="C337" s="224" t="s">
        <v>1952</v>
      </c>
      <c r="D337" s="224" t="s">
        <v>112</v>
      </c>
      <c r="E337" s="225" t="s">
        <v>1957</v>
      </c>
      <c r="F337" s="226">
        <v>26390</v>
      </c>
      <c r="G337" s="227" t="s">
        <v>1963</v>
      </c>
      <c r="H337" s="228"/>
      <c r="I337" s="229">
        <v>13</v>
      </c>
      <c r="J337" s="685">
        <v>0</v>
      </c>
      <c r="K337" s="279" t="e">
        <f t="shared" si="9"/>
        <v>#VALUE!</v>
      </c>
      <c r="L337" s="673"/>
    </row>
    <row r="338" spans="1:12" ht="29.25" customHeight="1" thickBot="1">
      <c r="A338" s="120">
        <v>331</v>
      </c>
      <c r="B338" s="605" t="s">
        <v>1951</v>
      </c>
      <c r="C338" s="224" t="s">
        <v>1952</v>
      </c>
      <c r="D338" s="224" t="s">
        <v>1964</v>
      </c>
      <c r="E338" s="225" t="s">
        <v>1957</v>
      </c>
      <c r="F338" s="226">
        <v>26390</v>
      </c>
      <c r="G338" s="227" t="s">
        <v>1965</v>
      </c>
      <c r="H338" s="228"/>
      <c r="I338" s="229">
        <v>3</v>
      </c>
      <c r="J338" s="685">
        <v>0</v>
      </c>
      <c r="K338" s="279" t="e">
        <f t="shared" si="9"/>
        <v>#VALUE!</v>
      </c>
      <c r="L338" s="673"/>
    </row>
    <row r="339" spans="1:12" ht="30.75" customHeight="1" thickBot="1">
      <c r="A339" s="120">
        <v>332</v>
      </c>
      <c r="B339" s="605" t="s">
        <v>1951</v>
      </c>
      <c r="C339" s="224" t="s">
        <v>1952</v>
      </c>
      <c r="D339" s="224" t="s">
        <v>1966</v>
      </c>
      <c r="E339" s="225" t="s">
        <v>1957</v>
      </c>
      <c r="F339" s="226">
        <v>26390</v>
      </c>
      <c r="G339" s="227" t="s">
        <v>1967</v>
      </c>
      <c r="H339" s="228"/>
      <c r="I339" s="229">
        <v>4</v>
      </c>
      <c r="J339" s="685">
        <v>0</v>
      </c>
      <c r="K339" s="279" t="e">
        <f t="shared" si="9"/>
        <v>#VALUE!</v>
      </c>
      <c r="L339" s="673"/>
    </row>
    <row r="340" spans="1:12" ht="27" customHeight="1" thickBot="1">
      <c r="A340" s="120">
        <v>333</v>
      </c>
      <c r="B340" s="605" t="s">
        <v>1951</v>
      </c>
      <c r="C340" s="224" t="s">
        <v>1952</v>
      </c>
      <c r="D340" s="224" t="s">
        <v>1968</v>
      </c>
      <c r="E340" s="225" t="s">
        <v>1957</v>
      </c>
      <c r="F340" s="226">
        <v>40392</v>
      </c>
      <c r="G340" s="227" t="s">
        <v>1969</v>
      </c>
      <c r="H340" s="228"/>
      <c r="I340" s="229">
        <v>230719</v>
      </c>
      <c r="J340" s="685">
        <v>0</v>
      </c>
      <c r="K340" s="279" t="e">
        <f t="shared" si="9"/>
        <v>#VALUE!</v>
      </c>
      <c r="L340" s="673"/>
    </row>
    <row r="341" spans="1:12" ht="19.5" customHeight="1" thickBot="1">
      <c r="A341" s="120">
        <v>334</v>
      </c>
      <c r="B341" s="224" t="s">
        <v>111</v>
      </c>
      <c r="C341" s="224" t="s">
        <v>1970</v>
      </c>
      <c r="D341" s="224"/>
      <c r="E341" s="225" t="s">
        <v>1971</v>
      </c>
      <c r="F341" s="226">
        <v>40022</v>
      </c>
      <c r="G341" s="227">
        <v>52000</v>
      </c>
      <c r="H341" s="228">
        <v>52000</v>
      </c>
      <c r="I341" s="229">
        <v>0</v>
      </c>
      <c r="J341" s="685">
        <v>52796</v>
      </c>
      <c r="K341" s="279">
        <f t="shared" si="9"/>
        <v>0.9849231002348663</v>
      </c>
      <c r="L341" s="673"/>
    </row>
    <row r="342" spans="1:12" ht="30.75" customHeight="1" thickBot="1">
      <c r="A342" s="120">
        <v>335</v>
      </c>
      <c r="B342" s="657" t="s">
        <v>1972</v>
      </c>
      <c r="C342" s="657" t="s">
        <v>112</v>
      </c>
      <c r="D342" s="657" t="s">
        <v>1973</v>
      </c>
      <c r="E342" s="658" t="s">
        <v>1974</v>
      </c>
      <c r="F342" s="659">
        <v>36617</v>
      </c>
      <c r="G342" s="660">
        <v>700</v>
      </c>
      <c r="H342" s="661"/>
      <c r="I342" s="662"/>
      <c r="J342" s="663">
        <v>1351</v>
      </c>
      <c r="K342" s="279">
        <f t="shared" si="9"/>
        <v>0.5181347150259067</v>
      </c>
      <c r="L342" s="673"/>
    </row>
    <row r="343" spans="1:12" ht="27.75" customHeight="1" thickBot="1">
      <c r="A343" s="120">
        <v>336</v>
      </c>
      <c r="B343" s="657" t="s">
        <v>1972</v>
      </c>
      <c r="C343" s="657" t="s">
        <v>112</v>
      </c>
      <c r="D343" s="597" t="s">
        <v>960</v>
      </c>
      <c r="E343" s="664" t="s">
        <v>1974</v>
      </c>
      <c r="F343" s="659">
        <v>36617</v>
      </c>
      <c r="G343" s="660">
        <v>700</v>
      </c>
      <c r="H343" s="665"/>
      <c r="I343" s="662"/>
      <c r="J343" s="666">
        <v>1351</v>
      </c>
      <c r="K343" s="279">
        <f t="shared" si="9"/>
        <v>0.5181347150259067</v>
      </c>
      <c r="L343" s="673"/>
    </row>
    <row r="344" spans="1:12" ht="27.75" customHeight="1" thickBot="1">
      <c r="A344" s="120">
        <v>337</v>
      </c>
      <c r="B344" s="657" t="s">
        <v>1972</v>
      </c>
      <c r="C344" s="657" t="s">
        <v>112</v>
      </c>
      <c r="D344" s="224" t="s">
        <v>1976</v>
      </c>
      <c r="E344" s="225" t="s">
        <v>1975</v>
      </c>
      <c r="F344" s="659">
        <v>36617</v>
      </c>
      <c r="G344" s="227">
        <f>79811180/73</f>
        <v>1093303.8356164384</v>
      </c>
      <c r="H344" s="228"/>
      <c r="I344" s="229">
        <v>73</v>
      </c>
      <c r="J344" s="685">
        <v>1351</v>
      </c>
      <c r="K344" s="279">
        <f t="shared" si="9"/>
        <v>809.2552447197916</v>
      </c>
      <c r="L344" s="673"/>
    </row>
    <row r="345" spans="1:12" ht="28.5" customHeight="1" thickBot="1">
      <c r="A345" s="120">
        <v>338</v>
      </c>
      <c r="B345" s="657" t="s">
        <v>1972</v>
      </c>
      <c r="C345" s="657" t="s">
        <v>112</v>
      </c>
      <c r="D345" s="224" t="s">
        <v>1977</v>
      </c>
      <c r="E345" s="225" t="s">
        <v>1975</v>
      </c>
      <c r="F345" s="659">
        <v>36617</v>
      </c>
      <c r="G345" s="227">
        <v>200</v>
      </c>
      <c r="H345" s="228"/>
      <c r="I345" s="229"/>
      <c r="J345" s="685">
        <v>1351</v>
      </c>
      <c r="K345" s="279">
        <f t="shared" si="9"/>
        <v>0.14803849000740193</v>
      </c>
      <c r="L345" s="673"/>
    </row>
    <row r="346" spans="1:12" ht="28.5" customHeight="1" thickBot="1">
      <c r="A346" s="120">
        <v>339</v>
      </c>
      <c r="B346" s="657" t="s">
        <v>1972</v>
      </c>
      <c r="C346" s="657" t="s">
        <v>112</v>
      </c>
      <c r="D346" s="224" t="s">
        <v>1978</v>
      </c>
      <c r="E346" s="225" t="s">
        <v>1975</v>
      </c>
      <c r="F346" s="659">
        <v>36617</v>
      </c>
      <c r="G346" s="227">
        <v>300</v>
      </c>
      <c r="H346" s="228"/>
      <c r="I346" s="229"/>
      <c r="J346" s="685">
        <v>1351</v>
      </c>
      <c r="K346" s="279">
        <f t="shared" si="9"/>
        <v>0.22205773501110287</v>
      </c>
      <c r="L346" s="673"/>
    </row>
    <row r="347" spans="1:12" ht="27.75" customHeight="1" thickBot="1">
      <c r="A347" s="120">
        <v>340</v>
      </c>
      <c r="B347" s="657" t="s">
        <v>1972</v>
      </c>
      <c r="C347" s="657" t="s">
        <v>112</v>
      </c>
      <c r="D347" s="224" t="s">
        <v>1979</v>
      </c>
      <c r="E347" s="225" t="s">
        <v>1975</v>
      </c>
      <c r="F347" s="659">
        <v>36617</v>
      </c>
      <c r="G347" s="227">
        <v>50</v>
      </c>
      <c r="H347" s="228"/>
      <c r="I347" s="229"/>
      <c r="J347" s="685">
        <v>1351</v>
      </c>
      <c r="K347" s="279">
        <f t="shared" si="9"/>
        <v>0.037009622501850484</v>
      </c>
      <c r="L347" s="673"/>
    </row>
    <row r="348" spans="1:12" ht="29.25" customHeight="1" thickBot="1">
      <c r="A348" s="120">
        <v>341</v>
      </c>
      <c r="B348" s="657" t="s">
        <v>1972</v>
      </c>
      <c r="C348" s="657" t="s">
        <v>112</v>
      </c>
      <c r="D348" s="224" t="s">
        <v>969</v>
      </c>
      <c r="E348" s="225" t="s">
        <v>1975</v>
      </c>
      <c r="F348" s="659">
        <v>36617</v>
      </c>
      <c r="G348" s="227">
        <v>7</v>
      </c>
      <c r="H348" s="228"/>
      <c r="I348" s="229"/>
      <c r="J348" s="685">
        <v>1351</v>
      </c>
      <c r="K348" s="279">
        <f t="shared" si="9"/>
        <v>0.0051813471502590676</v>
      </c>
      <c r="L348" s="673"/>
    </row>
    <row r="349" spans="1:12" ht="29.25" customHeight="1" thickBot="1">
      <c r="A349" s="120">
        <v>342</v>
      </c>
      <c r="B349" s="657" t="s">
        <v>1972</v>
      </c>
      <c r="C349" s="657" t="s">
        <v>112</v>
      </c>
      <c r="D349" s="224" t="s">
        <v>970</v>
      </c>
      <c r="E349" s="225" t="s">
        <v>1975</v>
      </c>
      <c r="F349" s="659">
        <v>36617</v>
      </c>
      <c r="G349" s="227">
        <v>118</v>
      </c>
      <c r="H349" s="228"/>
      <c r="I349" s="229"/>
      <c r="J349" s="685">
        <v>1351</v>
      </c>
      <c r="K349" s="279">
        <f t="shared" si="9"/>
        <v>0.08734270910436713</v>
      </c>
      <c r="L349" s="673"/>
    </row>
    <row r="350" spans="1:12" ht="27.75" customHeight="1" thickBot="1">
      <c r="A350" s="120">
        <v>343</v>
      </c>
      <c r="B350" s="657" t="s">
        <v>1972</v>
      </c>
      <c r="C350" s="657" t="s">
        <v>112</v>
      </c>
      <c r="D350" s="224" t="s">
        <v>966</v>
      </c>
      <c r="E350" s="225" t="s">
        <v>1975</v>
      </c>
      <c r="F350" s="659">
        <v>36617</v>
      </c>
      <c r="G350" s="227">
        <v>1570</v>
      </c>
      <c r="H350" s="228"/>
      <c r="I350" s="229"/>
      <c r="J350" s="685">
        <v>1351</v>
      </c>
      <c r="K350" s="279">
        <f t="shared" si="9"/>
        <v>1.1621021465581052</v>
      </c>
      <c r="L350" s="673"/>
    </row>
    <row r="351" spans="1:12" ht="28.5" customHeight="1" thickBot="1">
      <c r="A351" s="120">
        <v>344</v>
      </c>
      <c r="B351" s="657" t="s">
        <v>1972</v>
      </c>
      <c r="C351" s="657" t="s">
        <v>112</v>
      </c>
      <c r="D351" s="224" t="s">
        <v>1980</v>
      </c>
      <c r="E351" s="225" t="s">
        <v>1975</v>
      </c>
      <c r="F351" s="659">
        <v>36617</v>
      </c>
      <c r="G351" s="227">
        <f>2156694/28</f>
        <v>77024.78571428571</v>
      </c>
      <c r="H351" s="228"/>
      <c r="I351" s="229">
        <v>28</v>
      </c>
      <c r="J351" s="685">
        <v>1351</v>
      </c>
      <c r="K351" s="279">
        <f t="shared" si="9"/>
        <v>57.0131648514328</v>
      </c>
      <c r="L351" s="673"/>
    </row>
    <row r="352" spans="1:12" ht="27.75" customHeight="1" thickBot="1">
      <c r="A352" s="120">
        <v>345</v>
      </c>
      <c r="B352" s="657" t="s">
        <v>1972</v>
      </c>
      <c r="C352" s="657" t="s">
        <v>112</v>
      </c>
      <c r="D352" s="224" t="s">
        <v>1981</v>
      </c>
      <c r="E352" s="225" t="s">
        <v>1975</v>
      </c>
      <c r="F352" s="659">
        <v>36617</v>
      </c>
      <c r="G352" s="227">
        <v>72</v>
      </c>
      <c r="H352" s="228"/>
      <c r="I352" s="229"/>
      <c r="J352" s="685">
        <v>1351</v>
      </c>
      <c r="K352" s="279">
        <f t="shared" si="9"/>
        <v>0.053293856402664694</v>
      </c>
      <c r="L352" s="673"/>
    </row>
    <row r="353" spans="1:12" ht="28.5" customHeight="1" thickBot="1">
      <c r="A353" s="120">
        <v>346</v>
      </c>
      <c r="B353" s="657" t="s">
        <v>1972</v>
      </c>
      <c r="C353" s="657" t="s">
        <v>112</v>
      </c>
      <c r="D353" s="224" t="s">
        <v>1982</v>
      </c>
      <c r="E353" s="225" t="s">
        <v>1975</v>
      </c>
      <c r="F353" s="659">
        <v>36617</v>
      </c>
      <c r="G353" s="227">
        <f>2100300/1</f>
        <v>2100300</v>
      </c>
      <c r="H353" s="228"/>
      <c r="I353" s="229">
        <v>1</v>
      </c>
      <c r="J353" s="685">
        <v>1351</v>
      </c>
      <c r="K353" s="279">
        <f t="shared" si="9"/>
        <v>1554.6262028127312</v>
      </c>
      <c r="L353" s="673"/>
    </row>
    <row r="354" spans="1:12" ht="27.75" customHeight="1" thickBot="1">
      <c r="A354" s="120">
        <v>347</v>
      </c>
      <c r="B354" s="657" t="s">
        <v>1972</v>
      </c>
      <c r="C354" s="657" t="s">
        <v>112</v>
      </c>
      <c r="D354" s="224" t="s">
        <v>957</v>
      </c>
      <c r="E354" s="225" t="s">
        <v>1975</v>
      </c>
      <c r="F354" s="659">
        <v>36617</v>
      </c>
      <c r="G354" s="227">
        <v>100</v>
      </c>
      <c r="H354" s="228"/>
      <c r="I354" s="229"/>
      <c r="J354" s="685">
        <v>1351</v>
      </c>
      <c r="K354" s="279">
        <f t="shared" si="9"/>
        <v>0.07401924500370097</v>
      </c>
      <c r="L354" s="673"/>
    </row>
    <row r="355" spans="1:12" ht="30" customHeight="1" thickBot="1">
      <c r="A355" s="120">
        <v>348</v>
      </c>
      <c r="B355" s="657" t="s">
        <v>1972</v>
      </c>
      <c r="C355" s="657" t="s">
        <v>112</v>
      </c>
      <c r="D355" s="224" t="s">
        <v>1983</v>
      </c>
      <c r="E355" s="225" t="s">
        <v>1975</v>
      </c>
      <c r="F355" s="659">
        <v>36617</v>
      </c>
      <c r="G355" s="227">
        <v>530</v>
      </c>
      <c r="H355" s="228"/>
      <c r="I355" s="229"/>
      <c r="J355" s="685">
        <v>1351</v>
      </c>
      <c r="K355" s="279">
        <f t="shared" si="9"/>
        <v>0.3923019985196151</v>
      </c>
      <c r="L355" s="673"/>
    </row>
    <row r="356" spans="1:12" ht="29.25" customHeight="1" thickBot="1">
      <c r="A356" s="120">
        <v>349</v>
      </c>
      <c r="B356" s="657" t="s">
        <v>1972</v>
      </c>
      <c r="C356" s="657" t="s">
        <v>112</v>
      </c>
      <c r="D356" s="224" t="s">
        <v>1984</v>
      </c>
      <c r="E356" s="225" t="s">
        <v>1975</v>
      </c>
      <c r="F356" s="659">
        <v>36617</v>
      </c>
      <c r="G356" s="227">
        <f>110800/5</f>
        <v>22160</v>
      </c>
      <c r="H356" s="228"/>
      <c r="I356" s="229">
        <v>5</v>
      </c>
      <c r="J356" s="685">
        <v>1351</v>
      </c>
      <c r="K356" s="279">
        <f t="shared" si="9"/>
        <v>16.40266469282013</v>
      </c>
      <c r="L356" s="673"/>
    </row>
    <row r="357" spans="1:12" ht="29.25" customHeight="1" thickBot="1">
      <c r="A357" s="120">
        <v>350</v>
      </c>
      <c r="B357" s="657" t="s">
        <v>1972</v>
      </c>
      <c r="C357" s="657" t="s">
        <v>112</v>
      </c>
      <c r="D357" s="224" t="s">
        <v>1985</v>
      </c>
      <c r="E357" s="225" t="s">
        <v>1975</v>
      </c>
      <c r="F357" s="659">
        <v>36617</v>
      </c>
      <c r="G357" s="227">
        <f>2475/1</f>
        <v>2475</v>
      </c>
      <c r="H357" s="228"/>
      <c r="I357" s="229">
        <v>1</v>
      </c>
      <c r="J357" s="685">
        <v>1351</v>
      </c>
      <c r="K357" s="279">
        <f t="shared" si="9"/>
        <v>1.8319763138415988</v>
      </c>
      <c r="L357" s="673"/>
    </row>
    <row r="358" spans="1:12" ht="30" customHeight="1" thickBot="1">
      <c r="A358" s="120">
        <v>351</v>
      </c>
      <c r="B358" s="657" t="s">
        <v>1972</v>
      </c>
      <c r="C358" s="224" t="s">
        <v>1986</v>
      </c>
      <c r="D358" s="224" t="s">
        <v>1987</v>
      </c>
      <c r="E358" s="225" t="s">
        <v>1975</v>
      </c>
      <c r="F358" s="659">
        <v>36617</v>
      </c>
      <c r="G358" s="227">
        <v>23</v>
      </c>
      <c r="H358" s="228"/>
      <c r="I358" s="229"/>
      <c r="J358" s="685">
        <v>1351</v>
      </c>
      <c r="K358" s="279">
        <f t="shared" si="9"/>
        <v>0.017024426350851222</v>
      </c>
      <c r="L358" s="673"/>
    </row>
    <row r="359" spans="1:12" ht="27.75" customHeight="1" thickBot="1">
      <c r="A359" s="120">
        <v>352</v>
      </c>
      <c r="B359" s="657" t="s">
        <v>1972</v>
      </c>
      <c r="C359" s="224" t="s">
        <v>1986</v>
      </c>
      <c r="D359" s="224" t="s">
        <v>1945</v>
      </c>
      <c r="E359" s="225" t="s">
        <v>1975</v>
      </c>
      <c r="F359" s="659">
        <v>36617</v>
      </c>
      <c r="G359" s="227">
        <v>107</v>
      </c>
      <c r="H359" s="228">
        <v>110</v>
      </c>
      <c r="I359" s="229"/>
      <c r="J359" s="685">
        <v>1351</v>
      </c>
      <c r="K359" s="279">
        <f t="shared" si="9"/>
        <v>0.07920059215396003</v>
      </c>
      <c r="L359" s="673" t="s">
        <v>108</v>
      </c>
    </row>
    <row r="360" spans="1:12" ht="29.25" customHeight="1" thickBot="1">
      <c r="A360" s="120">
        <v>353</v>
      </c>
      <c r="B360" s="657" t="s">
        <v>1972</v>
      </c>
      <c r="C360" s="224" t="s">
        <v>1986</v>
      </c>
      <c r="D360" s="224" t="s">
        <v>1988</v>
      </c>
      <c r="E360" s="225" t="s">
        <v>1975</v>
      </c>
      <c r="F360" s="659">
        <v>36617</v>
      </c>
      <c r="G360" s="227">
        <v>123</v>
      </c>
      <c r="H360" s="228">
        <v>126</v>
      </c>
      <c r="I360" s="229"/>
      <c r="J360" s="685">
        <v>1351</v>
      </c>
      <c r="K360" s="279">
        <f t="shared" si="9"/>
        <v>0.09104367135455219</v>
      </c>
      <c r="L360" s="673" t="s">
        <v>108</v>
      </c>
    </row>
    <row r="361" spans="1:12" ht="29.25" customHeight="1" thickBot="1">
      <c r="A361" s="120">
        <v>354</v>
      </c>
      <c r="B361" s="657" t="s">
        <v>1972</v>
      </c>
      <c r="C361" s="224" t="s">
        <v>1986</v>
      </c>
      <c r="D361" s="224" t="s">
        <v>1989</v>
      </c>
      <c r="E361" s="225" t="s">
        <v>1975</v>
      </c>
      <c r="F361" s="659">
        <v>36617</v>
      </c>
      <c r="G361" s="227">
        <v>123</v>
      </c>
      <c r="H361" s="228">
        <v>126</v>
      </c>
      <c r="I361" s="229"/>
      <c r="J361" s="685">
        <v>1351</v>
      </c>
      <c r="K361" s="279">
        <f t="shared" si="9"/>
        <v>0.09104367135455219</v>
      </c>
      <c r="L361" s="673" t="s">
        <v>108</v>
      </c>
    </row>
    <row r="362" spans="1:12" ht="30" customHeight="1" thickBot="1">
      <c r="A362" s="120">
        <v>355</v>
      </c>
      <c r="B362" s="657" t="s">
        <v>1972</v>
      </c>
      <c r="C362" s="224" t="s">
        <v>1986</v>
      </c>
      <c r="D362" s="224" t="s">
        <v>1990</v>
      </c>
      <c r="E362" s="225" t="s">
        <v>1975</v>
      </c>
      <c r="F362" s="659">
        <v>36617</v>
      </c>
      <c r="G362" s="227">
        <v>145</v>
      </c>
      <c r="H362" s="228">
        <v>149</v>
      </c>
      <c r="I362" s="229"/>
      <c r="J362" s="685">
        <v>1351</v>
      </c>
      <c r="K362" s="279">
        <f t="shared" si="9"/>
        <v>0.1073279052553664</v>
      </c>
      <c r="L362" s="673" t="s">
        <v>108</v>
      </c>
    </row>
    <row r="363" spans="1:12" ht="30" customHeight="1" thickBot="1">
      <c r="A363" s="120">
        <v>356</v>
      </c>
      <c r="B363" s="657" t="s">
        <v>1972</v>
      </c>
      <c r="C363" s="224" t="s">
        <v>1986</v>
      </c>
      <c r="D363" s="224" t="s">
        <v>1991</v>
      </c>
      <c r="E363" s="225" t="s">
        <v>1975</v>
      </c>
      <c r="F363" s="659">
        <v>36617</v>
      </c>
      <c r="G363" s="227">
        <v>57</v>
      </c>
      <c r="H363" s="228">
        <v>58</v>
      </c>
      <c r="I363" s="229"/>
      <c r="J363" s="685">
        <v>1351</v>
      </c>
      <c r="K363" s="279">
        <f t="shared" si="9"/>
        <v>0.04219096965210955</v>
      </c>
      <c r="L363" s="673" t="s">
        <v>108</v>
      </c>
    </row>
    <row r="364" spans="1:12" ht="27.75" customHeight="1" thickBot="1">
      <c r="A364" s="120">
        <v>357</v>
      </c>
      <c r="B364" s="657" t="s">
        <v>1972</v>
      </c>
      <c r="C364" s="224" t="s">
        <v>1986</v>
      </c>
      <c r="D364" s="224" t="s">
        <v>1992</v>
      </c>
      <c r="E364" s="225" t="s">
        <v>1975</v>
      </c>
      <c r="F364" s="659">
        <v>36617</v>
      </c>
      <c r="G364" s="668" t="s">
        <v>2246</v>
      </c>
      <c r="H364" s="690" t="s">
        <v>2246</v>
      </c>
      <c r="I364" s="680" t="s">
        <v>2246</v>
      </c>
      <c r="J364" s="688" t="s">
        <v>2246</v>
      </c>
      <c r="K364" s="681" t="s">
        <v>2246</v>
      </c>
      <c r="L364" s="691" t="s">
        <v>2246</v>
      </c>
    </row>
    <row r="365" spans="1:12" ht="27.75" customHeight="1" thickBot="1">
      <c r="A365" s="120">
        <v>358</v>
      </c>
      <c r="B365" s="657" t="s">
        <v>1972</v>
      </c>
      <c r="C365" s="224" t="s">
        <v>1986</v>
      </c>
      <c r="D365" s="224" t="s">
        <v>1993</v>
      </c>
      <c r="E365" s="225" t="s">
        <v>1975</v>
      </c>
      <c r="F365" s="659">
        <v>36617</v>
      </c>
      <c r="G365" s="227">
        <v>70</v>
      </c>
      <c r="H365" s="228">
        <v>71</v>
      </c>
      <c r="I365" s="229"/>
      <c r="J365" s="685">
        <v>1351</v>
      </c>
      <c r="K365" s="279">
        <f t="shared" si="9"/>
        <v>0.05181347150259067</v>
      </c>
      <c r="L365" s="673" t="s">
        <v>108</v>
      </c>
    </row>
    <row r="366" spans="1:12" ht="29.25" customHeight="1" thickBot="1">
      <c r="A366" s="120">
        <v>359</v>
      </c>
      <c r="B366" s="657" t="s">
        <v>1972</v>
      </c>
      <c r="C366" s="224" t="s">
        <v>1986</v>
      </c>
      <c r="D366" s="230" t="s">
        <v>1994</v>
      </c>
      <c r="E366" s="225" t="s">
        <v>1975</v>
      </c>
      <c r="F366" s="659">
        <v>36617</v>
      </c>
      <c r="G366" s="227">
        <v>95</v>
      </c>
      <c r="H366" s="228">
        <v>97</v>
      </c>
      <c r="I366" s="229"/>
      <c r="J366" s="685">
        <v>1351</v>
      </c>
      <c r="K366" s="279">
        <f t="shared" si="9"/>
        <v>0.07031828275351591</v>
      </c>
      <c r="L366" s="673" t="s">
        <v>108</v>
      </c>
    </row>
    <row r="367" spans="1:12" ht="27.75" customHeight="1" thickBot="1">
      <c r="A367" s="120">
        <v>360</v>
      </c>
      <c r="B367" s="657" t="s">
        <v>1972</v>
      </c>
      <c r="C367" s="224" t="s">
        <v>1986</v>
      </c>
      <c r="D367" s="224" t="s">
        <v>1978</v>
      </c>
      <c r="E367" s="225" t="s">
        <v>1975</v>
      </c>
      <c r="F367" s="659">
        <v>36617</v>
      </c>
      <c r="G367" s="227">
        <v>107</v>
      </c>
      <c r="H367" s="228">
        <v>110</v>
      </c>
      <c r="I367" s="229"/>
      <c r="J367" s="685">
        <v>1351</v>
      </c>
      <c r="K367" s="279">
        <f t="shared" si="9"/>
        <v>0.07920059215396003</v>
      </c>
      <c r="L367" s="673" t="s">
        <v>108</v>
      </c>
    </row>
    <row r="368" spans="1:12" ht="19.5" customHeight="1" thickBot="1">
      <c r="A368" s="120">
        <v>361</v>
      </c>
      <c r="B368" s="657" t="s">
        <v>1995</v>
      </c>
      <c r="C368" s="657" t="s">
        <v>112</v>
      </c>
      <c r="D368" s="657" t="s">
        <v>1973</v>
      </c>
      <c r="E368" s="658" t="s">
        <v>1974</v>
      </c>
      <c r="F368" s="659">
        <v>36617</v>
      </c>
      <c r="G368" s="660">
        <f>15224/12</f>
        <v>1268.6666666666667</v>
      </c>
      <c r="H368" s="661"/>
      <c r="I368" s="662">
        <v>12</v>
      </c>
      <c r="J368" s="685">
        <v>1351</v>
      </c>
      <c r="K368" s="279">
        <f t="shared" si="9"/>
        <v>0.9390574882802862</v>
      </c>
      <c r="L368" s="673"/>
    </row>
    <row r="369" spans="1:12" ht="19.5" customHeight="1" thickBot="1">
      <c r="A369" s="120">
        <v>362</v>
      </c>
      <c r="B369" s="657" t="s">
        <v>1995</v>
      </c>
      <c r="C369" s="657" t="s">
        <v>112</v>
      </c>
      <c r="D369" s="597" t="s">
        <v>960</v>
      </c>
      <c r="E369" s="664" t="s">
        <v>1974</v>
      </c>
      <c r="F369" s="659">
        <v>36617</v>
      </c>
      <c r="G369" s="660">
        <v>700</v>
      </c>
      <c r="H369" s="665"/>
      <c r="I369" s="662"/>
      <c r="J369" s="685">
        <v>1351</v>
      </c>
      <c r="K369" s="279">
        <f t="shared" si="9"/>
        <v>0.5181347150259067</v>
      </c>
      <c r="L369" s="673"/>
    </row>
    <row r="370" spans="1:12" ht="19.5" customHeight="1" thickBot="1">
      <c r="A370" s="120">
        <v>363</v>
      </c>
      <c r="B370" s="657" t="s">
        <v>1995</v>
      </c>
      <c r="C370" s="657" t="s">
        <v>112</v>
      </c>
      <c r="D370" s="224" t="s">
        <v>1976</v>
      </c>
      <c r="E370" s="225" t="s">
        <v>1975</v>
      </c>
      <c r="F370" s="659">
        <v>36617</v>
      </c>
      <c r="G370" s="227">
        <f>812773/33</f>
        <v>24629.484848484848</v>
      </c>
      <c r="H370" s="228"/>
      <c r="I370" s="229">
        <v>33</v>
      </c>
      <c r="J370" s="685">
        <v>1351</v>
      </c>
      <c r="K370" s="279">
        <f t="shared" si="9"/>
        <v>18.230558733149408</v>
      </c>
      <c r="L370" s="673"/>
    </row>
    <row r="371" spans="1:12" ht="19.5" customHeight="1" thickBot="1">
      <c r="A371" s="120">
        <v>364</v>
      </c>
      <c r="B371" s="657" t="s">
        <v>1995</v>
      </c>
      <c r="C371" s="657" t="s">
        <v>112</v>
      </c>
      <c r="D371" s="224" t="s">
        <v>1977</v>
      </c>
      <c r="E371" s="225" t="s">
        <v>1975</v>
      </c>
      <c r="F371" s="659">
        <v>36617</v>
      </c>
      <c r="G371" s="227">
        <f>36970/3</f>
        <v>12323.333333333334</v>
      </c>
      <c r="H371" s="228"/>
      <c r="I371" s="229">
        <v>3</v>
      </c>
      <c r="J371" s="685">
        <v>1351</v>
      </c>
      <c r="K371" s="279">
        <f t="shared" si="9"/>
        <v>9.121638292622748</v>
      </c>
      <c r="L371" s="673"/>
    </row>
    <row r="372" spans="1:12" ht="19.5" customHeight="1" thickBot="1">
      <c r="A372" s="120">
        <v>365</v>
      </c>
      <c r="B372" s="657" t="s">
        <v>1995</v>
      </c>
      <c r="C372" s="657" t="s">
        <v>112</v>
      </c>
      <c r="D372" s="224" t="s">
        <v>1978</v>
      </c>
      <c r="E372" s="225" t="s">
        <v>1975</v>
      </c>
      <c r="F372" s="659">
        <v>36617</v>
      </c>
      <c r="G372" s="227">
        <f>19800/2</f>
        <v>9900</v>
      </c>
      <c r="H372" s="228"/>
      <c r="I372" s="229">
        <v>2</v>
      </c>
      <c r="J372" s="685">
        <v>1351</v>
      </c>
      <c r="K372" s="279">
        <f t="shared" si="9"/>
        <v>7.327905255366395</v>
      </c>
      <c r="L372" s="673"/>
    </row>
    <row r="373" spans="1:12" ht="19.5" customHeight="1" thickBot="1">
      <c r="A373" s="120">
        <v>366</v>
      </c>
      <c r="B373" s="657" t="s">
        <v>1995</v>
      </c>
      <c r="C373" s="657" t="s">
        <v>112</v>
      </c>
      <c r="D373" s="224" t="s">
        <v>1979</v>
      </c>
      <c r="E373" s="225" t="s">
        <v>1975</v>
      </c>
      <c r="F373" s="659">
        <v>36617</v>
      </c>
      <c r="G373" s="227">
        <f>33050/1</f>
        <v>33050</v>
      </c>
      <c r="H373" s="228"/>
      <c r="I373" s="229">
        <v>1</v>
      </c>
      <c r="J373" s="685">
        <v>1351</v>
      </c>
      <c r="K373" s="279">
        <f t="shared" si="9"/>
        <v>24.463360473723167</v>
      </c>
      <c r="L373" s="673"/>
    </row>
    <row r="374" spans="1:12" ht="19.5" customHeight="1" thickBot="1">
      <c r="A374" s="120">
        <v>367</v>
      </c>
      <c r="B374" s="657" t="s">
        <v>1995</v>
      </c>
      <c r="C374" s="657" t="s">
        <v>112</v>
      </c>
      <c r="D374" s="224" t="s">
        <v>969</v>
      </c>
      <c r="E374" s="225" t="s">
        <v>1975</v>
      </c>
      <c r="F374" s="659">
        <v>36617</v>
      </c>
      <c r="G374" s="227">
        <v>7</v>
      </c>
      <c r="H374" s="228"/>
      <c r="I374" s="229"/>
      <c r="J374" s="685">
        <v>1351</v>
      </c>
      <c r="K374" s="279">
        <f t="shared" si="9"/>
        <v>0.0051813471502590676</v>
      </c>
      <c r="L374" s="673"/>
    </row>
    <row r="375" spans="1:12" ht="19.5" customHeight="1" thickBot="1">
      <c r="A375" s="120">
        <v>368</v>
      </c>
      <c r="B375" s="657" t="s">
        <v>1995</v>
      </c>
      <c r="C375" s="657" t="s">
        <v>112</v>
      </c>
      <c r="D375" s="224" t="s">
        <v>970</v>
      </c>
      <c r="E375" s="225" t="s">
        <v>1975</v>
      </c>
      <c r="F375" s="659">
        <v>36617</v>
      </c>
      <c r="G375" s="227">
        <v>118</v>
      </c>
      <c r="H375" s="228"/>
      <c r="I375" s="229"/>
      <c r="J375" s="685">
        <v>1351</v>
      </c>
      <c r="K375" s="279">
        <f t="shared" si="9"/>
        <v>0.08734270910436713</v>
      </c>
      <c r="L375" s="673"/>
    </row>
    <row r="376" spans="1:12" ht="19.5" customHeight="1" thickBot="1">
      <c r="A376" s="120">
        <v>369</v>
      </c>
      <c r="B376" s="657" t="s">
        <v>1995</v>
      </c>
      <c r="C376" s="657" t="s">
        <v>112</v>
      </c>
      <c r="D376" s="224" t="s">
        <v>966</v>
      </c>
      <c r="E376" s="225" t="s">
        <v>1975</v>
      </c>
      <c r="F376" s="659">
        <v>36617</v>
      </c>
      <c r="G376" s="227">
        <f>10277/4</f>
        <v>2569.25</v>
      </c>
      <c r="H376" s="228"/>
      <c r="I376" s="229">
        <v>4</v>
      </c>
      <c r="J376" s="685">
        <v>1351</v>
      </c>
      <c r="K376" s="279">
        <f t="shared" si="9"/>
        <v>1.901739452257587</v>
      </c>
      <c r="L376" s="673"/>
    </row>
    <row r="377" spans="1:12" ht="19.5" customHeight="1" thickBot="1">
      <c r="A377" s="120">
        <v>370</v>
      </c>
      <c r="B377" s="657" t="s">
        <v>1995</v>
      </c>
      <c r="C377" s="657" t="s">
        <v>112</v>
      </c>
      <c r="D377" s="224" t="s">
        <v>1980</v>
      </c>
      <c r="E377" s="225" t="s">
        <v>1975</v>
      </c>
      <c r="F377" s="659">
        <v>36617</v>
      </c>
      <c r="G377" s="227">
        <f>439229/30</f>
        <v>14640.966666666667</v>
      </c>
      <c r="H377" s="228"/>
      <c r="I377" s="229">
        <v>30</v>
      </c>
      <c r="J377" s="685">
        <v>1351</v>
      </c>
      <c r="K377" s="279">
        <f t="shared" si="9"/>
        <v>10.83713298791019</v>
      </c>
      <c r="L377" s="673"/>
    </row>
    <row r="378" spans="1:12" ht="19.5" customHeight="1" thickBot="1">
      <c r="A378" s="120">
        <v>371</v>
      </c>
      <c r="B378" s="657" t="s">
        <v>1995</v>
      </c>
      <c r="C378" s="657" t="s">
        <v>112</v>
      </c>
      <c r="D378" s="224" t="s">
        <v>1981</v>
      </c>
      <c r="E378" s="225" t="s">
        <v>1975</v>
      </c>
      <c r="F378" s="659">
        <v>36617</v>
      </c>
      <c r="G378" s="227">
        <v>72</v>
      </c>
      <c r="H378" s="228"/>
      <c r="I378" s="229"/>
      <c r="J378" s="685">
        <v>1351</v>
      </c>
      <c r="K378" s="279">
        <f t="shared" si="9"/>
        <v>0.053293856402664694</v>
      </c>
      <c r="L378" s="673"/>
    </row>
    <row r="379" spans="1:12" ht="19.5" customHeight="1" thickBot="1">
      <c r="A379" s="120">
        <v>372</v>
      </c>
      <c r="B379" s="657" t="s">
        <v>1995</v>
      </c>
      <c r="C379" s="657" t="s">
        <v>112</v>
      </c>
      <c r="D379" s="224" t="s">
        <v>957</v>
      </c>
      <c r="E379" s="225" t="s">
        <v>1975</v>
      </c>
      <c r="F379" s="659">
        <v>36617</v>
      </c>
      <c r="G379" s="227">
        <f>100/1</f>
        <v>100</v>
      </c>
      <c r="H379" s="228"/>
      <c r="I379" s="229">
        <v>1</v>
      </c>
      <c r="J379" s="685">
        <v>1351</v>
      </c>
      <c r="K379" s="279">
        <f t="shared" si="9"/>
        <v>0.07401924500370097</v>
      </c>
      <c r="L379" s="673"/>
    </row>
    <row r="380" spans="1:12" ht="19.5" customHeight="1" thickBot="1">
      <c r="A380" s="120">
        <v>373</v>
      </c>
      <c r="B380" s="657" t="s">
        <v>1995</v>
      </c>
      <c r="C380" s="657" t="s">
        <v>112</v>
      </c>
      <c r="D380" s="224" t="s">
        <v>1983</v>
      </c>
      <c r="E380" s="225" t="s">
        <v>1975</v>
      </c>
      <c r="F380" s="659">
        <v>36617</v>
      </c>
      <c r="G380" s="227">
        <v>530</v>
      </c>
      <c r="H380" s="228"/>
      <c r="I380" s="229"/>
      <c r="J380" s="685">
        <v>1351</v>
      </c>
      <c r="K380" s="279">
        <f t="shared" si="9"/>
        <v>0.3923019985196151</v>
      </c>
      <c r="L380" s="673"/>
    </row>
    <row r="381" spans="1:12" ht="19.5" customHeight="1" thickBot="1">
      <c r="A381" s="120">
        <v>374</v>
      </c>
      <c r="B381" s="657" t="s">
        <v>1995</v>
      </c>
      <c r="C381" s="657" t="s">
        <v>112</v>
      </c>
      <c r="D381" s="224" t="s">
        <v>1984</v>
      </c>
      <c r="E381" s="225" t="s">
        <v>1975</v>
      </c>
      <c r="F381" s="659">
        <v>36617</v>
      </c>
      <c r="G381" s="227">
        <f>144840/7</f>
        <v>20691.428571428572</v>
      </c>
      <c r="H381" s="228"/>
      <c r="I381" s="229">
        <v>7</v>
      </c>
      <c r="J381" s="685">
        <v>1351</v>
      </c>
      <c r="K381" s="279">
        <f t="shared" si="9"/>
        <v>15.315639209051497</v>
      </c>
      <c r="L381" s="673"/>
    </row>
    <row r="382" spans="1:12" ht="19.5" customHeight="1" thickBot="1">
      <c r="A382" s="120">
        <v>375</v>
      </c>
      <c r="B382" s="657" t="s">
        <v>1995</v>
      </c>
      <c r="C382" s="657" t="s">
        <v>112</v>
      </c>
      <c r="D382" s="224" t="s">
        <v>1985</v>
      </c>
      <c r="E382" s="225" t="s">
        <v>1975</v>
      </c>
      <c r="F382" s="659">
        <v>36617</v>
      </c>
      <c r="G382" s="227">
        <v>330</v>
      </c>
      <c r="H382" s="228"/>
      <c r="I382" s="229"/>
      <c r="J382" s="685">
        <v>1351</v>
      </c>
      <c r="K382" s="279">
        <f t="shared" si="9"/>
        <v>0.24426350851221318</v>
      </c>
      <c r="L382" s="673"/>
    </row>
    <row r="383" spans="1:12" ht="19.5" customHeight="1" thickBot="1">
      <c r="A383" s="120">
        <v>376</v>
      </c>
      <c r="B383" s="657" t="s">
        <v>1995</v>
      </c>
      <c r="C383" s="224" t="s">
        <v>1986</v>
      </c>
      <c r="D383" s="224" t="s">
        <v>1987</v>
      </c>
      <c r="E383" s="225" t="s">
        <v>1975</v>
      </c>
      <c r="F383" s="659">
        <v>36617</v>
      </c>
      <c r="G383" s="227">
        <v>23</v>
      </c>
      <c r="H383" s="228"/>
      <c r="I383" s="229"/>
      <c r="J383" s="685">
        <v>1351</v>
      </c>
      <c r="K383" s="279">
        <f t="shared" si="9"/>
        <v>0.017024426350851222</v>
      </c>
      <c r="L383" s="673"/>
    </row>
    <row r="384" spans="1:12" ht="19.5" customHeight="1" thickBot="1">
      <c r="A384" s="120">
        <v>377</v>
      </c>
      <c r="B384" s="657" t="s">
        <v>1995</v>
      </c>
      <c r="C384" s="224" t="s">
        <v>1986</v>
      </c>
      <c r="D384" s="224" t="s">
        <v>1945</v>
      </c>
      <c r="E384" s="225" t="s">
        <v>1975</v>
      </c>
      <c r="F384" s="659">
        <v>36617</v>
      </c>
      <c r="G384" s="227">
        <v>107</v>
      </c>
      <c r="H384" s="228">
        <v>110</v>
      </c>
      <c r="I384" s="229"/>
      <c r="J384" s="685">
        <v>1351</v>
      </c>
      <c r="K384" s="279">
        <f t="shared" si="9"/>
        <v>0.07920059215396003</v>
      </c>
      <c r="L384" s="673" t="s">
        <v>108</v>
      </c>
    </row>
    <row r="385" spans="1:12" ht="19.5" customHeight="1" thickBot="1">
      <c r="A385" s="120">
        <v>378</v>
      </c>
      <c r="B385" s="657" t="s">
        <v>1995</v>
      </c>
      <c r="C385" s="224" t="s">
        <v>1986</v>
      </c>
      <c r="D385" s="224" t="s">
        <v>1988</v>
      </c>
      <c r="E385" s="225" t="s">
        <v>1975</v>
      </c>
      <c r="F385" s="659">
        <v>36617</v>
      </c>
      <c r="G385" s="227">
        <f>1844/2</f>
        <v>922</v>
      </c>
      <c r="H385" s="228">
        <v>126</v>
      </c>
      <c r="I385" s="229">
        <v>2</v>
      </c>
      <c r="J385" s="685">
        <v>1351</v>
      </c>
      <c r="K385" s="279">
        <f t="shared" si="9"/>
        <v>0.6824574389341229</v>
      </c>
      <c r="L385" s="673" t="s">
        <v>108</v>
      </c>
    </row>
    <row r="386" spans="1:12" ht="19.5" customHeight="1" thickBot="1">
      <c r="A386" s="120">
        <v>379</v>
      </c>
      <c r="B386" s="657" t="s">
        <v>1995</v>
      </c>
      <c r="C386" s="224" t="s">
        <v>1986</v>
      </c>
      <c r="D386" s="224" t="s">
        <v>1990</v>
      </c>
      <c r="E386" s="225" t="s">
        <v>1975</v>
      </c>
      <c r="F386" s="659">
        <v>36617</v>
      </c>
      <c r="G386" s="227">
        <v>145</v>
      </c>
      <c r="H386" s="228">
        <v>149</v>
      </c>
      <c r="I386" s="229"/>
      <c r="J386" s="685">
        <v>1351</v>
      </c>
      <c r="K386" s="279">
        <f t="shared" si="9"/>
        <v>0.1073279052553664</v>
      </c>
      <c r="L386" s="673" t="s">
        <v>108</v>
      </c>
    </row>
    <row r="387" spans="1:12" ht="19.5" customHeight="1" thickBot="1">
      <c r="A387" s="120">
        <v>380</v>
      </c>
      <c r="B387" s="657" t="s">
        <v>1995</v>
      </c>
      <c r="C387" s="224" t="s">
        <v>1986</v>
      </c>
      <c r="D387" s="224" t="s">
        <v>1991</v>
      </c>
      <c r="E387" s="225" t="s">
        <v>1975</v>
      </c>
      <c r="F387" s="659">
        <v>36617</v>
      </c>
      <c r="G387" s="227">
        <v>57</v>
      </c>
      <c r="H387" s="228">
        <v>58</v>
      </c>
      <c r="I387" s="229"/>
      <c r="J387" s="685">
        <v>1351</v>
      </c>
      <c r="K387" s="279">
        <f t="shared" si="9"/>
        <v>0.04219096965210955</v>
      </c>
      <c r="L387" s="673" t="s">
        <v>108</v>
      </c>
    </row>
    <row r="388" spans="1:12" ht="27.75" customHeight="1" thickBot="1">
      <c r="A388" s="120">
        <v>381</v>
      </c>
      <c r="B388" s="657" t="s">
        <v>1995</v>
      </c>
      <c r="C388" s="224" t="s">
        <v>1986</v>
      </c>
      <c r="D388" s="224" t="s">
        <v>1993</v>
      </c>
      <c r="E388" s="225" t="s">
        <v>1975</v>
      </c>
      <c r="F388" s="659">
        <v>36617</v>
      </c>
      <c r="G388" s="227">
        <v>70</v>
      </c>
      <c r="H388" s="228">
        <v>71</v>
      </c>
      <c r="I388" s="229"/>
      <c r="J388" s="685">
        <v>1351</v>
      </c>
      <c r="K388" s="279">
        <f t="shared" si="9"/>
        <v>0.05181347150259067</v>
      </c>
      <c r="L388" s="673" t="s">
        <v>108</v>
      </c>
    </row>
    <row r="389" spans="1:12" ht="27" customHeight="1" thickBot="1">
      <c r="A389" s="120">
        <v>382</v>
      </c>
      <c r="B389" s="657" t="s">
        <v>1995</v>
      </c>
      <c r="C389" s="224" t="s">
        <v>1986</v>
      </c>
      <c r="D389" s="230" t="s">
        <v>1994</v>
      </c>
      <c r="E389" s="225" t="s">
        <v>1975</v>
      </c>
      <c r="F389" s="659">
        <v>36617</v>
      </c>
      <c r="G389" s="227">
        <v>95</v>
      </c>
      <c r="H389" s="228">
        <v>97</v>
      </c>
      <c r="I389" s="229"/>
      <c r="J389" s="685">
        <v>1351</v>
      </c>
      <c r="K389" s="279">
        <f t="shared" si="9"/>
        <v>0.07031828275351591</v>
      </c>
      <c r="L389" s="673" t="s">
        <v>108</v>
      </c>
    </row>
    <row r="390" spans="1:12" ht="19.5" customHeight="1" thickBot="1">
      <c r="A390" s="120">
        <v>383</v>
      </c>
      <c r="B390" s="657" t="s">
        <v>1995</v>
      </c>
      <c r="C390" s="224" t="s">
        <v>1986</v>
      </c>
      <c r="D390" s="224" t="s">
        <v>1978</v>
      </c>
      <c r="E390" s="225" t="s">
        <v>1975</v>
      </c>
      <c r="F390" s="659">
        <v>36617</v>
      </c>
      <c r="G390" s="227">
        <v>107</v>
      </c>
      <c r="H390" s="228">
        <v>110</v>
      </c>
      <c r="I390" s="229"/>
      <c r="J390" s="685">
        <v>1351</v>
      </c>
      <c r="K390" s="279">
        <f t="shared" si="9"/>
        <v>0.07920059215396003</v>
      </c>
      <c r="L390" s="673" t="s">
        <v>108</v>
      </c>
    </row>
    <row r="391" spans="1:12" ht="31.5" customHeight="1" thickBot="1">
      <c r="A391" s="120">
        <v>384</v>
      </c>
      <c r="B391" s="224" t="s">
        <v>1996</v>
      </c>
      <c r="C391" s="224" t="s">
        <v>2229</v>
      </c>
      <c r="D391" s="224" t="s">
        <v>2230</v>
      </c>
      <c r="E391" s="225" t="s">
        <v>1997</v>
      </c>
      <c r="F391" s="667" t="s">
        <v>1998</v>
      </c>
      <c r="G391" s="668">
        <v>7000</v>
      </c>
      <c r="H391" s="228">
        <v>7000</v>
      </c>
      <c r="I391" s="229">
        <v>51</v>
      </c>
      <c r="J391" s="685">
        <v>7019</v>
      </c>
      <c r="K391" s="279">
        <f t="shared" si="9"/>
        <v>0.9972930616896993</v>
      </c>
      <c r="L391" s="673"/>
    </row>
    <row r="392" spans="1:12" ht="31.5" customHeight="1" thickBot="1">
      <c r="A392" s="120">
        <v>385</v>
      </c>
      <c r="B392" s="224" t="s">
        <v>1996</v>
      </c>
      <c r="C392" s="224" t="s">
        <v>1638</v>
      </c>
      <c r="D392" s="224" t="s">
        <v>1999</v>
      </c>
      <c r="E392" s="225" t="s">
        <v>1997</v>
      </c>
      <c r="F392" s="667" t="s">
        <v>1998</v>
      </c>
      <c r="G392" s="668">
        <v>13000</v>
      </c>
      <c r="H392" s="228">
        <v>13000</v>
      </c>
      <c r="I392" s="229">
        <v>330</v>
      </c>
      <c r="J392" s="685">
        <v>13150</v>
      </c>
      <c r="K392" s="279">
        <f t="shared" si="9"/>
        <v>0.9885931558935361</v>
      </c>
      <c r="L392" s="673"/>
    </row>
    <row r="393" spans="1:12" ht="33.75" customHeight="1" thickBot="1">
      <c r="A393" s="120">
        <v>386</v>
      </c>
      <c r="B393" s="224" t="s">
        <v>1996</v>
      </c>
      <c r="C393" s="224" t="s">
        <v>1638</v>
      </c>
      <c r="D393" s="224" t="s">
        <v>2000</v>
      </c>
      <c r="E393" s="225" t="s">
        <v>1997</v>
      </c>
      <c r="F393" s="667" t="s">
        <v>1998</v>
      </c>
      <c r="G393" s="668">
        <v>20000</v>
      </c>
      <c r="H393" s="228">
        <v>20000</v>
      </c>
      <c r="I393" s="229">
        <v>347</v>
      </c>
      <c r="J393" s="685">
        <v>20264</v>
      </c>
      <c r="K393" s="279">
        <f aca="true" t="shared" si="10" ref="K393:K456">IF(G393=0,"",G393/J393)</f>
        <v>0.9869719699960521</v>
      </c>
      <c r="L393" s="673"/>
    </row>
    <row r="394" spans="1:12" ht="33" customHeight="1" thickBot="1">
      <c r="A394" s="120">
        <v>387</v>
      </c>
      <c r="B394" s="224" t="s">
        <v>1996</v>
      </c>
      <c r="C394" s="224" t="s">
        <v>1638</v>
      </c>
      <c r="D394" s="224" t="s">
        <v>2001</v>
      </c>
      <c r="E394" s="225" t="s">
        <v>1997</v>
      </c>
      <c r="F394" s="667" t="s">
        <v>1998</v>
      </c>
      <c r="G394" s="668">
        <v>28000</v>
      </c>
      <c r="H394" s="228">
        <v>28000</v>
      </c>
      <c r="I394" s="229">
        <v>136</v>
      </c>
      <c r="J394" s="685">
        <v>28367</v>
      </c>
      <c r="K394" s="279">
        <f t="shared" si="10"/>
        <v>0.9870624316988049</v>
      </c>
      <c r="L394" s="673"/>
    </row>
    <row r="395" spans="1:12" ht="32.25" customHeight="1" thickBot="1">
      <c r="A395" s="120">
        <v>388</v>
      </c>
      <c r="B395" s="224" t="s">
        <v>1996</v>
      </c>
      <c r="C395" s="224" t="s">
        <v>1638</v>
      </c>
      <c r="D395" s="224" t="s">
        <v>2002</v>
      </c>
      <c r="E395" s="225" t="s">
        <v>1997</v>
      </c>
      <c r="F395" s="667" t="s">
        <v>1998</v>
      </c>
      <c r="G395" s="668">
        <v>48000</v>
      </c>
      <c r="H395" s="228">
        <v>48000</v>
      </c>
      <c r="I395" s="229">
        <v>43</v>
      </c>
      <c r="J395" s="685">
        <v>47773</v>
      </c>
      <c r="K395" s="279">
        <f t="shared" si="10"/>
        <v>1.0047516379544932</v>
      </c>
      <c r="L395" s="673"/>
    </row>
    <row r="396" spans="1:12" ht="33.75" customHeight="1" thickBot="1">
      <c r="A396" s="120">
        <v>389</v>
      </c>
      <c r="B396" s="224" t="s">
        <v>1996</v>
      </c>
      <c r="C396" s="224" t="s">
        <v>1638</v>
      </c>
      <c r="D396" s="224" t="s">
        <v>2003</v>
      </c>
      <c r="E396" s="225" t="s">
        <v>1997</v>
      </c>
      <c r="F396" s="667" t="s">
        <v>1998</v>
      </c>
      <c r="G396" s="668">
        <v>71000</v>
      </c>
      <c r="H396" s="228">
        <v>71000</v>
      </c>
      <c r="I396" s="229">
        <v>29</v>
      </c>
      <c r="J396" s="685">
        <v>71454</v>
      </c>
      <c r="K396" s="279">
        <f t="shared" si="10"/>
        <v>0.9936462619307527</v>
      </c>
      <c r="L396" s="673"/>
    </row>
    <row r="397" spans="1:12" ht="30" customHeight="1" thickBot="1">
      <c r="A397" s="120">
        <v>390</v>
      </c>
      <c r="B397" s="224" t="s">
        <v>1996</v>
      </c>
      <c r="C397" s="224" t="s">
        <v>1638</v>
      </c>
      <c r="D397" s="224" t="s">
        <v>2004</v>
      </c>
      <c r="E397" s="225" t="s">
        <v>1997</v>
      </c>
      <c r="F397" s="667" t="s">
        <v>1998</v>
      </c>
      <c r="G397" s="668">
        <v>207000</v>
      </c>
      <c r="H397" s="228">
        <v>207000</v>
      </c>
      <c r="I397" s="229">
        <v>18</v>
      </c>
      <c r="J397" s="685">
        <v>207819</v>
      </c>
      <c r="K397" s="279">
        <f t="shared" si="10"/>
        <v>0.9960590706335802</v>
      </c>
      <c r="L397" s="673"/>
    </row>
    <row r="398" spans="1:12" ht="31.5" customHeight="1" thickBot="1">
      <c r="A398" s="120">
        <v>391</v>
      </c>
      <c r="B398" s="224" t="s">
        <v>1996</v>
      </c>
      <c r="C398" s="224" t="s">
        <v>1638</v>
      </c>
      <c r="D398" s="224" t="s">
        <v>2005</v>
      </c>
      <c r="E398" s="225" t="s">
        <v>1997</v>
      </c>
      <c r="F398" s="667" t="s">
        <v>1998</v>
      </c>
      <c r="G398" s="668">
        <v>311000</v>
      </c>
      <c r="H398" s="228">
        <v>311000</v>
      </c>
      <c r="I398" s="229">
        <v>0</v>
      </c>
      <c r="J398" s="685">
        <v>312164</v>
      </c>
      <c r="K398" s="279">
        <f t="shared" si="10"/>
        <v>0.9962711907843314</v>
      </c>
      <c r="L398" s="673"/>
    </row>
    <row r="399" spans="1:12" ht="31.5" customHeight="1" thickBot="1">
      <c r="A399" s="120">
        <v>392</v>
      </c>
      <c r="B399" s="224" t="s">
        <v>1996</v>
      </c>
      <c r="C399" s="224" t="s">
        <v>1638</v>
      </c>
      <c r="D399" s="224" t="s">
        <v>2006</v>
      </c>
      <c r="E399" s="225" t="s">
        <v>1997</v>
      </c>
      <c r="F399" s="667" t="s">
        <v>1998</v>
      </c>
      <c r="G399" s="668">
        <v>531000</v>
      </c>
      <c r="H399" s="228">
        <v>531000</v>
      </c>
      <c r="I399" s="229">
        <v>0</v>
      </c>
      <c r="J399" s="685">
        <v>532316</v>
      </c>
      <c r="K399" s="279">
        <f t="shared" si="10"/>
        <v>0.9975277842484539</v>
      </c>
      <c r="L399" s="673"/>
    </row>
    <row r="400" spans="1:12" ht="30" customHeight="1" thickBot="1">
      <c r="A400" s="120">
        <v>393</v>
      </c>
      <c r="B400" s="224" t="s">
        <v>1996</v>
      </c>
      <c r="C400" s="224" t="s">
        <v>2231</v>
      </c>
      <c r="D400" s="224" t="s">
        <v>2007</v>
      </c>
      <c r="E400" s="225" t="s">
        <v>1997</v>
      </c>
      <c r="F400" s="667" t="s">
        <v>1998</v>
      </c>
      <c r="G400" s="668">
        <v>11000</v>
      </c>
      <c r="H400" s="228">
        <v>11000</v>
      </c>
      <c r="I400" s="229">
        <v>73</v>
      </c>
      <c r="J400" s="685">
        <v>11176</v>
      </c>
      <c r="K400" s="279">
        <f t="shared" si="10"/>
        <v>0.984251968503937</v>
      </c>
      <c r="L400" s="673"/>
    </row>
    <row r="401" spans="1:12" ht="33.75" customHeight="1" thickBot="1">
      <c r="A401" s="120">
        <v>394</v>
      </c>
      <c r="B401" s="224" t="s">
        <v>1996</v>
      </c>
      <c r="C401" s="224" t="s">
        <v>2008</v>
      </c>
      <c r="D401" s="224" t="s">
        <v>2009</v>
      </c>
      <c r="E401" s="225" t="s">
        <v>1997</v>
      </c>
      <c r="F401" s="667" t="s">
        <v>1998</v>
      </c>
      <c r="G401" s="668">
        <v>6000</v>
      </c>
      <c r="H401" s="228">
        <v>6000</v>
      </c>
      <c r="I401" s="229">
        <v>0</v>
      </c>
      <c r="J401" s="685">
        <v>6031</v>
      </c>
      <c r="K401" s="279">
        <f t="shared" si="10"/>
        <v>0.994859890565412</v>
      </c>
      <c r="L401" s="673"/>
    </row>
    <row r="402" spans="1:12" ht="28.5" customHeight="1" thickBot="1">
      <c r="A402" s="120">
        <v>395</v>
      </c>
      <c r="B402" s="224" t="s">
        <v>1996</v>
      </c>
      <c r="C402" s="224" t="s">
        <v>2008</v>
      </c>
      <c r="D402" s="224" t="s">
        <v>2010</v>
      </c>
      <c r="E402" s="225" t="s">
        <v>1997</v>
      </c>
      <c r="F402" s="667" t="s">
        <v>1998</v>
      </c>
      <c r="G402" s="668">
        <v>7000</v>
      </c>
      <c r="H402" s="228">
        <v>7000</v>
      </c>
      <c r="I402" s="229">
        <v>0</v>
      </c>
      <c r="J402" s="685">
        <v>7019</v>
      </c>
      <c r="K402" s="279">
        <f t="shared" si="10"/>
        <v>0.9972930616896993</v>
      </c>
      <c r="L402" s="673"/>
    </row>
    <row r="403" spans="1:12" ht="30" customHeight="1" thickBot="1">
      <c r="A403" s="120">
        <v>396</v>
      </c>
      <c r="B403" s="224" t="s">
        <v>1996</v>
      </c>
      <c r="C403" s="224" t="s">
        <v>2008</v>
      </c>
      <c r="D403" s="224" t="s">
        <v>2011</v>
      </c>
      <c r="E403" s="225" t="s">
        <v>1997</v>
      </c>
      <c r="F403" s="667" t="s">
        <v>1998</v>
      </c>
      <c r="G403" s="668">
        <v>4000</v>
      </c>
      <c r="H403" s="228">
        <v>4000</v>
      </c>
      <c r="I403" s="229">
        <v>0</v>
      </c>
      <c r="J403" s="685">
        <v>4054</v>
      </c>
      <c r="K403" s="279">
        <f t="shared" si="10"/>
        <v>0.986679822397632</v>
      </c>
      <c r="L403" s="673"/>
    </row>
    <row r="404" spans="1:12" ht="32.25" customHeight="1" thickBot="1">
      <c r="A404" s="120">
        <v>397</v>
      </c>
      <c r="B404" s="224" t="s">
        <v>1996</v>
      </c>
      <c r="C404" s="224" t="s">
        <v>2232</v>
      </c>
      <c r="D404" s="224" t="s">
        <v>2012</v>
      </c>
      <c r="E404" s="225" t="s">
        <v>1997</v>
      </c>
      <c r="F404" s="667" t="s">
        <v>1998</v>
      </c>
      <c r="G404" s="668">
        <v>11000</v>
      </c>
      <c r="H404" s="228">
        <v>11000</v>
      </c>
      <c r="I404" s="229">
        <v>168</v>
      </c>
      <c r="J404" s="685">
        <v>11174</v>
      </c>
      <c r="K404" s="279">
        <f t="shared" si="10"/>
        <v>0.9844281367460176</v>
      </c>
      <c r="L404" s="673"/>
    </row>
    <row r="405" spans="1:12" ht="30" customHeight="1" thickBot="1">
      <c r="A405" s="120">
        <v>398</v>
      </c>
      <c r="B405" s="224" t="s">
        <v>1996</v>
      </c>
      <c r="C405" s="224" t="s">
        <v>2013</v>
      </c>
      <c r="D405" s="224" t="s">
        <v>2014</v>
      </c>
      <c r="E405" s="225" t="s">
        <v>1997</v>
      </c>
      <c r="F405" s="667" t="s">
        <v>1998</v>
      </c>
      <c r="G405" s="668">
        <v>6000</v>
      </c>
      <c r="H405" s="228">
        <v>6000</v>
      </c>
      <c r="I405" s="229">
        <v>5</v>
      </c>
      <c r="J405" s="685">
        <v>6031</v>
      </c>
      <c r="K405" s="279">
        <f t="shared" si="10"/>
        <v>0.994859890565412</v>
      </c>
      <c r="L405" s="673"/>
    </row>
    <row r="406" spans="1:12" ht="39.75" customHeight="1" thickBot="1">
      <c r="A406" s="120">
        <v>399</v>
      </c>
      <c r="B406" s="224" t="s">
        <v>1996</v>
      </c>
      <c r="C406" s="224" t="s">
        <v>2233</v>
      </c>
      <c r="D406" s="224" t="s">
        <v>2015</v>
      </c>
      <c r="E406" s="225" t="s">
        <v>1997</v>
      </c>
      <c r="F406" s="667" t="s">
        <v>2016</v>
      </c>
      <c r="G406" s="668">
        <v>99000</v>
      </c>
      <c r="H406" s="228">
        <v>99000</v>
      </c>
      <c r="I406" s="229">
        <v>0</v>
      </c>
      <c r="J406" s="685">
        <v>99022</v>
      </c>
      <c r="K406" s="279">
        <f t="shared" si="10"/>
        <v>0.9997778271495223</v>
      </c>
      <c r="L406" s="673"/>
    </row>
    <row r="407" spans="1:12" ht="42.75" customHeight="1" thickBot="1">
      <c r="A407" s="120">
        <v>400</v>
      </c>
      <c r="B407" s="224" t="s">
        <v>1996</v>
      </c>
      <c r="C407" s="224" t="s">
        <v>2017</v>
      </c>
      <c r="D407" s="224" t="s">
        <v>2018</v>
      </c>
      <c r="E407" s="225" t="s">
        <v>1997</v>
      </c>
      <c r="F407" s="667" t="s">
        <v>2016</v>
      </c>
      <c r="G407" s="668">
        <v>130000</v>
      </c>
      <c r="H407" s="228">
        <v>130000</v>
      </c>
      <c r="I407" s="229">
        <v>6</v>
      </c>
      <c r="J407" s="685">
        <v>130022</v>
      </c>
      <c r="K407" s="279">
        <f t="shared" si="10"/>
        <v>0.9998307978649768</v>
      </c>
      <c r="L407" s="673"/>
    </row>
    <row r="408" spans="1:12" ht="45" customHeight="1" thickBot="1">
      <c r="A408" s="120">
        <v>401</v>
      </c>
      <c r="B408" s="224" t="s">
        <v>1996</v>
      </c>
      <c r="C408" s="224" t="s">
        <v>2017</v>
      </c>
      <c r="D408" s="224" t="s">
        <v>2001</v>
      </c>
      <c r="E408" s="225" t="s">
        <v>1997</v>
      </c>
      <c r="F408" s="667" t="s">
        <v>2016</v>
      </c>
      <c r="G408" s="668">
        <v>117000</v>
      </c>
      <c r="H408" s="228">
        <v>117000</v>
      </c>
      <c r="I408" s="229">
        <v>0</v>
      </c>
      <c r="J408" s="685">
        <v>117022</v>
      </c>
      <c r="K408" s="279">
        <f t="shared" si="10"/>
        <v>0.9998120011621746</v>
      </c>
      <c r="L408" s="673"/>
    </row>
    <row r="409" spans="1:12" ht="45.75" customHeight="1" thickBot="1">
      <c r="A409" s="120">
        <v>402</v>
      </c>
      <c r="B409" s="224" t="s">
        <v>1996</v>
      </c>
      <c r="C409" s="224" t="s">
        <v>2019</v>
      </c>
      <c r="D409" s="224" t="s">
        <v>2018</v>
      </c>
      <c r="E409" s="225" t="s">
        <v>1997</v>
      </c>
      <c r="F409" s="667" t="s">
        <v>2016</v>
      </c>
      <c r="G409" s="668">
        <v>167000</v>
      </c>
      <c r="H409" s="228">
        <v>167000</v>
      </c>
      <c r="I409" s="229">
        <v>10</v>
      </c>
      <c r="J409" s="685">
        <v>167022</v>
      </c>
      <c r="K409" s="279">
        <f t="shared" si="10"/>
        <v>0.9998682808252805</v>
      </c>
      <c r="L409" s="673"/>
    </row>
    <row r="410" spans="1:12" ht="45.75" customHeight="1" thickBot="1">
      <c r="A410" s="120">
        <v>403</v>
      </c>
      <c r="B410" s="224" t="s">
        <v>1996</v>
      </c>
      <c r="C410" s="224" t="s">
        <v>2017</v>
      </c>
      <c r="D410" s="224" t="s">
        <v>2020</v>
      </c>
      <c r="E410" s="225" t="s">
        <v>1997</v>
      </c>
      <c r="F410" s="667" t="s">
        <v>2016</v>
      </c>
      <c r="G410" s="668">
        <v>135000</v>
      </c>
      <c r="H410" s="228">
        <v>135000</v>
      </c>
      <c r="I410" s="229">
        <v>0</v>
      </c>
      <c r="J410" s="685">
        <v>135022</v>
      </c>
      <c r="K410" s="279">
        <f t="shared" si="10"/>
        <v>0.9998370635896372</v>
      </c>
      <c r="L410" s="673"/>
    </row>
    <row r="411" spans="1:12" ht="44.25" customHeight="1" thickBot="1">
      <c r="A411" s="120">
        <v>404</v>
      </c>
      <c r="B411" s="224" t="s">
        <v>1996</v>
      </c>
      <c r="C411" s="224" t="s">
        <v>2019</v>
      </c>
      <c r="D411" s="224" t="s">
        <v>2018</v>
      </c>
      <c r="E411" s="225" t="s">
        <v>1997</v>
      </c>
      <c r="F411" s="667" t="s">
        <v>2016</v>
      </c>
      <c r="G411" s="668">
        <v>204000</v>
      </c>
      <c r="H411" s="228">
        <v>204000</v>
      </c>
      <c r="I411" s="229">
        <v>11</v>
      </c>
      <c r="J411" s="685">
        <v>204022</v>
      </c>
      <c r="K411" s="279">
        <f t="shared" si="10"/>
        <v>0.9998921684916332</v>
      </c>
      <c r="L411" s="673"/>
    </row>
    <row r="412" spans="1:12" ht="44.25" customHeight="1" thickBot="1">
      <c r="A412" s="120">
        <v>405</v>
      </c>
      <c r="B412" s="224" t="s">
        <v>1996</v>
      </c>
      <c r="C412" s="224" t="s">
        <v>2017</v>
      </c>
      <c r="D412" s="224" t="s">
        <v>2021</v>
      </c>
      <c r="E412" s="225" t="s">
        <v>1997</v>
      </c>
      <c r="F412" s="667" t="s">
        <v>2016</v>
      </c>
      <c r="G412" s="668">
        <v>172000</v>
      </c>
      <c r="H412" s="228">
        <v>172000</v>
      </c>
      <c r="I412" s="229">
        <v>0</v>
      </c>
      <c r="J412" s="685">
        <v>172022</v>
      </c>
      <c r="K412" s="279">
        <f t="shared" si="10"/>
        <v>0.9998721093813582</v>
      </c>
      <c r="L412" s="673"/>
    </row>
    <row r="413" spans="1:12" ht="45.75" customHeight="1" thickBot="1">
      <c r="A413" s="120">
        <v>406</v>
      </c>
      <c r="B413" s="224" t="s">
        <v>1996</v>
      </c>
      <c r="C413" s="224" t="s">
        <v>2019</v>
      </c>
      <c r="D413" s="224" t="s">
        <v>2018</v>
      </c>
      <c r="E413" s="225" t="s">
        <v>1997</v>
      </c>
      <c r="F413" s="667" t="s">
        <v>2016</v>
      </c>
      <c r="G413" s="668">
        <v>278000</v>
      </c>
      <c r="H413" s="228">
        <v>278000</v>
      </c>
      <c r="I413" s="229">
        <v>13</v>
      </c>
      <c r="J413" s="685">
        <v>278022</v>
      </c>
      <c r="K413" s="279">
        <f t="shared" si="10"/>
        <v>0.9999208695714727</v>
      </c>
      <c r="L413" s="673"/>
    </row>
    <row r="414" spans="1:12" ht="47.25" customHeight="1" thickBot="1">
      <c r="A414" s="120">
        <v>407</v>
      </c>
      <c r="B414" s="224" t="s">
        <v>1996</v>
      </c>
      <c r="C414" s="224" t="s">
        <v>2017</v>
      </c>
      <c r="D414" s="224" t="s">
        <v>2022</v>
      </c>
      <c r="E414" s="225" t="s">
        <v>1997</v>
      </c>
      <c r="F414" s="667" t="s">
        <v>2016</v>
      </c>
      <c r="G414" s="668">
        <v>191000</v>
      </c>
      <c r="H414" s="228">
        <v>191000</v>
      </c>
      <c r="I414" s="229">
        <v>0</v>
      </c>
      <c r="J414" s="685">
        <v>191022</v>
      </c>
      <c r="K414" s="279">
        <f t="shared" si="10"/>
        <v>0.999884830019579</v>
      </c>
      <c r="L414" s="673"/>
    </row>
    <row r="415" spans="1:12" ht="50.25" customHeight="1" thickBot="1">
      <c r="A415" s="120">
        <v>408</v>
      </c>
      <c r="B415" s="224" t="s">
        <v>1996</v>
      </c>
      <c r="C415" s="224" t="s">
        <v>2019</v>
      </c>
      <c r="D415" s="224" t="s">
        <v>2018</v>
      </c>
      <c r="E415" s="225" t="s">
        <v>1997</v>
      </c>
      <c r="F415" s="667" t="s">
        <v>2016</v>
      </c>
      <c r="G415" s="668">
        <v>319000</v>
      </c>
      <c r="H415" s="228">
        <v>319000</v>
      </c>
      <c r="I415" s="229">
        <v>12</v>
      </c>
      <c r="J415" s="685">
        <v>319022</v>
      </c>
      <c r="K415" s="279">
        <f t="shared" si="10"/>
        <v>0.9999310392386732</v>
      </c>
      <c r="L415" s="673"/>
    </row>
    <row r="416" spans="1:12" ht="45" customHeight="1" thickBot="1">
      <c r="A416" s="120">
        <v>409</v>
      </c>
      <c r="B416" s="224" t="s">
        <v>1996</v>
      </c>
      <c r="C416" s="224" t="s">
        <v>2017</v>
      </c>
      <c r="D416" s="224" t="s">
        <v>2023</v>
      </c>
      <c r="E416" s="225" t="s">
        <v>1997</v>
      </c>
      <c r="F416" s="667" t="s">
        <v>2016</v>
      </c>
      <c r="G416" s="668">
        <v>246000</v>
      </c>
      <c r="H416" s="228">
        <v>246000</v>
      </c>
      <c r="I416" s="229">
        <v>0</v>
      </c>
      <c r="J416" s="685">
        <v>246022</v>
      </c>
      <c r="K416" s="279">
        <f t="shared" si="10"/>
        <v>0.9999105771028607</v>
      </c>
      <c r="L416" s="673"/>
    </row>
    <row r="417" spans="1:12" ht="44.25" customHeight="1" thickBot="1">
      <c r="A417" s="120">
        <v>410</v>
      </c>
      <c r="B417" s="224" t="s">
        <v>1996</v>
      </c>
      <c r="C417" s="224" t="s">
        <v>2019</v>
      </c>
      <c r="D417" s="224" t="s">
        <v>2018</v>
      </c>
      <c r="E417" s="225" t="s">
        <v>1997</v>
      </c>
      <c r="F417" s="667" t="s">
        <v>2016</v>
      </c>
      <c r="G417" s="668">
        <v>429000</v>
      </c>
      <c r="H417" s="228">
        <v>429000</v>
      </c>
      <c r="I417" s="229">
        <v>0</v>
      </c>
      <c r="J417" s="685">
        <v>429022</v>
      </c>
      <c r="K417" s="279">
        <f t="shared" si="10"/>
        <v>0.9999487205784319</v>
      </c>
      <c r="L417" s="673"/>
    </row>
    <row r="418" spans="1:12" ht="45" customHeight="1" thickBot="1">
      <c r="A418" s="120">
        <v>411</v>
      </c>
      <c r="B418" s="224" t="s">
        <v>1996</v>
      </c>
      <c r="C418" s="224" t="s">
        <v>2017</v>
      </c>
      <c r="D418" s="224" t="s">
        <v>2024</v>
      </c>
      <c r="E418" s="225" t="s">
        <v>1997</v>
      </c>
      <c r="F418" s="667" t="s">
        <v>2016</v>
      </c>
      <c r="G418" s="668">
        <v>430000</v>
      </c>
      <c r="H418" s="228">
        <v>430000</v>
      </c>
      <c r="I418" s="229">
        <v>0</v>
      </c>
      <c r="J418" s="685">
        <v>430022</v>
      </c>
      <c r="K418" s="279">
        <f t="shared" si="10"/>
        <v>0.9999488398267996</v>
      </c>
      <c r="L418" s="673"/>
    </row>
    <row r="419" spans="1:12" ht="61.5" customHeight="1" thickBot="1">
      <c r="A419" s="120">
        <v>412</v>
      </c>
      <c r="B419" s="224" t="s">
        <v>1996</v>
      </c>
      <c r="C419" s="224" t="s">
        <v>2019</v>
      </c>
      <c r="D419" s="224" t="s">
        <v>2018</v>
      </c>
      <c r="E419" s="225" t="s">
        <v>1997</v>
      </c>
      <c r="F419" s="667" t="s">
        <v>2016</v>
      </c>
      <c r="G419" s="668">
        <v>800000</v>
      </c>
      <c r="H419" s="228">
        <v>800000</v>
      </c>
      <c r="I419" s="229">
        <v>0</v>
      </c>
      <c r="J419" s="685">
        <v>800022</v>
      </c>
      <c r="K419" s="279">
        <f t="shared" si="10"/>
        <v>0.9999725007562292</v>
      </c>
      <c r="L419" s="673"/>
    </row>
    <row r="420" spans="1:12" ht="49.5" customHeight="1" thickBot="1">
      <c r="A420" s="120">
        <v>413</v>
      </c>
      <c r="B420" s="224" t="s">
        <v>1996</v>
      </c>
      <c r="C420" s="224" t="s">
        <v>2234</v>
      </c>
      <c r="D420" s="224" t="s">
        <v>2015</v>
      </c>
      <c r="E420" s="225" t="s">
        <v>1997</v>
      </c>
      <c r="F420" s="667" t="s">
        <v>2016</v>
      </c>
      <c r="G420" s="668">
        <v>89000</v>
      </c>
      <c r="H420" s="228">
        <v>89000</v>
      </c>
      <c r="I420" s="229">
        <v>0</v>
      </c>
      <c r="J420" s="685">
        <v>89022</v>
      </c>
      <c r="K420" s="279">
        <f t="shared" si="10"/>
        <v>0.9997528700770596</v>
      </c>
      <c r="L420" s="673"/>
    </row>
    <row r="421" spans="1:12" ht="41.25" customHeight="1" thickBot="1">
      <c r="A421" s="120">
        <v>414</v>
      </c>
      <c r="B421" s="224" t="s">
        <v>1996</v>
      </c>
      <c r="C421" s="224" t="s">
        <v>2025</v>
      </c>
      <c r="D421" s="224" t="s">
        <v>2018</v>
      </c>
      <c r="E421" s="225" t="s">
        <v>1997</v>
      </c>
      <c r="F421" s="667" t="s">
        <v>2016</v>
      </c>
      <c r="G421" s="668">
        <v>120000</v>
      </c>
      <c r="H421" s="228">
        <v>120000</v>
      </c>
      <c r="I421" s="229">
        <v>0</v>
      </c>
      <c r="J421" s="685">
        <v>120022</v>
      </c>
      <c r="K421" s="279">
        <f t="shared" si="10"/>
        <v>0.9998167002716168</v>
      </c>
      <c r="L421" s="673"/>
    </row>
    <row r="422" spans="1:12" ht="39.75" customHeight="1" thickBot="1">
      <c r="A422" s="120">
        <v>415</v>
      </c>
      <c r="B422" s="224" t="s">
        <v>1996</v>
      </c>
      <c r="C422" s="224" t="s">
        <v>2026</v>
      </c>
      <c r="D422" s="224" t="s">
        <v>2001</v>
      </c>
      <c r="E422" s="225" t="s">
        <v>1997</v>
      </c>
      <c r="F422" s="667" t="s">
        <v>2016</v>
      </c>
      <c r="G422" s="668">
        <v>107000</v>
      </c>
      <c r="H422" s="228">
        <v>107000</v>
      </c>
      <c r="I422" s="229">
        <v>0</v>
      </c>
      <c r="J422" s="685">
        <v>107022</v>
      </c>
      <c r="K422" s="279">
        <f t="shared" si="10"/>
        <v>0.9997944347891088</v>
      </c>
      <c r="L422" s="673"/>
    </row>
    <row r="423" spans="1:12" ht="42" customHeight="1" thickBot="1">
      <c r="A423" s="120">
        <v>416</v>
      </c>
      <c r="B423" s="224" t="s">
        <v>1996</v>
      </c>
      <c r="C423" s="224" t="s">
        <v>2025</v>
      </c>
      <c r="D423" s="224" t="s">
        <v>2018</v>
      </c>
      <c r="E423" s="225" t="s">
        <v>1997</v>
      </c>
      <c r="F423" s="667" t="s">
        <v>2016</v>
      </c>
      <c r="G423" s="668">
        <v>157000</v>
      </c>
      <c r="H423" s="228">
        <v>157000</v>
      </c>
      <c r="I423" s="229">
        <v>0</v>
      </c>
      <c r="J423" s="685">
        <v>157022</v>
      </c>
      <c r="K423" s="279">
        <f t="shared" si="10"/>
        <v>0.9998598922443989</v>
      </c>
      <c r="L423" s="673"/>
    </row>
    <row r="424" spans="1:12" ht="36" customHeight="1" thickBot="1">
      <c r="A424" s="120">
        <v>417</v>
      </c>
      <c r="B424" s="224" t="s">
        <v>1996</v>
      </c>
      <c r="C424" s="224" t="s">
        <v>2026</v>
      </c>
      <c r="D424" s="224" t="s">
        <v>2020</v>
      </c>
      <c r="E424" s="225" t="s">
        <v>1997</v>
      </c>
      <c r="F424" s="667" t="s">
        <v>2016</v>
      </c>
      <c r="G424" s="668">
        <v>125000</v>
      </c>
      <c r="H424" s="228">
        <v>125000</v>
      </c>
      <c r="I424" s="229">
        <v>0</v>
      </c>
      <c r="J424" s="685">
        <v>125022</v>
      </c>
      <c r="K424" s="279">
        <f t="shared" si="10"/>
        <v>0.9998240309705492</v>
      </c>
      <c r="L424" s="673"/>
    </row>
    <row r="425" spans="1:12" ht="33.75" customHeight="1" thickBot="1">
      <c r="A425" s="120">
        <v>418</v>
      </c>
      <c r="B425" s="224" t="s">
        <v>1996</v>
      </c>
      <c r="C425" s="224" t="s">
        <v>2025</v>
      </c>
      <c r="D425" s="224" t="s">
        <v>2018</v>
      </c>
      <c r="E425" s="225" t="s">
        <v>1997</v>
      </c>
      <c r="F425" s="667" t="s">
        <v>2016</v>
      </c>
      <c r="G425" s="668">
        <v>194000</v>
      </c>
      <c r="H425" s="228">
        <v>194000</v>
      </c>
      <c r="I425" s="229">
        <v>0</v>
      </c>
      <c r="J425" s="685">
        <v>194022</v>
      </c>
      <c r="K425" s="279">
        <f t="shared" si="10"/>
        <v>0.9998866107967138</v>
      </c>
      <c r="L425" s="673"/>
    </row>
    <row r="426" spans="1:12" ht="33.75" customHeight="1" thickBot="1">
      <c r="A426" s="120">
        <v>419</v>
      </c>
      <c r="B426" s="224" t="s">
        <v>1996</v>
      </c>
      <c r="C426" s="224" t="s">
        <v>2026</v>
      </c>
      <c r="D426" s="224" t="s">
        <v>2027</v>
      </c>
      <c r="E426" s="225" t="s">
        <v>1997</v>
      </c>
      <c r="F426" s="667" t="s">
        <v>2016</v>
      </c>
      <c r="G426" s="668">
        <v>162000</v>
      </c>
      <c r="H426" s="228">
        <v>162000</v>
      </c>
      <c r="I426" s="229">
        <v>0</v>
      </c>
      <c r="J426" s="685">
        <v>162022</v>
      </c>
      <c r="K426" s="279">
        <f t="shared" si="10"/>
        <v>0.9998642159706707</v>
      </c>
      <c r="L426" s="673"/>
    </row>
    <row r="427" spans="1:12" ht="31.5" customHeight="1" thickBot="1">
      <c r="A427" s="120">
        <v>420</v>
      </c>
      <c r="B427" s="224" t="s">
        <v>1996</v>
      </c>
      <c r="C427" s="224" t="s">
        <v>2025</v>
      </c>
      <c r="D427" s="224" t="s">
        <v>2018</v>
      </c>
      <c r="E427" s="225" t="s">
        <v>1997</v>
      </c>
      <c r="F427" s="667" t="s">
        <v>2016</v>
      </c>
      <c r="G427" s="668">
        <v>268000</v>
      </c>
      <c r="H427" s="228">
        <v>268000</v>
      </c>
      <c r="I427" s="229">
        <v>0</v>
      </c>
      <c r="J427" s="685">
        <v>268022</v>
      </c>
      <c r="K427" s="279">
        <f t="shared" si="10"/>
        <v>0.9999179171859026</v>
      </c>
      <c r="L427" s="673"/>
    </row>
    <row r="428" spans="1:12" ht="31.5" customHeight="1" thickBot="1">
      <c r="A428" s="120">
        <v>421</v>
      </c>
      <c r="B428" s="224" t="s">
        <v>1996</v>
      </c>
      <c r="C428" s="224" t="s">
        <v>2026</v>
      </c>
      <c r="D428" s="224" t="s">
        <v>2022</v>
      </c>
      <c r="E428" s="225" t="s">
        <v>1997</v>
      </c>
      <c r="F428" s="667" t="s">
        <v>2016</v>
      </c>
      <c r="G428" s="668">
        <v>181000</v>
      </c>
      <c r="H428" s="228">
        <v>181000</v>
      </c>
      <c r="I428" s="229">
        <v>0</v>
      </c>
      <c r="J428" s="685">
        <v>181022</v>
      </c>
      <c r="K428" s="279">
        <f t="shared" si="10"/>
        <v>0.9998784678105423</v>
      </c>
      <c r="L428" s="673"/>
    </row>
    <row r="429" spans="1:12" ht="29.25" customHeight="1" thickBot="1">
      <c r="A429" s="120">
        <v>422</v>
      </c>
      <c r="B429" s="224" t="s">
        <v>1996</v>
      </c>
      <c r="C429" s="224" t="s">
        <v>2025</v>
      </c>
      <c r="D429" s="224" t="s">
        <v>2018</v>
      </c>
      <c r="E429" s="225" t="s">
        <v>1997</v>
      </c>
      <c r="F429" s="667" t="s">
        <v>2016</v>
      </c>
      <c r="G429" s="668">
        <v>309000</v>
      </c>
      <c r="H429" s="228">
        <v>309000</v>
      </c>
      <c r="I429" s="229">
        <v>0</v>
      </c>
      <c r="J429" s="685">
        <v>309022</v>
      </c>
      <c r="K429" s="279">
        <f t="shared" si="10"/>
        <v>0.9999288076577072</v>
      </c>
      <c r="L429" s="673"/>
    </row>
    <row r="430" spans="1:12" ht="30.75" customHeight="1" thickBot="1">
      <c r="A430" s="120">
        <v>423</v>
      </c>
      <c r="B430" s="224" t="s">
        <v>1996</v>
      </c>
      <c r="C430" s="224" t="s">
        <v>2026</v>
      </c>
      <c r="D430" s="224" t="s">
        <v>2023</v>
      </c>
      <c r="E430" s="225" t="s">
        <v>1997</v>
      </c>
      <c r="F430" s="667" t="s">
        <v>2016</v>
      </c>
      <c r="G430" s="668">
        <v>236000</v>
      </c>
      <c r="H430" s="228">
        <v>236000</v>
      </c>
      <c r="I430" s="229">
        <v>0</v>
      </c>
      <c r="J430" s="685">
        <v>236022</v>
      </c>
      <c r="K430" s="279">
        <f t="shared" si="10"/>
        <v>0.9999067883502385</v>
      </c>
      <c r="L430" s="673"/>
    </row>
    <row r="431" spans="1:12" ht="31.5" customHeight="1" thickBot="1">
      <c r="A431" s="120">
        <v>424</v>
      </c>
      <c r="B431" s="224" t="s">
        <v>1996</v>
      </c>
      <c r="C431" s="224" t="s">
        <v>2025</v>
      </c>
      <c r="D431" s="224" t="s">
        <v>2018</v>
      </c>
      <c r="E431" s="225" t="s">
        <v>1997</v>
      </c>
      <c r="F431" s="667" t="s">
        <v>2016</v>
      </c>
      <c r="G431" s="668">
        <v>419000</v>
      </c>
      <c r="H431" s="228">
        <v>419000</v>
      </c>
      <c r="I431" s="229">
        <v>0</v>
      </c>
      <c r="J431" s="685">
        <v>419022</v>
      </c>
      <c r="K431" s="279">
        <f t="shared" si="10"/>
        <v>0.9999474967901447</v>
      </c>
      <c r="L431" s="673"/>
    </row>
    <row r="432" spans="1:12" ht="31.5" customHeight="1" thickBot="1">
      <c r="A432" s="120">
        <v>425</v>
      </c>
      <c r="B432" s="224" t="s">
        <v>1996</v>
      </c>
      <c r="C432" s="224" t="s">
        <v>2026</v>
      </c>
      <c r="D432" s="224" t="s">
        <v>2024</v>
      </c>
      <c r="E432" s="225" t="s">
        <v>1997</v>
      </c>
      <c r="F432" s="667" t="s">
        <v>2016</v>
      </c>
      <c r="G432" s="668">
        <v>420000</v>
      </c>
      <c r="H432" s="228">
        <v>420000</v>
      </c>
      <c r="I432" s="229">
        <v>0</v>
      </c>
      <c r="J432" s="685">
        <v>420022</v>
      </c>
      <c r="K432" s="279">
        <f t="shared" si="10"/>
        <v>0.9999476217912395</v>
      </c>
      <c r="L432" s="673"/>
    </row>
    <row r="433" spans="1:12" ht="30" customHeight="1" thickBot="1">
      <c r="A433" s="120">
        <v>426</v>
      </c>
      <c r="B433" s="224" t="s">
        <v>1996</v>
      </c>
      <c r="C433" s="224" t="s">
        <v>2025</v>
      </c>
      <c r="D433" s="224" t="s">
        <v>2018</v>
      </c>
      <c r="E433" s="225" t="s">
        <v>1997</v>
      </c>
      <c r="F433" s="667" t="s">
        <v>2016</v>
      </c>
      <c r="G433" s="668">
        <v>790000</v>
      </c>
      <c r="H433" s="228">
        <v>790000</v>
      </c>
      <c r="I433" s="229">
        <v>0</v>
      </c>
      <c r="J433" s="685">
        <v>790022</v>
      </c>
      <c r="K433" s="279">
        <f t="shared" si="10"/>
        <v>0.9999721526742293</v>
      </c>
      <c r="L433" s="673"/>
    </row>
    <row r="434" spans="1:12" ht="29.25" customHeight="1" thickBot="1">
      <c r="A434" s="120">
        <v>427</v>
      </c>
      <c r="B434" s="224" t="s">
        <v>1996</v>
      </c>
      <c r="C434" s="224" t="s">
        <v>2235</v>
      </c>
      <c r="D434" s="224" t="s">
        <v>2028</v>
      </c>
      <c r="E434" s="225" t="s">
        <v>1997</v>
      </c>
      <c r="F434" s="667" t="s">
        <v>1998</v>
      </c>
      <c r="G434" s="668">
        <v>14000</v>
      </c>
      <c r="H434" s="228">
        <v>14000</v>
      </c>
      <c r="I434" s="229">
        <v>48</v>
      </c>
      <c r="J434" s="685">
        <v>14040</v>
      </c>
      <c r="K434" s="279">
        <f t="shared" si="10"/>
        <v>0.9971509971509972</v>
      </c>
      <c r="L434" s="673"/>
    </row>
    <row r="435" spans="1:12" ht="30" customHeight="1" thickBot="1">
      <c r="A435" s="120">
        <v>428</v>
      </c>
      <c r="B435" s="224" t="s">
        <v>1996</v>
      </c>
      <c r="C435" s="224" t="s">
        <v>2029</v>
      </c>
      <c r="D435" s="224" t="s">
        <v>1999</v>
      </c>
      <c r="E435" s="225" t="s">
        <v>1997</v>
      </c>
      <c r="F435" s="667" t="s">
        <v>1998</v>
      </c>
      <c r="G435" s="668">
        <v>17000</v>
      </c>
      <c r="H435" s="228">
        <v>17000</v>
      </c>
      <c r="I435" s="229">
        <v>259</v>
      </c>
      <c r="J435" s="685">
        <v>17072</v>
      </c>
      <c r="K435" s="279">
        <f t="shared" si="10"/>
        <v>0.9957825679475164</v>
      </c>
      <c r="L435" s="673"/>
    </row>
    <row r="436" spans="1:12" ht="29.25" customHeight="1" thickBot="1">
      <c r="A436" s="120">
        <v>429</v>
      </c>
      <c r="B436" s="224" t="s">
        <v>1996</v>
      </c>
      <c r="C436" s="224" t="s">
        <v>2029</v>
      </c>
      <c r="D436" s="224" t="s">
        <v>2000</v>
      </c>
      <c r="E436" s="225" t="s">
        <v>1997</v>
      </c>
      <c r="F436" s="667" t="s">
        <v>1998</v>
      </c>
      <c r="G436" s="668">
        <v>23000</v>
      </c>
      <c r="H436" s="228">
        <v>23000</v>
      </c>
      <c r="I436" s="229">
        <v>255</v>
      </c>
      <c r="J436" s="685">
        <v>23136</v>
      </c>
      <c r="K436" s="279">
        <f t="shared" si="10"/>
        <v>0.9941217150760719</v>
      </c>
      <c r="L436" s="673"/>
    </row>
    <row r="437" spans="1:12" ht="29.25" customHeight="1" thickBot="1">
      <c r="A437" s="120">
        <v>430</v>
      </c>
      <c r="B437" s="224" t="s">
        <v>1996</v>
      </c>
      <c r="C437" s="224" t="s">
        <v>2029</v>
      </c>
      <c r="D437" s="224" t="s">
        <v>2001</v>
      </c>
      <c r="E437" s="225" t="s">
        <v>1997</v>
      </c>
      <c r="F437" s="667" t="s">
        <v>1998</v>
      </c>
      <c r="G437" s="668">
        <v>32000</v>
      </c>
      <c r="H437" s="228">
        <v>32000</v>
      </c>
      <c r="I437" s="229">
        <v>74</v>
      </c>
      <c r="J437" s="685">
        <v>32231</v>
      </c>
      <c r="K437" s="279">
        <f t="shared" si="10"/>
        <v>0.992832986875989</v>
      </c>
      <c r="L437" s="673"/>
    </row>
    <row r="438" spans="1:12" ht="33" customHeight="1" thickBot="1">
      <c r="A438" s="120">
        <v>431</v>
      </c>
      <c r="B438" s="224" t="s">
        <v>1996</v>
      </c>
      <c r="C438" s="224" t="s">
        <v>2029</v>
      </c>
      <c r="D438" s="224" t="s">
        <v>2002</v>
      </c>
      <c r="E438" s="225" t="s">
        <v>1997</v>
      </c>
      <c r="F438" s="667" t="s">
        <v>1998</v>
      </c>
      <c r="G438" s="668">
        <v>53000</v>
      </c>
      <c r="H438" s="228">
        <v>53000</v>
      </c>
      <c r="I438" s="229">
        <v>22</v>
      </c>
      <c r="J438" s="685">
        <v>53652</v>
      </c>
      <c r="K438" s="279">
        <f t="shared" si="10"/>
        <v>0.9878476105271006</v>
      </c>
      <c r="L438" s="673"/>
    </row>
    <row r="439" spans="1:12" ht="32.25" customHeight="1" thickBot="1">
      <c r="A439" s="120">
        <v>432</v>
      </c>
      <c r="B439" s="224" t="s">
        <v>1996</v>
      </c>
      <c r="C439" s="224" t="s">
        <v>2029</v>
      </c>
      <c r="D439" s="224" t="s">
        <v>2003</v>
      </c>
      <c r="E439" s="225" t="s">
        <v>1997</v>
      </c>
      <c r="F439" s="667" t="s">
        <v>1998</v>
      </c>
      <c r="G439" s="668">
        <v>74000</v>
      </c>
      <c r="H439" s="228">
        <v>74000</v>
      </c>
      <c r="I439" s="229">
        <v>14</v>
      </c>
      <c r="J439" s="685">
        <v>74673</v>
      </c>
      <c r="K439" s="279">
        <f t="shared" si="10"/>
        <v>0.9909873716068727</v>
      </c>
      <c r="L439" s="673"/>
    </row>
    <row r="440" spans="1:12" ht="35.25" customHeight="1" thickBot="1">
      <c r="A440" s="120">
        <v>433</v>
      </c>
      <c r="B440" s="224" t="s">
        <v>1996</v>
      </c>
      <c r="C440" s="224" t="s">
        <v>2029</v>
      </c>
      <c r="D440" s="224" t="s">
        <v>2004</v>
      </c>
      <c r="E440" s="225" t="s">
        <v>1997</v>
      </c>
      <c r="F440" s="667" t="s">
        <v>1998</v>
      </c>
      <c r="G440" s="668">
        <v>178000</v>
      </c>
      <c r="H440" s="228">
        <v>178000</v>
      </c>
      <c r="I440" s="229">
        <v>5</v>
      </c>
      <c r="J440" s="685">
        <v>179373</v>
      </c>
      <c r="K440" s="279">
        <f t="shared" si="10"/>
        <v>0.9923455592536223</v>
      </c>
      <c r="L440" s="673"/>
    </row>
    <row r="441" spans="1:12" ht="30" customHeight="1" thickBot="1">
      <c r="A441" s="120">
        <v>434</v>
      </c>
      <c r="B441" s="224" t="s">
        <v>1996</v>
      </c>
      <c r="C441" s="224" t="s">
        <v>2029</v>
      </c>
      <c r="D441" s="224" t="s">
        <v>2005</v>
      </c>
      <c r="E441" s="225" t="s">
        <v>1997</v>
      </c>
      <c r="F441" s="667" t="s">
        <v>1998</v>
      </c>
      <c r="G441" s="668">
        <v>260000</v>
      </c>
      <c r="H441" s="228">
        <v>260000</v>
      </c>
      <c r="I441" s="229">
        <v>1</v>
      </c>
      <c r="J441" s="685">
        <v>261430</v>
      </c>
      <c r="K441" s="279">
        <f t="shared" si="10"/>
        <v>0.9945300845350572</v>
      </c>
      <c r="L441" s="673"/>
    </row>
    <row r="442" spans="1:12" ht="38.25" customHeight="1" thickBot="1">
      <c r="A442" s="120">
        <v>435</v>
      </c>
      <c r="B442" s="224" t="s">
        <v>1996</v>
      </c>
      <c r="C442" s="224" t="s">
        <v>2029</v>
      </c>
      <c r="D442" s="224" t="s">
        <v>2006</v>
      </c>
      <c r="E442" s="225" t="s">
        <v>1997</v>
      </c>
      <c r="F442" s="667" t="s">
        <v>1998</v>
      </c>
      <c r="G442" s="668">
        <v>455000</v>
      </c>
      <c r="H442" s="228">
        <v>455000</v>
      </c>
      <c r="I442" s="229">
        <v>0</v>
      </c>
      <c r="J442" s="685">
        <v>456277</v>
      </c>
      <c r="K442" s="279">
        <f t="shared" si="10"/>
        <v>0.997201261514387</v>
      </c>
      <c r="L442" s="673"/>
    </row>
    <row r="443" spans="1:12" ht="33.75" customHeight="1" thickBot="1">
      <c r="A443" s="120">
        <v>436</v>
      </c>
      <c r="B443" s="224" t="s">
        <v>1996</v>
      </c>
      <c r="C443" s="224" t="s">
        <v>2029</v>
      </c>
      <c r="D443" s="224" t="s">
        <v>2030</v>
      </c>
      <c r="E443" s="225" t="s">
        <v>1997</v>
      </c>
      <c r="F443" s="667" t="s">
        <v>1998</v>
      </c>
      <c r="G443" s="668">
        <v>16000</v>
      </c>
      <c r="H443" s="228">
        <v>16000</v>
      </c>
      <c r="I443" s="229">
        <v>0</v>
      </c>
      <c r="J443" s="685">
        <v>16061</v>
      </c>
      <c r="K443" s="279">
        <f t="shared" si="10"/>
        <v>0.9962019799514351</v>
      </c>
      <c r="L443" s="673"/>
    </row>
    <row r="444" spans="1:12" ht="45.75" customHeight="1" thickBot="1">
      <c r="A444" s="120">
        <v>437</v>
      </c>
      <c r="B444" s="224" t="s">
        <v>1996</v>
      </c>
      <c r="C444" s="224" t="s">
        <v>2029</v>
      </c>
      <c r="D444" s="224" t="s">
        <v>2031</v>
      </c>
      <c r="E444" s="225" t="s">
        <v>1997</v>
      </c>
      <c r="F444" s="667" t="s">
        <v>1998</v>
      </c>
      <c r="G444" s="668">
        <v>10000</v>
      </c>
      <c r="H444" s="228">
        <v>10000</v>
      </c>
      <c r="I444" s="229">
        <v>0</v>
      </c>
      <c r="J444" s="685">
        <v>10200</v>
      </c>
      <c r="K444" s="279">
        <f t="shared" si="10"/>
        <v>0.9803921568627451</v>
      </c>
      <c r="L444" s="673"/>
    </row>
    <row r="445" spans="1:12" ht="42.75" customHeight="1" thickBot="1">
      <c r="A445" s="120">
        <v>438</v>
      </c>
      <c r="B445" s="224" t="s">
        <v>1996</v>
      </c>
      <c r="C445" s="224" t="s">
        <v>2032</v>
      </c>
      <c r="D445" s="224" t="s">
        <v>2028</v>
      </c>
      <c r="E445" s="225" t="s">
        <v>1997</v>
      </c>
      <c r="F445" s="667" t="s">
        <v>1998</v>
      </c>
      <c r="G445" s="668">
        <v>13000</v>
      </c>
      <c r="H445" s="228">
        <v>13000</v>
      </c>
      <c r="I445" s="229">
        <v>0</v>
      </c>
      <c r="J445" s="685">
        <v>13030</v>
      </c>
      <c r="K445" s="279">
        <f t="shared" si="10"/>
        <v>0.9976976208749041</v>
      </c>
      <c r="L445" s="673"/>
    </row>
    <row r="446" spans="1:12" ht="45" customHeight="1" thickBot="1">
      <c r="A446" s="120">
        <v>439</v>
      </c>
      <c r="B446" s="224" t="s">
        <v>1996</v>
      </c>
      <c r="C446" s="224" t="s">
        <v>2032</v>
      </c>
      <c r="D446" s="224" t="s">
        <v>1999</v>
      </c>
      <c r="E446" s="225" t="s">
        <v>1997</v>
      </c>
      <c r="F446" s="667" t="s">
        <v>1998</v>
      </c>
      <c r="G446" s="668">
        <v>16000</v>
      </c>
      <c r="H446" s="228">
        <v>16000</v>
      </c>
      <c r="I446" s="229">
        <v>5</v>
      </c>
      <c r="J446" s="685">
        <v>16061</v>
      </c>
      <c r="K446" s="279">
        <f t="shared" si="10"/>
        <v>0.9962019799514351</v>
      </c>
      <c r="L446" s="673"/>
    </row>
    <row r="447" spans="1:12" ht="46.5" customHeight="1" thickBot="1">
      <c r="A447" s="120">
        <v>440</v>
      </c>
      <c r="B447" s="224" t="s">
        <v>1996</v>
      </c>
      <c r="C447" s="224" t="s">
        <v>2032</v>
      </c>
      <c r="D447" s="224" t="s">
        <v>2000</v>
      </c>
      <c r="E447" s="225" t="s">
        <v>1997</v>
      </c>
      <c r="F447" s="667" t="s">
        <v>1998</v>
      </c>
      <c r="G447" s="668">
        <v>22000</v>
      </c>
      <c r="H447" s="228">
        <v>22000</v>
      </c>
      <c r="I447" s="229">
        <v>25</v>
      </c>
      <c r="J447" s="685">
        <v>22125</v>
      </c>
      <c r="K447" s="279">
        <f t="shared" si="10"/>
        <v>0.9943502824858758</v>
      </c>
      <c r="L447" s="673"/>
    </row>
    <row r="448" spans="1:12" ht="45.75" customHeight="1" thickBot="1">
      <c r="A448" s="120">
        <v>441</v>
      </c>
      <c r="B448" s="224" t="s">
        <v>1996</v>
      </c>
      <c r="C448" s="224" t="s">
        <v>2032</v>
      </c>
      <c r="D448" s="224" t="s">
        <v>2001</v>
      </c>
      <c r="E448" s="225" t="s">
        <v>1997</v>
      </c>
      <c r="F448" s="667" t="s">
        <v>1998</v>
      </c>
      <c r="G448" s="668">
        <v>30000</v>
      </c>
      <c r="H448" s="228">
        <v>30000</v>
      </c>
      <c r="I448" s="229">
        <v>45</v>
      </c>
      <c r="J448" s="685">
        <v>30412</v>
      </c>
      <c r="K448" s="279">
        <f t="shared" si="10"/>
        <v>0.9864527160331448</v>
      </c>
      <c r="L448" s="673"/>
    </row>
    <row r="449" spans="1:12" ht="43.5" customHeight="1" thickBot="1">
      <c r="A449" s="120">
        <v>442</v>
      </c>
      <c r="B449" s="224" t="s">
        <v>1996</v>
      </c>
      <c r="C449" s="224" t="s">
        <v>2032</v>
      </c>
      <c r="D449" s="224" t="s">
        <v>2002</v>
      </c>
      <c r="E449" s="225" t="s">
        <v>1997</v>
      </c>
      <c r="F449" s="667" t="s">
        <v>1998</v>
      </c>
      <c r="G449" s="668">
        <v>52000</v>
      </c>
      <c r="H449" s="228">
        <v>52000</v>
      </c>
      <c r="I449" s="229">
        <v>23</v>
      </c>
      <c r="J449" s="685">
        <v>52439</v>
      </c>
      <c r="K449" s="279">
        <f t="shared" si="10"/>
        <v>0.991628368199241</v>
      </c>
      <c r="L449" s="673"/>
    </row>
    <row r="450" spans="1:12" ht="45" customHeight="1" thickBot="1">
      <c r="A450" s="120">
        <v>443</v>
      </c>
      <c r="B450" s="224" t="s">
        <v>1996</v>
      </c>
      <c r="C450" s="224" t="s">
        <v>2032</v>
      </c>
      <c r="D450" s="224" t="s">
        <v>2003</v>
      </c>
      <c r="E450" s="225" t="s">
        <v>1997</v>
      </c>
      <c r="F450" s="667" t="s">
        <v>1998</v>
      </c>
      <c r="G450" s="668">
        <v>69000</v>
      </c>
      <c r="H450" s="228">
        <v>69000</v>
      </c>
      <c r="I450" s="229">
        <v>11</v>
      </c>
      <c r="J450" s="685">
        <v>69822</v>
      </c>
      <c r="K450" s="279">
        <f t="shared" si="10"/>
        <v>0.9882272063246541</v>
      </c>
      <c r="L450" s="673"/>
    </row>
    <row r="451" spans="1:12" ht="47.25" customHeight="1" thickBot="1">
      <c r="A451" s="120">
        <v>444</v>
      </c>
      <c r="B451" s="224" t="s">
        <v>1996</v>
      </c>
      <c r="C451" s="224" t="s">
        <v>2032</v>
      </c>
      <c r="D451" s="224" t="s">
        <v>2004</v>
      </c>
      <c r="E451" s="225" t="s">
        <v>1997</v>
      </c>
      <c r="F451" s="667" t="s">
        <v>1998</v>
      </c>
      <c r="G451" s="668">
        <v>161000</v>
      </c>
      <c r="H451" s="228">
        <v>161000</v>
      </c>
      <c r="I451" s="229">
        <v>10</v>
      </c>
      <c r="J451" s="685">
        <v>161990</v>
      </c>
      <c r="K451" s="279">
        <f t="shared" si="10"/>
        <v>0.9938885116365208</v>
      </c>
      <c r="L451" s="673"/>
    </row>
    <row r="452" spans="1:12" ht="48" customHeight="1" thickBot="1">
      <c r="A452" s="120">
        <v>445</v>
      </c>
      <c r="B452" s="224" t="s">
        <v>1996</v>
      </c>
      <c r="C452" s="224" t="s">
        <v>2032</v>
      </c>
      <c r="D452" s="224" t="s">
        <v>2005</v>
      </c>
      <c r="E452" s="225" t="s">
        <v>1997</v>
      </c>
      <c r="F452" s="667" t="s">
        <v>1998</v>
      </c>
      <c r="G452" s="668">
        <v>252000</v>
      </c>
      <c r="H452" s="228">
        <v>252000</v>
      </c>
      <c r="I452" s="229">
        <v>2</v>
      </c>
      <c r="J452" s="685">
        <v>253346</v>
      </c>
      <c r="K452" s="279">
        <f t="shared" si="10"/>
        <v>0.9946871077498757</v>
      </c>
      <c r="L452" s="673"/>
    </row>
    <row r="453" spans="1:12" ht="43.5" customHeight="1" thickBot="1">
      <c r="A453" s="120">
        <v>446</v>
      </c>
      <c r="B453" s="224" t="s">
        <v>1996</v>
      </c>
      <c r="C453" s="224" t="s">
        <v>2032</v>
      </c>
      <c r="D453" s="224" t="s">
        <v>2006</v>
      </c>
      <c r="E453" s="225" t="s">
        <v>1997</v>
      </c>
      <c r="F453" s="667" t="s">
        <v>1998</v>
      </c>
      <c r="G453" s="668">
        <v>445000</v>
      </c>
      <c r="H453" s="228">
        <v>445000</v>
      </c>
      <c r="I453" s="229">
        <v>0</v>
      </c>
      <c r="J453" s="685">
        <v>447384</v>
      </c>
      <c r="K453" s="279">
        <f t="shared" si="10"/>
        <v>0.9946712443896072</v>
      </c>
      <c r="L453" s="673"/>
    </row>
    <row r="454" spans="1:12" ht="48" customHeight="1" thickBot="1">
      <c r="A454" s="120">
        <v>447</v>
      </c>
      <c r="B454" s="224" t="s">
        <v>1996</v>
      </c>
      <c r="C454" s="224" t="s">
        <v>2032</v>
      </c>
      <c r="D454" s="224" t="s">
        <v>2030</v>
      </c>
      <c r="E454" s="225" t="s">
        <v>1997</v>
      </c>
      <c r="F454" s="667" t="s">
        <v>1998</v>
      </c>
      <c r="G454" s="668">
        <v>14000</v>
      </c>
      <c r="H454" s="228">
        <v>14000</v>
      </c>
      <c r="I454" s="229">
        <v>0</v>
      </c>
      <c r="J454" s="685">
        <v>14040</v>
      </c>
      <c r="K454" s="279">
        <f t="shared" si="10"/>
        <v>0.9971509971509972</v>
      </c>
      <c r="L454" s="673"/>
    </row>
    <row r="455" spans="1:12" ht="42" customHeight="1" thickBot="1">
      <c r="A455" s="120">
        <v>448</v>
      </c>
      <c r="B455" s="224" t="s">
        <v>1996</v>
      </c>
      <c r="C455" s="224" t="s">
        <v>2032</v>
      </c>
      <c r="D455" s="224" t="s">
        <v>2031</v>
      </c>
      <c r="E455" s="225" t="s">
        <v>1997</v>
      </c>
      <c r="F455" s="667" t="s">
        <v>1998</v>
      </c>
      <c r="G455" s="668">
        <v>10000</v>
      </c>
      <c r="H455" s="228">
        <v>10000</v>
      </c>
      <c r="I455" s="229">
        <v>0</v>
      </c>
      <c r="J455" s="685">
        <v>10200</v>
      </c>
      <c r="K455" s="279">
        <f t="shared" si="10"/>
        <v>0.9803921568627451</v>
      </c>
      <c r="L455" s="673"/>
    </row>
    <row r="456" spans="1:12" ht="32.25" customHeight="1" thickBot="1">
      <c r="A456" s="120">
        <v>449</v>
      </c>
      <c r="B456" s="224" t="s">
        <v>1996</v>
      </c>
      <c r="C456" s="224" t="s">
        <v>2236</v>
      </c>
      <c r="D456" s="224" t="s">
        <v>2033</v>
      </c>
      <c r="E456" s="225" t="s">
        <v>1997</v>
      </c>
      <c r="F456" s="667" t="s">
        <v>1998</v>
      </c>
      <c r="G456" s="668">
        <v>16000</v>
      </c>
      <c r="H456" s="228">
        <v>16000</v>
      </c>
      <c r="I456" s="229">
        <v>73</v>
      </c>
      <c r="J456" s="685">
        <v>16061</v>
      </c>
      <c r="K456" s="279">
        <f t="shared" si="10"/>
        <v>0.9962019799514351</v>
      </c>
      <c r="L456" s="673"/>
    </row>
    <row r="457" spans="1:12" ht="30.75" customHeight="1" thickBot="1">
      <c r="A457" s="120">
        <v>450</v>
      </c>
      <c r="B457" s="224" t="s">
        <v>1996</v>
      </c>
      <c r="C457" s="224" t="s">
        <v>2034</v>
      </c>
      <c r="D457" s="224" t="s">
        <v>2009</v>
      </c>
      <c r="E457" s="225" t="s">
        <v>1997</v>
      </c>
      <c r="F457" s="667" t="s">
        <v>1998</v>
      </c>
      <c r="G457" s="668">
        <v>10000</v>
      </c>
      <c r="H457" s="228">
        <v>10000</v>
      </c>
      <c r="I457" s="229">
        <v>0</v>
      </c>
      <c r="J457" s="685">
        <v>10200</v>
      </c>
      <c r="K457" s="279">
        <f aca="true" t="shared" si="11" ref="K457:K513">IF(G457=0,"",G457/J457)</f>
        <v>0.9803921568627451</v>
      </c>
      <c r="L457" s="673"/>
    </row>
    <row r="458" spans="1:12" ht="32.25" customHeight="1" thickBot="1">
      <c r="A458" s="120">
        <v>451</v>
      </c>
      <c r="B458" s="224" t="s">
        <v>1996</v>
      </c>
      <c r="C458" s="224" t="s">
        <v>2237</v>
      </c>
      <c r="D458" s="224"/>
      <c r="E458" s="225" t="s">
        <v>1997</v>
      </c>
      <c r="F458" s="667" t="s">
        <v>1998</v>
      </c>
      <c r="G458" s="668">
        <v>12000</v>
      </c>
      <c r="H458" s="228">
        <v>12000</v>
      </c>
      <c r="I458" s="229">
        <v>80</v>
      </c>
      <c r="J458" s="685">
        <v>12221</v>
      </c>
      <c r="K458" s="279">
        <f t="shared" si="11"/>
        <v>0.9819163734555274</v>
      </c>
      <c r="L458" s="673"/>
    </row>
    <row r="459" spans="1:12" ht="32.25" customHeight="1" thickBot="1">
      <c r="A459" s="120">
        <v>452</v>
      </c>
      <c r="B459" s="224" t="s">
        <v>1996</v>
      </c>
      <c r="C459" s="224" t="s">
        <v>2238</v>
      </c>
      <c r="D459" s="224" t="s">
        <v>2035</v>
      </c>
      <c r="E459" s="225" t="s">
        <v>1997</v>
      </c>
      <c r="F459" s="667" t="s">
        <v>1998</v>
      </c>
      <c r="G459" s="668">
        <v>13000</v>
      </c>
      <c r="H459" s="228">
        <v>13000</v>
      </c>
      <c r="I459" s="229">
        <v>0</v>
      </c>
      <c r="J459" s="685">
        <v>13030</v>
      </c>
      <c r="K459" s="279">
        <f t="shared" si="11"/>
        <v>0.9976976208749041</v>
      </c>
      <c r="L459" s="673"/>
    </row>
    <row r="460" spans="1:12" ht="39" customHeight="1" thickBot="1">
      <c r="A460" s="120">
        <v>453</v>
      </c>
      <c r="B460" s="224" t="s">
        <v>1996</v>
      </c>
      <c r="C460" s="224" t="s">
        <v>2036</v>
      </c>
      <c r="D460" s="224" t="s">
        <v>1999</v>
      </c>
      <c r="E460" s="225" t="s">
        <v>1997</v>
      </c>
      <c r="F460" s="667" t="s">
        <v>1998</v>
      </c>
      <c r="G460" s="668">
        <v>16000</v>
      </c>
      <c r="H460" s="228">
        <v>16000</v>
      </c>
      <c r="I460" s="229">
        <v>6</v>
      </c>
      <c r="J460" s="685">
        <v>16061</v>
      </c>
      <c r="K460" s="279">
        <f t="shared" si="11"/>
        <v>0.9962019799514351</v>
      </c>
      <c r="L460" s="673"/>
    </row>
    <row r="461" spans="1:12" ht="31.5" customHeight="1" thickBot="1">
      <c r="A461" s="120">
        <v>454</v>
      </c>
      <c r="B461" s="224" t="s">
        <v>1996</v>
      </c>
      <c r="C461" s="224" t="s">
        <v>2036</v>
      </c>
      <c r="D461" s="224" t="s">
        <v>2000</v>
      </c>
      <c r="E461" s="225" t="s">
        <v>1997</v>
      </c>
      <c r="F461" s="667" t="s">
        <v>1998</v>
      </c>
      <c r="G461" s="668">
        <v>22000</v>
      </c>
      <c r="H461" s="228">
        <v>22000</v>
      </c>
      <c r="I461" s="229">
        <v>39</v>
      </c>
      <c r="J461" s="685">
        <v>22125</v>
      </c>
      <c r="K461" s="279">
        <f t="shared" si="11"/>
        <v>0.9943502824858758</v>
      </c>
      <c r="L461" s="673"/>
    </row>
    <row r="462" spans="1:12" ht="33" customHeight="1" thickBot="1">
      <c r="A462" s="120">
        <v>455</v>
      </c>
      <c r="B462" s="224" t="s">
        <v>1996</v>
      </c>
      <c r="C462" s="224" t="s">
        <v>2036</v>
      </c>
      <c r="D462" s="224" t="s">
        <v>2001</v>
      </c>
      <c r="E462" s="225" t="s">
        <v>1997</v>
      </c>
      <c r="F462" s="667" t="s">
        <v>1998</v>
      </c>
      <c r="G462" s="668">
        <v>28000</v>
      </c>
      <c r="H462" s="228">
        <v>28000</v>
      </c>
      <c r="I462" s="229">
        <v>50</v>
      </c>
      <c r="J462" s="685">
        <v>28593</v>
      </c>
      <c r="K462" s="279">
        <f t="shared" si="11"/>
        <v>0.9792606582030567</v>
      </c>
      <c r="L462" s="673"/>
    </row>
    <row r="463" spans="1:12" ht="36" customHeight="1" thickBot="1">
      <c r="A463" s="120">
        <v>456</v>
      </c>
      <c r="B463" s="224" t="s">
        <v>1996</v>
      </c>
      <c r="C463" s="224" t="s">
        <v>2036</v>
      </c>
      <c r="D463" s="224" t="s">
        <v>2002</v>
      </c>
      <c r="E463" s="225" t="s">
        <v>1997</v>
      </c>
      <c r="F463" s="667" t="s">
        <v>1998</v>
      </c>
      <c r="G463" s="668">
        <v>49000</v>
      </c>
      <c r="H463" s="228">
        <v>49000</v>
      </c>
      <c r="I463" s="229">
        <v>20</v>
      </c>
      <c r="J463" s="685">
        <v>49610</v>
      </c>
      <c r="K463" s="279">
        <f t="shared" si="11"/>
        <v>0.9877040919169522</v>
      </c>
      <c r="L463" s="673"/>
    </row>
    <row r="464" spans="1:12" ht="27.75" customHeight="1" thickBot="1">
      <c r="A464" s="120">
        <v>457</v>
      </c>
      <c r="B464" s="224" t="s">
        <v>1996</v>
      </c>
      <c r="C464" s="224" t="s">
        <v>2036</v>
      </c>
      <c r="D464" s="224" t="s">
        <v>2003</v>
      </c>
      <c r="E464" s="225" t="s">
        <v>1997</v>
      </c>
      <c r="F464" s="667" t="s">
        <v>1998</v>
      </c>
      <c r="G464" s="668">
        <v>66000</v>
      </c>
      <c r="H464" s="228">
        <v>66000</v>
      </c>
      <c r="I464" s="229">
        <v>16</v>
      </c>
      <c r="J464" s="685">
        <v>5312</v>
      </c>
      <c r="K464" s="279">
        <f t="shared" si="11"/>
        <v>12.424698795180722</v>
      </c>
      <c r="L464" s="673"/>
    </row>
    <row r="465" spans="1:12" ht="29.25" customHeight="1" thickBot="1">
      <c r="A465" s="120">
        <v>458</v>
      </c>
      <c r="B465" s="224" t="s">
        <v>1996</v>
      </c>
      <c r="C465" s="224" t="s">
        <v>2036</v>
      </c>
      <c r="D465" s="224" t="s">
        <v>2004</v>
      </c>
      <c r="E465" s="225" t="s">
        <v>1997</v>
      </c>
      <c r="F465" s="667" t="s">
        <v>1998</v>
      </c>
      <c r="G465" s="668">
        <v>147000</v>
      </c>
      <c r="H465" s="228">
        <v>147000</v>
      </c>
      <c r="I465" s="229">
        <v>3</v>
      </c>
      <c r="J465" s="685">
        <v>147841</v>
      </c>
      <c r="K465" s="279">
        <f t="shared" si="11"/>
        <v>0.9943114562266219</v>
      </c>
      <c r="L465" s="673"/>
    </row>
    <row r="466" spans="1:12" ht="27.75" customHeight="1" thickBot="1">
      <c r="A466" s="120">
        <v>459</v>
      </c>
      <c r="B466" s="224" t="s">
        <v>1996</v>
      </c>
      <c r="C466" s="224" t="s">
        <v>2036</v>
      </c>
      <c r="D466" s="224" t="s">
        <v>2005</v>
      </c>
      <c r="E466" s="225" t="s">
        <v>1997</v>
      </c>
      <c r="F466" s="667" t="s">
        <v>1998</v>
      </c>
      <c r="G466" s="668">
        <v>222000</v>
      </c>
      <c r="H466" s="228">
        <v>222000</v>
      </c>
      <c r="I466" s="229">
        <v>0</v>
      </c>
      <c r="J466" s="685">
        <v>223027</v>
      </c>
      <c r="K466" s="279">
        <f t="shared" si="11"/>
        <v>0.9953951763687805</v>
      </c>
      <c r="L466" s="673"/>
    </row>
    <row r="467" spans="1:12" ht="34.5" customHeight="1" thickBot="1">
      <c r="A467" s="120">
        <v>460</v>
      </c>
      <c r="B467" s="224" t="s">
        <v>1996</v>
      </c>
      <c r="C467" s="224" t="s">
        <v>2036</v>
      </c>
      <c r="D467" s="224" t="s">
        <v>2006</v>
      </c>
      <c r="E467" s="225" t="s">
        <v>1997</v>
      </c>
      <c r="F467" s="667" t="s">
        <v>1998</v>
      </c>
      <c r="G467" s="668">
        <v>407000</v>
      </c>
      <c r="H467" s="228">
        <v>407000</v>
      </c>
      <c r="I467" s="229">
        <v>0</v>
      </c>
      <c r="J467" s="685">
        <v>408980</v>
      </c>
      <c r="K467" s="279">
        <f t="shared" si="11"/>
        <v>0.9951586874663798</v>
      </c>
      <c r="L467" s="673"/>
    </row>
    <row r="468" spans="1:12" ht="31.5" customHeight="1" thickBot="1">
      <c r="A468" s="120">
        <v>461</v>
      </c>
      <c r="B468" s="224" t="s">
        <v>1996</v>
      </c>
      <c r="C468" s="224" t="s">
        <v>2036</v>
      </c>
      <c r="D468" s="224" t="s">
        <v>2030</v>
      </c>
      <c r="E468" s="225" t="s">
        <v>1997</v>
      </c>
      <c r="F468" s="667" t="s">
        <v>1998</v>
      </c>
      <c r="G468" s="668">
        <v>16000</v>
      </c>
      <c r="H468" s="228">
        <v>16000</v>
      </c>
      <c r="I468" s="229">
        <v>0</v>
      </c>
      <c r="J468" s="685">
        <v>16061</v>
      </c>
      <c r="K468" s="279">
        <f t="shared" si="11"/>
        <v>0.9962019799514351</v>
      </c>
      <c r="L468" s="673"/>
    </row>
    <row r="469" spans="1:12" ht="29.25" customHeight="1" thickBot="1">
      <c r="A469" s="120">
        <v>462</v>
      </c>
      <c r="B469" s="224" t="s">
        <v>1996</v>
      </c>
      <c r="C469" s="224" t="s">
        <v>2036</v>
      </c>
      <c r="D469" s="224" t="s">
        <v>2031</v>
      </c>
      <c r="E469" s="225" t="s">
        <v>1997</v>
      </c>
      <c r="F469" s="667" t="s">
        <v>1998</v>
      </c>
      <c r="G469" s="668">
        <v>12000</v>
      </c>
      <c r="H469" s="228">
        <v>12000</v>
      </c>
      <c r="I469" s="229">
        <v>0</v>
      </c>
      <c r="J469" s="685">
        <v>12221</v>
      </c>
      <c r="K469" s="279">
        <f t="shared" si="11"/>
        <v>0.9819163734555274</v>
      </c>
      <c r="L469" s="673"/>
    </row>
    <row r="470" spans="1:12" ht="29.25" customHeight="1" thickBot="1">
      <c r="A470" s="120">
        <v>463</v>
      </c>
      <c r="B470" s="224" t="s">
        <v>1996</v>
      </c>
      <c r="C470" s="224" t="s">
        <v>2239</v>
      </c>
      <c r="D470" s="224" t="s">
        <v>2033</v>
      </c>
      <c r="E470" s="225" t="s">
        <v>1997</v>
      </c>
      <c r="F470" s="667" t="s">
        <v>1998</v>
      </c>
      <c r="G470" s="668">
        <v>16000</v>
      </c>
      <c r="H470" s="228">
        <v>16000</v>
      </c>
      <c r="I470" s="229">
        <v>1</v>
      </c>
      <c r="J470" s="685">
        <v>16061</v>
      </c>
      <c r="K470" s="279">
        <f t="shared" si="11"/>
        <v>0.9962019799514351</v>
      </c>
      <c r="L470" s="673"/>
    </row>
    <row r="471" spans="1:12" ht="31.5" customHeight="1" thickBot="1">
      <c r="A471" s="120">
        <v>464</v>
      </c>
      <c r="B471" s="224" t="s">
        <v>1996</v>
      </c>
      <c r="C471" s="224" t="s">
        <v>2037</v>
      </c>
      <c r="D471" s="224" t="s">
        <v>2009</v>
      </c>
      <c r="E471" s="225" t="s">
        <v>1997</v>
      </c>
      <c r="F471" s="667" t="s">
        <v>1998</v>
      </c>
      <c r="G471" s="668">
        <v>12000</v>
      </c>
      <c r="H471" s="228">
        <v>12000</v>
      </c>
      <c r="I471" s="229">
        <v>0</v>
      </c>
      <c r="J471" s="685">
        <v>12373</v>
      </c>
      <c r="K471" s="279">
        <f t="shared" si="11"/>
        <v>0.9698537137315122</v>
      </c>
      <c r="L471" s="673"/>
    </row>
    <row r="472" spans="1:12" ht="28.5" customHeight="1" thickBot="1">
      <c r="A472" s="120">
        <v>465</v>
      </c>
      <c r="B472" s="224" t="s">
        <v>1996</v>
      </c>
      <c r="C472" s="224" t="s">
        <v>2240</v>
      </c>
      <c r="D472" s="224"/>
      <c r="E472" s="225" t="s">
        <v>1997</v>
      </c>
      <c r="F472" s="667" t="s">
        <v>1998</v>
      </c>
      <c r="G472" s="668">
        <v>13000</v>
      </c>
      <c r="H472" s="228">
        <v>13000</v>
      </c>
      <c r="I472" s="229">
        <v>0</v>
      </c>
      <c r="J472" s="685">
        <v>13030</v>
      </c>
      <c r="K472" s="279">
        <f t="shared" si="11"/>
        <v>0.9976976208749041</v>
      </c>
      <c r="L472" s="673"/>
    </row>
    <row r="473" spans="1:12" ht="29.25" customHeight="1" thickBot="1">
      <c r="A473" s="120">
        <v>466</v>
      </c>
      <c r="B473" s="224" t="s">
        <v>1996</v>
      </c>
      <c r="C473" s="224" t="s">
        <v>2241</v>
      </c>
      <c r="D473" s="224"/>
      <c r="E473" s="225" t="s">
        <v>1997</v>
      </c>
      <c r="F473" s="667" t="s">
        <v>2038</v>
      </c>
      <c r="G473" s="668">
        <v>120000</v>
      </c>
      <c r="H473" s="228">
        <v>120000</v>
      </c>
      <c r="I473" s="229">
        <v>6</v>
      </c>
      <c r="J473" s="685">
        <v>125577</v>
      </c>
      <c r="K473" s="279">
        <f t="shared" si="11"/>
        <v>0.9555890011705965</v>
      </c>
      <c r="L473" s="673"/>
    </row>
    <row r="474" spans="1:12" ht="27.75" customHeight="1" thickBot="1">
      <c r="A474" s="120">
        <v>467</v>
      </c>
      <c r="B474" s="224" t="s">
        <v>1996</v>
      </c>
      <c r="C474" s="224" t="s">
        <v>2039</v>
      </c>
      <c r="D474" s="224"/>
      <c r="E474" s="225" t="s">
        <v>1997</v>
      </c>
      <c r="F474" s="667" t="s">
        <v>2038</v>
      </c>
      <c r="G474" s="668">
        <v>33000</v>
      </c>
      <c r="H474" s="228">
        <v>33000</v>
      </c>
      <c r="I474" s="229">
        <v>120</v>
      </c>
      <c r="J474" s="685">
        <v>33708</v>
      </c>
      <c r="K474" s="279">
        <f t="shared" si="11"/>
        <v>0.978996084015664</v>
      </c>
      <c r="L474" s="673"/>
    </row>
    <row r="475" spans="1:12" ht="30" customHeight="1" thickBot="1">
      <c r="A475" s="120">
        <v>468</v>
      </c>
      <c r="B475" s="224" t="s">
        <v>1996</v>
      </c>
      <c r="C475" s="224" t="s">
        <v>2040</v>
      </c>
      <c r="D475" s="224"/>
      <c r="E475" s="225" t="s">
        <v>1997</v>
      </c>
      <c r="F475" s="667" t="s">
        <v>2038</v>
      </c>
      <c r="G475" s="668">
        <v>33000</v>
      </c>
      <c r="H475" s="228">
        <v>33000</v>
      </c>
      <c r="I475" s="229">
        <v>1</v>
      </c>
      <c r="J475" s="685">
        <v>33708</v>
      </c>
      <c r="K475" s="279">
        <f t="shared" si="11"/>
        <v>0.978996084015664</v>
      </c>
      <c r="L475" s="673"/>
    </row>
    <row r="476" spans="1:12" ht="32.25" customHeight="1" thickBot="1">
      <c r="A476" s="120">
        <v>469</v>
      </c>
      <c r="B476" s="224" t="s">
        <v>1996</v>
      </c>
      <c r="C476" s="224" t="s">
        <v>2041</v>
      </c>
      <c r="D476" s="224"/>
      <c r="E476" s="225" t="s">
        <v>1997</v>
      </c>
      <c r="F476" s="667" t="s">
        <v>2038</v>
      </c>
      <c r="G476" s="668">
        <v>27000</v>
      </c>
      <c r="H476" s="228">
        <v>27000</v>
      </c>
      <c r="I476" s="229">
        <v>0</v>
      </c>
      <c r="J476" s="685">
        <v>27445</v>
      </c>
      <c r="K476" s="279">
        <f t="shared" si="11"/>
        <v>0.9837857533248315</v>
      </c>
      <c r="L476" s="673"/>
    </row>
    <row r="477" spans="1:12" ht="32.25" customHeight="1" thickBot="1">
      <c r="A477" s="120">
        <v>470</v>
      </c>
      <c r="B477" s="224" t="s">
        <v>1996</v>
      </c>
      <c r="C477" s="224" t="s">
        <v>2042</v>
      </c>
      <c r="D477" s="224"/>
      <c r="E477" s="225" t="s">
        <v>1997</v>
      </c>
      <c r="F477" s="667" t="s">
        <v>2038</v>
      </c>
      <c r="G477" s="668">
        <v>160000</v>
      </c>
      <c r="H477" s="228">
        <v>160000</v>
      </c>
      <c r="I477" s="229">
        <v>0</v>
      </c>
      <c r="J477" s="685">
        <v>163162</v>
      </c>
      <c r="K477" s="279">
        <f t="shared" si="11"/>
        <v>0.9806204876135375</v>
      </c>
      <c r="L477" s="673"/>
    </row>
    <row r="478" spans="1:12" ht="27.75" customHeight="1" thickBot="1">
      <c r="A478" s="120">
        <v>471</v>
      </c>
      <c r="B478" s="224" t="s">
        <v>1996</v>
      </c>
      <c r="C478" s="224" t="s">
        <v>2043</v>
      </c>
      <c r="D478" s="224"/>
      <c r="E478" s="225" t="s">
        <v>1997</v>
      </c>
      <c r="F478" s="667" t="s">
        <v>2038</v>
      </c>
      <c r="G478" s="668">
        <v>160000</v>
      </c>
      <c r="H478" s="228">
        <v>160000</v>
      </c>
      <c r="I478" s="229">
        <v>0</v>
      </c>
      <c r="J478" s="685">
        <v>163162</v>
      </c>
      <c r="K478" s="279">
        <f t="shared" si="11"/>
        <v>0.9806204876135375</v>
      </c>
      <c r="L478" s="673"/>
    </row>
    <row r="479" spans="1:12" ht="32.25" customHeight="1" thickBot="1">
      <c r="A479" s="120">
        <v>472</v>
      </c>
      <c r="B479" s="224" t="s">
        <v>1996</v>
      </c>
      <c r="C479" s="224" t="s">
        <v>2044</v>
      </c>
      <c r="D479" s="224"/>
      <c r="E479" s="225" t="s">
        <v>1997</v>
      </c>
      <c r="F479" s="667" t="s">
        <v>2038</v>
      </c>
      <c r="G479" s="668">
        <v>180000</v>
      </c>
      <c r="H479" s="228">
        <v>180000</v>
      </c>
      <c r="I479" s="229">
        <v>1</v>
      </c>
      <c r="J479" s="685">
        <v>183649</v>
      </c>
      <c r="K479" s="279">
        <f t="shared" si="11"/>
        <v>0.9801305751732925</v>
      </c>
      <c r="L479" s="673"/>
    </row>
    <row r="480" spans="1:12" ht="29.25" customHeight="1" thickBot="1">
      <c r="A480" s="120">
        <v>473</v>
      </c>
      <c r="B480" s="224" t="s">
        <v>1996</v>
      </c>
      <c r="C480" s="224" t="s">
        <v>2045</v>
      </c>
      <c r="D480" s="224"/>
      <c r="E480" s="225" t="s">
        <v>1997</v>
      </c>
      <c r="F480" s="667" t="s">
        <v>2038</v>
      </c>
      <c r="G480" s="668">
        <v>160000</v>
      </c>
      <c r="H480" s="228">
        <v>160000</v>
      </c>
      <c r="I480" s="229">
        <v>0</v>
      </c>
      <c r="J480" s="685">
        <v>165082</v>
      </c>
      <c r="K480" s="279">
        <f t="shared" si="11"/>
        <v>0.9692152990634957</v>
      </c>
      <c r="L480" s="673"/>
    </row>
    <row r="481" spans="1:12" ht="32.25" customHeight="1" thickBot="1">
      <c r="A481" s="120">
        <v>474</v>
      </c>
      <c r="B481" s="224" t="s">
        <v>1996</v>
      </c>
      <c r="C481" s="224" t="s">
        <v>2046</v>
      </c>
      <c r="D481" s="224"/>
      <c r="E481" s="225" t="s">
        <v>1997</v>
      </c>
      <c r="F481" s="667" t="s">
        <v>2038</v>
      </c>
      <c r="G481" s="668">
        <v>160000</v>
      </c>
      <c r="H481" s="228">
        <v>160000</v>
      </c>
      <c r="I481" s="229">
        <v>0</v>
      </c>
      <c r="J481" s="685">
        <v>162407</v>
      </c>
      <c r="K481" s="279">
        <f t="shared" si="11"/>
        <v>0.9851792102557155</v>
      </c>
      <c r="L481" s="673"/>
    </row>
    <row r="482" spans="1:12" ht="72" customHeight="1" thickBot="1">
      <c r="A482" s="120">
        <v>475</v>
      </c>
      <c r="B482" s="224" t="s">
        <v>1996</v>
      </c>
      <c r="C482" s="224" t="s">
        <v>2047</v>
      </c>
      <c r="D482" s="224"/>
      <c r="E482" s="225" t="s">
        <v>1997</v>
      </c>
      <c r="F482" s="667" t="s">
        <v>2048</v>
      </c>
      <c r="G482" s="668">
        <v>33000</v>
      </c>
      <c r="H482" s="228">
        <v>33000</v>
      </c>
      <c r="I482" s="229">
        <v>0</v>
      </c>
      <c r="J482" s="685">
        <v>33787</v>
      </c>
      <c r="K482" s="279">
        <f t="shared" si="11"/>
        <v>0.9767070174919348</v>
      </c>
      <c r="L482" s="673"/>
    </row>
    <row r="483" spans="1:12" ht="47.25" customHeight="1" thickBot="1">
      <c r="A483" s="120">
        <v>476</v>
      </c>
      <c r="B483" s="224" t="s">
        <v>1996</v>
      </c>
      <c r="C483" s="224" t="s">
        <v>2049</v>
      </c>
      <c r="D483" s="224"/>
      <c r="E483" s="225" t="s">
        <v>1997</v>
      </c>
      <c r="F483" s="667" t="s">
        <v>2038</v>
      </c>
      <c r="G483" s="668">
        <v>33000</v>
      </c>
      <c r="H483" s="228">
        <v>33000</v>
      </c>
      <c r="I483" s="229">
        <v>0</v>
      </c>
      <c r="J483" s="685">
        <v>33787</v>
      </c>
      <c r="K483" s="279">
        <f t="shared" si="11"/>
        <v>0.9767070174919348</v>
      </c>
      <c r="L483" s="673"/>
    </row>
    <row r="484" spans="1:12" ht="37.5" customHeight="1" thickBot="1">
      <c r="A484" s="120">
        <v>477</v>
      </c>
      <c r="B484" s="224" t="s">
        <v>1996</v>
      </c>
      <c r="C484" s="224" t="s">
        <v>2050</v>
      </c>
      <c r="D484" s="224"/>
      <c r="E484" s="225" t="s">
        <v>1997</v>
      </c>
      <c r="F484" s="667" t="s">
        <v>2038</v>
      </c>
      <c r="G484" s="668">
        <v>160000</v>
      </c>
      <c r="H484" s="228">
        <v>160000</v>
      </c>
      <c r="I484" s="229">
        <v>0</v>
      </c>
      <c r="J484" s="685">
        <v>162407</v>
      </c>
      <c r="K484" s="279">
        <f t="shared" si="11"/>
        <v>0.9851792102557155</v>
      </c>
      <c r="L484" s="673"/>
    </row>
    <row r="485" spans="1:12" ht="32.25" customHeight="1" thickBot="1">
      <c r="A485" s="120">
        <v>478</v>
      </c>
      <c r="B485" s="224" t="s">
        <v>1996</v>
      </c>
      <c r="C485" s="224" t="s">
        <v>2051</v>
      </c>
      <c r="D485" s="224"/>
      <c r="E485" s="225" t="s">
        <v>1997</v>
      </c>
      <c r="F485" s="667" t="s">
        <v>2038</v>
      </c>
      <c r="G485" s="668">
        <v>27000</v>
      </c>
      <c r="H485" s="228">
        <v>27000</v>
      </c>
      <c r="I485" s="229">
        <v>0</v>
      </c>
      <c r="J485" s="685">
        <v>27445</v>
      </c>
      <c r="K485" s="279">
        <f t="shared" si="11"/>
        <v>0.9837857533248315</v>
      </c>
      <c r="L485" s="673"/>
    </row>
    <row r="486" spans="1:12" ht="35.25" customHeight="1" thickBot="1">
      <c r="A486" s="120">
        <v>479</v>
      </c>
      <c r="B486" s="224" t="s">
        <v>1996</v>
      </c>
      <c r="C486" s="224" t="s">
        <v>2052</v>
      </c>
      <c r="D486" s="224"/>
      <c r="E486" s="225" t="s">
        <v>1997</v>
      </c>
      <c r="F486" s="667" t="s">
        <v>2038</v>
      </c>
      <c r="G486" s="668">
        <v>160000</v>
      </c>
      <c r="H486" s="228">
        <v>160000</v>
      </c>
      <c r="I486" s="229">
        <v>5</v>
      </c>
      <c r="J486" s="685">
        <v>162407</v>
      </c>
      <c r="K486" s="279">
        <f t="shared" si="11"/>
        <v>0.9851792102557155</v>
      </c>
      <c r="L486" s="673"/>
    </row>
    <row r="487" spans="1:12" ht="32.25" customHeight="1" thickBot="1">
      <c r="A487" s="120">
        <v>480</v>
      </c>
      <c r="B487" s="224" t="s">
        <v>1996</v>
      </c>
      <c r="C487" s="224" t="s">
        <v>2053</v>
      </c>
      <c r="D487" s="224"/>
      <c r="E487" s="225" t="s">
        <v>1997</v>
      </c>
      <c r="F487" s="667" t="s">
        <v>2038</v>
      </c>
      <c r="G487" s="668">
        <v>160000</v>
      </c>
      <c r="H487" s="228">
        <v>160000</v>
      </c>
      <c r="I487" s="229">
        <v>0</v>
      </c>
      <c r="J487" s="685">
        <v>162407</v>
      </c>
      <c r="K487" s="279">
        <f t="shared" si="11"/>
        <v>0.9851792102557155</v>
      </c>
      <c r="L487" s="673"/>
    </row>
    <row r="488" spans="1:12" ht="57.75" customHeight="1" thickBot="1">
      <c r="A488" s="120">
        <v>481</v>
      </c>
      <c r="B488" s="224" t="s">
        <v>1996</v>
      </c>
      <c r="C488" s="224" t="s">
        <v>2054</v>
      </c>
      <c r="D488" s="224"/>
      <c r="E488" s="225" t="s">
        <v>1997</v>
      </c>
      <c r="F488" s="667" t="s">
        <v>2038</v>
      </c>
      <c r="G488" s="668">
        <v>27000</v>
      </c>
      <c r="H488" s="228">
        <v>27000</v>
      </c>
      <c r="I488" s="229">
        <v>0</v>
      </c>
      <c r="J488" s="685">
        <v>27445</v>
      </c>
      <c r="K488" s="279">
        <f t="shared" si="11"/>
        <v>0.9837857533248315</v>
      </c>
      <c r="L488" s="673"/>
    </row>
    <row r="489" spans="1:12" ht="42.75" customHeight="1" thickBot="1">
      <c r="A489" s="120">
        <v>482</v>
      </c>
      <c r="B489" s="224" t="s">
        <v>1996</v>
      </c>
      <c r="C489" s="224" t="s">
        <v>2055</v>
      </c>
      <c r="D489" s="224" t="s">
        <v>2056</v>
      </c>
      <c r="E489" s="225" t="s">
        <v>1997</v>
      </c>
      <c r="F489" s="667" t="s">
        <v>2057</v>
      </c>
      <c r="G489" s="668">
        <v>78000</v>
      </c>
      <c r="H489" s="228">
        <v>78000</v>
      </c>
      <c r="I489" s="229">
        <v>0</v>
      </c>
      <c r="J489" s="685">
        <v>79225</v>
      </c>
      <c r="K489" s="279">
        <f t="shared" si="11"/>
        <v>0.9845377090564847</v>
      </c>
      <c r="L489" s="673"/>
    </row>
    <row r="490" spans="1:12" ht="48" customHeight="1" thickBot="1">
      <c r="A490" s="120">
        <v>483</v>
      </c>
      <c r="B490" s="224" t="s">
        <v>1996</v>
      </c>
      <c r="C490" s="224" t="s">
        <v>2058</v>
      </c>
      <c r="D490" s="224"/>
      <c r="E490" s="225" t="s">
        <v>1997</v>
      </c>
      <c r="F490" s="667" t="s">
        <v>2057</v>
      </c>
      <c r="G490" s="668">
        <v>160000</v>
      </c>
      <c r="H490" s="228">
        <v>160000</v>
      </c>
      <c r="I490" s="229">
        <v>0</v>
      </c>
      <c r="J490" s="685">
        <v>162407</v>
      </c>
      <c r="K490" s="279">
        <f t="shared" si="11"/>
        <v>0.9851792102557155</v>
      </c>
      <c r="L490" s="673"/>
    </row>
    <row r="491" spans="1:12" ht="57.75" customHeight="1" thickBot="1">
      <c r="A491" s="120">
        <v>484</v>
      </c>
      <c r="B491" s="224" t="s">
        <v>1996</v>
      </c>
      <c r="C491" s="224" t="s">
        <v>2059</v>
      </c>
      <c r="D491" s="224"/>
      <c r="E491" s="225" t="s">
        <v>1997</v>
      </c>
      <c r="F491" s="667" t="s">
        <v>2038</v>
      </c>
      <c r="G491" s="668">
        <v>160000</v>
      </c>
      <c r="H491" s="228">
        <v>160000</v>
      </c>
      <c r="I491" s="229">
        <v>0</v>
      </c>
      <c r="J491" s="685">
        <v>162407</v>
      </c>
      <c r="K491" s="279">
        <f t="shared" si="11"/>
        <v>0.9851792102557155</v>
      </c>
      <c r="L491" s="673"/>
    </row>
    <row r="492" spans="1:12" ht="44.25" customHeight="1" thickBot="1">
      <c r="A492" s="120">
        <v>485</v>
      </c>
      <c r="B492" s="224" t="s">
        <v>1996</v>
      </c>
      <c r="C492" s="224" t="s">
        <v>2060</v>
      </c>
      <c r="D492" s="224"/>
      <c r="E492" s="225" t="s">
        <v>1997</v>
      </c>
      <c r="F492" s="667" t="s">
        <v>2038</v>
      </c>
      <c r="G492" s="668">
        <v>160000</v>
      </c>
      <c r="H492" s="228">
        <v>160000</v>
      </c>
      <c r="I492" s="229">
        <v>0</v>
      </c>
      <c r="J492" s="685">
        <v>162407</v>
      </c>
      <c r="K492" s="279">
        <f t="shared" si="11"/>
        <v>0.9851792102557155</v>
      </c>
      <c r="L492" s="673"/>
    </row>
    <row r="493" spans="1:12" ht="58.5" customHeight="1" thickBot="1">
      <c r="A493" s="120">
        <v>486</v>
      </c>
      <c r="B493" s="224" t="s">
        <v>1996</v>
      </c>
      <c r="C493" s="224" t="s">
        <v>2061</v>
      </c>
      <c r="D493" s="224"/>
      <c r="E493" s="225" t="s">
        <v>1997</v>
      </c>
      <c r="F493" s="667" t="s">
        <v>2038</v>
      </c>
      <c r="G493" s="668">
        <v>160000</v>
      </c>
      <c r="H493" s="228">
        <v>160000</v>
      </c>
      <c r="I493" s="229">
        <v>0</v>
      </c>
      <c r="J493" s="685">
        <v>162407</v>
      </c>
      <c r="K493" s="279">
        <f t="shared" si="11"/>
        <v>0.9851792102557155</v>
      </c>
      <c r="L493" s="673"/>
    </row>
    <row r="494" spans="1:12" ht="62.25" customHeight="1" thickBot="1">
      <c r="A494" s="120">
        <v>487</v>
      </c>
      <c r="B494" s="224" t="s">
        <v>1996</v>
      </c>
      <c r="C494" s="224" t="s">
        <v>2062</v>
      </c>
      <c r="D494" s="224"/>
      <c r="E494" s="225" t="s">
        <v>1997</v>
      </c>
      <c r="F494" s="667" t="s">
        <v>2063</v>
      </c>
      <c r="G494" s="668">
        <v>160000</v>
      </c>
      <c r="H494" s="228">
        <v>160000</v>
      </c>
      <c r="I494" s="229">
        <v>0</v>
      </c>
      <c r="J494" s="685">
        <v>162407</v>
      </c>
      <c r="K494" s="279">
        <f t="shared" si="11"/>
        <v>0.9851792102557155</v>
      </c>
      <c r="L494" s="673"/>
    </row>
    <row r="495" spans="1:12" ht="55.5" customHeight="1" thickBot="1">
      <c r="A495" s="120">
        <v>488</v>
      </c>
      <c r="B495" s="224" t="s">
        <v>1996</v>
      </c>
      <c r="C495" s="224" t="s">
        <v>2064</v>
      </c>
      <c r="D495" s="224"/>
      <c r="E495" s="225" t="s">
        <v>1997</v>
      </c>
      <c r="F495" s="667" t="s">
        <v>2063</v>
      </c>
      <c r="G495" s="668">
        <v>160000</v>
      </c>
      <c r="H495" s="228">
        <v>160000</v>
      </c>
      <c r="I495" s="229">
        <v>0</v>
      </c>
      <c r="J495" s="685">
        <v>162407</v>
      </c>
      <c r="K495" s="279">
        <f t="shared" si="11"/>
        <v>0.9851792102557155</v>
      </c>
      <c r="L495" s="673"/>
    </row>
    <row r="496" spans="1:12" ht="56.25" customHeight="1" thickBot="1">
      <c r="A496" s="120">
        <v>489</v>
      </c>
      <c r="B496" s="224" t="s">
        <v>1996</v>
      </c>
      <c r="C496" s="224" t="s">
        <v>2065</v>
      </c>
      <c r="D496" s="224"/>
      <c r="E496" s="225" t="s">
        <v>1997</v>
      </c>
      <c r="F496" s="667" t="s">
        <v>2057</v>
      </c>
      <c r="G496" s="668">
        <v>160000</v>
      </c>
      <c r="H496" s="228">
        <v>160000</v>
      </c>
      <c r="I496" s="229">
        <v>0</v>
      </c>
      <c r="J496" s="685">
        <v>162407</v>
      </c>
      <c r="K496" s="279">
        <f t="shared" si="11"/>
        <v>0.9851792102557155</v>
      </c>
      <c r="L496" s="673"/>
    </row>
    <row r="497" spans="1:12" ht="44.25" customHeight="1" thickBot="1">
      <c r="A497" s="120">
        <v>490</v>
      </c>
      <c r="B497" s="224" t="s">
        <v>1996</v>
      </c>
      <c r="C497" s="224" t="s">
        <v>2066</v>
      </c>
      <c r="D497" s="224"/>
      <c r="E497" s="225" t="s">
        <v>1997</v>
      </c>
      <c r="F497" s="667" t="s">
        <v>2057</v>
      </c>
      <c r="G497" s="668">
        <v>27000</v>
      </c>
      <c r="H497" s="228">
        <v>27000</v>
      </c>
      <c r="I497" s="229">
        <v>0</v>
      </c>
      <c r="J497" s="685">
        <v>27445</v>
      </c>
      <c r="K497" s="279">
        <f t="shared" si="11"/>
        <v>0.9837857533248315</v>
      </c>
      <c r="L497" s="673"/>
    </row>
    <row r="498" spans="1:12" ht="73.5" customHeight="1" thickBot="1">
      <c r="A498" s="120">
        <v>491</v>
      </c>
      <c r="B498" s="224" t="s">
        <v>1996</v>
      </c>
      <c r="C498" s="224" t="s">
        <v>2067</v>
      </c>
      <c r="D498" s="224"/>
      <c r="E498" s="225" t="s">
        <v>1997</v>
      </c>
      <c r="F498" s="667" t="s">
        <v>2068</v>
      </c>
      <c r="G498" s="668">
        <v>27000</v>
      </c>
      <c r="H498" s="228">
        <v>27000</v>
      </c>
      <c r="I498" s="229">
        <v>0</v>
      </c>
      <c r="J498" s="685">
        <v>27445</v>
      </c>
      <c r="K498" s="279">
        <f t="shared" si="11"/>
        <v>0.9837857533248315</v>
      </c>
      <c r="L498" s="673"/>
    </row>
    <row r="499" spans="1:12" ht="49.5" customHeight="1" thickBot="1">
      <c r="A499" s="120">
        <v>492</v>
      </c>
      <c r="B499" s="224" t="s">
        <v>1996</v>
      </c>
      <c r="C499" s="224" t="s">
        <v>2069</v>
      </c>
      <c r="D499" s="224"/>
      <c r="E499" s="225" t="s">
        <v>1997</v>
      </c>
      <c r="F499" s="667" t="s">
        <v>2068</v>
      </c>
      <c r="G499" s="668">
        <v>160000</v>
      </c>
      <c r="H499" s="228">
        <v>160000</v>
      </c>
      <c r="I499" s="229">
        <v>0</v>
      </c>
      <c r="J499" s="685">
        <v>162407</v>
      </c>
      <c r="K499" s="279">
        <f t="shared" si="11"/>
        <v>0.9851792102557155</v>
      </c>
      <c r="L499" s="673"/>
    </row>
    <row r="500" spans="1:12" ht="75.75" customHeight="1" thickBot="1">
      <c r="A500" s="120">
        <v>493</v>
      </c>
      <c r="B500" s="224" t="s">
        <v>1996</v>
      </c>
      <c r="C500" s="224" t="s">
        <v>2070</v>
      </c>
      <c r="D500" s="224"/>
      <c r="E500" s="225" t="s">
        <v>1997</v>
      </c>
      <c r="F500" s="667" t="s">
        <v>2068</v>
      </c>
      <c r="G500" s="668">
        <v>27000</v>
      </c>
      <c r="H500" s="228">
        <v>27000</v>
      </c>
      <c r="I500" s="229">
        <v>0</v>
      </c>
      <c r="J500" s="685">
        <v>27445</v>
      </c>
      <c r="K500" s="279">
        <f t="shared" si="11"/>
        <v>0.9837857533248315</v>
      </c>
      <c r="L500" s="673"/>
    </row>
    <row r="501" spans="1:12" ht="54.75" customHeight="1" thickBot="1">
      <c r="A501" s="120">
        <v>494</v>
      </c>
      <c r="B501" s="224" t="s">
        <v>1996</v>
      </c>
      <c r="C501" s="224" t="s">
        <v>2071</v>
      </c>
      <c r="D501" s="224"/>
      <c r="E501" s="225" t="s">
        <v>1997</v>
      </c>
      <c r="F501" s="667" t="s">
        <v>1998</v>
      </c>
      <c r="G501" s="668">
        <v>27000</v>
      </c>
      <c r="H501" s="228">
        <v>27000</v>
      </c>
      <c r="I501" s="229">
        <v>0</v>
      </c>
      <c r="J501" s="685">
        <v>27445</v>
      </c>
      <c r="K501" s="279">
        <f t="shared" si="11"/>
        <v>0.9837857533248315</v>
      </c>
      <c r="L501" s="673"/>
    </row>
    <row r="502" spans="1:12" ht="45" customHeight="1" thickBot="1">
      <c r="A502" s="120">
        <v>495</v>
      </c>
      <c r="B502" s="224" t="s">
        <v>1996</v>
      </c>
      <c r="C502" s="224" t="s">
        <v>2072</v>
      </c>
      <c r="D502" s="224"/>
      <c r="E502" s="225" t="s">
        <v>1997</v>
      </c>
      <c r="F502" s="667" t="s">
        <v>2068</v>
      </c>
      <c r="G502" s="668">
        <v>160000</v>
      </c>
      <c r="H502" s="228">
        <v>160000</v>
      </c>
      <c r="I502" s="229">
        <v>0</v>
      </c>
      <c r="J502" s="685">
        <v>162407</v>
      </c>
      <c r="K502" s="279">
        <f t="shared" si="11"/>
        <v>0.9851792102557155</v>
      </c>
      <c r="L502" s="673"/>
    </row>
    <row r="503" spans="1:12" ht="92.25" customHeight="1" thickBot="1">
      <c r="A503" s="120">
        <v>496</v>
      </c>
      <c r="B503" s="224" t="s">
        <v>1996</v>
      </c>
      <c r="C503" s="224" t="s">
        <v>2073</v>
      </c>
      <c r="D503" s="224"/>
      <c r="E503" s="225" t="s">
        <v>1997</v>
      </c>
      <c r="F503" s="667" t="s">
        <v>2068</v>
      </c>
      <c r="G503" s="668">
        <v>27000</v>
      </c>
      <c r="H503" s="228">
        <v>27000</v>
      </c>
      <c r="I503" s="229">
        <v>0</v>
      </c>
      <c r="J503" s="685">
        <v>27445</v>
      </c>
      <c r="K503" s="279">
        <f t="shared" si="11"/>
        <v>0.9837857533248315</v>
      </c>
      <c r="L503" s="673"/>
    </row>
    <row r="504" spans="1:12" ht="49.5" customHeight="1" thickBot="1">
      <c r="A504" s="120">
        <v>497</v>
      </c>
      <c r="B504" s="224" t="s">
        <v>1996</v>
      </c>
      <c r="C504" s="224" t="s">
        <v>2074</v>
      </c>
      <c r="D504" s="224"/>
      <c r="E504" s="225" t="s">
        <v>1997</v>
      </c>
      <c r="F504" s="667" t="s">
        <v>2068</v>
      </c>
      <c r="G504" s="668">
        <v>27000</v>
      </c>
      <c r="H504" s="228">
        <v>27000</v>
      </c>
      <c r="I504" s="229">
        <v>0</v>
      </c>
      <c r="J504" s="685">
        <v>27445</v>
      </c>
      <c r="K504" s="279">
        <f t="shared" si="11"/>
        <v>0.9837857533248315</v>
      </c>
      <c r="L504" s="673"/>
    </row>
    <row r="505" spans="1:12" ht="44.25" customHeight="1" thickBot="1">
      <c r="A505" s="120">
        <v>498</v>
      </c>
      <c r="B505" s="224" t="s">
        <v>1996</v>
      </c>
      <c r="C505" s="224" t="s">
        <v>2075</v>
      </c>
      <c r="D505" s="224"/>
      <c r="E505" s="225" t="s">
        <v>1997</v>
      </c>
      <c r="F505" s="667" t="s">
        <v>2038</v>
      </c>
      <c r="G505" s="668">
        <v>160000</v>
      </c>
      <c r="H505" s="228">
        <v>160000</v>
      </c>
      <c r="I505" s="229">
        <v>0</v>
      </c>
      <c r="J505" s="685">
        <v>162407</v>
      </c>
      <c r="K505" s="279">
        <f t="shared" si="11"/>
        <v>0.9851792102557155</v>
      </c>
      <c r="L505" s="673"/>
    </row>
    <row r="506" spans="1:12" ht="36" customHeight="1" thickBot="1">
      <c r="A506" s="120">
        <v>499</v>
      </c>
      <c r="B506" s="224" t="s">
        <v>1996</v>
      </c>
      <c r="C506" s="224" t="s">
        <v>2076</v>
      </c>
      <c r="D506" s="224"/>
      <c r="E506" s="225" t="s">
        <v>1997</v>
      </c>
      <c r="F506" s="667" t="s">
        <v>2038</v>
      </c>
      <c r="G506" s="668">
        <v>120000</v>
      </c>
      <c r="H506" s="228">
        <v>120000</v>
      </c>
      <c r="I506" s="229">
        <v>12</v>
      </c>
      <c r="J506" s="685">
        <v>124823</v>
      </c>
      <c r="K506" s="279">
        <f t="shared" si="11"/>
        <v>0.9613612875832178</v>
      </c>
      <c r="L506" s="673"/>
    </row>
    <row r="507" spans="1:12" ht="43.5" customHeight="1" thickBot="1">
      <c r="A507" s="120">
        <v>500</v>
      </c>
      <c r="B507" s="224" t="s">
        <v>1996</v>
      </c>
      <c r="C507" s="224" t="s">
        <v>2077</v>
      </c>
      <c r="D507" s="224" t="s">
        <v>2056</v>
      </c>
      <c r="E507" s="225" t="s">
        <v>1997</v>
      </c>
      <c r="F507" s="667" t="s">
        <v>2038</v>
      </c>
      <c r="G507" s="668">
        <v>78000</v>
      </c>
      <c r="H507" s="228">
        <v>78000</v>
      </c>
      <c r="I507" s="229">
        <v>0</v>
      </c>
      <c r="J507" s="685">
        <v>79225</v>
      </c>
      <c r="K507" s="279">
        <f t="shared" si="11"/>
        <v>0.9845377090564847</v>
      </c>
      <c r="L507" s="673"/>
    </row>
    <row r="508" spans="1:12" ht="47.25" customHeight="1" thickBot="1">
      <c r="A508" s="120">
        <v>501</v>
      </c>
      <c r="B508" s="224" t="s">
        <v>1996</v>
      </c>
      <c r="C508" s="224" t="s">
        <v>2078</v>
      </c>
      <c r="D508" s="224" t="s">
        <v>2079</v>
      </c>
      <c r="E508" s="225" t="s">
        <v>1997</v>
      </c>
      <c r="F508" s="667" t="s">
        <v>2038</v>
      </c>
      <c r="G508" s="668">
        <v>78000</v>
      </c>
      <c r="H508" s="228">
        <v>78000</v>
      </c>
      <c r="I508" s="229">
        <v>0</v>
      </c>
      <c r="J508" s="685">
        <v>79225</v>
      </c>
      <c r="K508" s="279">
        <f t="shared" si="11"/>
        <v>0.9845377090564847</v>
      </c>
      <c r="L508" s="673"/>
    </row>
    <row r="509" spans="1:12" ht="62.25" customHeight="1" thickBot="1">
      <c r="A509" s="120">
        <v>502</v>
      </c>
      <c r="B509" s="224" t="s">
        <v>1996</v>
      </c>
      <c r="C509" s="224" t="s">
        <v>2081</v>
      </c>
      <c r="D509" s="224" t="s">
        <v>2056</v>
      </c>
      <c r="E509" s="225" t="s">
        <v>1997</v>
      </c>
      <c r="F509" s="667" t="s">
        <v>2068</v>
      </c>
      <c r="G509" s="668">
        <v>220000</v>
      </c>
      <c r="H509" s="228">
        <v>220000</v>
      </c>
      <c r="I509" s="229">
        <v>0</v>
      </c>
      <c r="J509" s="685">
        <v>225045</v>
      </c>
      <c r="K509" s="279">
        <f t="shared" si="11"/>
        <v>0.9775822613255126</v>
      </c>
      <c r="L509" s="673"/>
    </row>
    <row r="510" spans="1:12" ht="74.25" customHeight="1" thickBot="1">
      <c r="A510" s="120">
        <v>503</v>
      </c>
      <c r="B510" s="224" t="s">
        <v>1996</v>
      </c>
      <c r="C510" s="224" t="s">
        <v>2082</v>
      </c>
      <c r="D510" s="224" t="s">
        <v>2079</v>
      </c>
      <c r="E510" s="225" t="s">
        <v>1997</v>
      </c>
      <c r="F510" s="667" t="s">
        <v>2068</v>
      </c>
      <c r="G510" s="668">
        <v>220000</v>
      </c>
      <c r="H510" s="228">
        <v>220000</v>
      </c>
      <c r="I510" s="229">
        <v>0</v>
      </c>
      <c r="J510" s="685">
        <v>225045</v>
      </c>
      <c r="K510" s="279">
        <f t="shared" si="11"/>
        <v>0.9775822613255126</v>
      </c>
      <c r="L510" s="673"/>
    </row>
    <row r="511" spans="1:12" ht="42.75" customHeight="1" thickBot="1">
      <c r="A511" s="120">
        <v>504</v>
      </c>
      <c r="B511" s="224" t="s">
        <v>2242</v>
      </c>
      <c r="C511" s="224" t="s">
        <v>2083</v>
      </c>
      <c r="D511" s="224" t="s">
        <v>2079</v>
      </c>
      <c r="E511" s="225" t="s">
        <v>1997</v>
      </c>
      <c r="F511" s="667" t="s">
        <v>2038</v>
      </c>
      <c r="G511" s="668">
        <v>78000</v>
      </c>
      <c r="H511" s="228">
        <v>78000</v>
      </c>
      <c r="I511" s="229">
        <v>2</v>
      </c>
      <c r="J511" s="685">
        <v>79225</v>
      </c>
      <c r="K511" s="279">
        <f t="shared" si="11"/>
        <v>0.9845377090564847</v>
      </c>
      <c r="L511" s="673"/>
    </row>
    <row r="512" spans="1:12" ht="36" customHeight="1" thickBot="1">
      <c r="A512" s="120">
        <v>505</v>
      </c>
      <c r="B512" s="224" t="s">
        <v>1996</v>
      </c>
      <c r="C512" s="224" t="s">
        <v>2083</v>
      </c>
      <c r="D512" s="224" t="s">
        <v>2080</v>
      </c>
      <c r="E512" s="225" t="s">
        <v>1997</v>
      </c>
      <c r="F512" s="667" t="s">
        <v>2038</v>
      </c>
      <c r="G512" s="669" t="s">
        <v>2243</v>
      </c>
      <c r="H512" s="228"/>
      <c r="I512" s="229">
        <v>2</v>
      </c>
      <c r="J512" s="685"/>
      <c r="K512" s="279" t="e">
        <f t="shared" si="11"/>
        <v>#VALUE!</v>
      </c>
      <c r="L512" s="673"/>
    </row>
    <row r="513" spans="1:12" ht="60" customHeight="1" thickBot="1">
      <c r="A513" s="120">
        <v>506</v>
      </c>
      <c r="B513" s="224" t="s">
        <v>1996</v>
      </c>
      <c r="C513" s="224" t="s">
        <v>2084</v>
      </c>
      <c r="D513" s="224" t="s">
        <v>2079</v>
      </c>
      <c r="E513" s="225" t="s">
        <v>1997</v>
      </c>
      <c r="F513" s="667" t="s">
        <v>2068</v>
      </c>
      <c r="G513" s="668">
        <v>220000</v>
      </c>
      <c r="H513" s="228">
        <v>220000</v>
      </c>
      <c r="I513" s="229">
        <v>0</v>
      </c>
      <c r="J513" s="685">
        <v>225045</v>
      </c>
      <c r="K513" s="279">
        <f t="shared" si="11"/>
        <v>0.9775822613255126</v>
      </c>
      <c r="L513" s="673"/>
    </row>
    <row r="514" spans="1:12" ht="41.25" customHeight="1" thickBot="1">
      <c r="A514" s="120">
        <v>507</v>
      </c>
      <c r="B514" s="224" t="s">
        <v>1996</v>
      </c>
      <c r="C514" s="224" t="s">
        <v>2085</v>
      </c>
      <c r="D514" s="224" t="s">
        <v>2079</v>
      </c>
      <c r="E514" s="225" t="s">
        <v>1997</v>
      </c>
      <c r="F514" s="667" t="s">
        <v>2068</v>
      </c>
      <c r="G514" s="668">
        <v>220000</v>
      </c>
      <c r="H514" s="228">
        <v>220000</v>
      </c>
      <c r="I514" s="229">
        <v>0</v>
      </c>
      <c r="J514" s="685">
        <v>225045</v>
      </c>
      <c r="K514" s="279">
        <f aca="true" t="shared" si="12" ref="K514:K571">IF(G514=0,"",G514/J514)</f>
        <v>0.9775822613255126</v>
      </c>
      <c r="L514" s="673"/>
    </row>
    <row r="515" spans="1:12" ht="84.75" customHeight="1" thickBot="1">
      <c r="A515" s="120">
        <v>508</v>
      </c>
      <c r="B515" s="224" t="s">
        <v>1996</v>
      </c>
      <c r="C515" s="224" t="s">
        <v>2086</v>
      </c>
      <c r="D515" s="224"/>
      <c r="E515" s="225" t="s">
        <v>2244</v>
      </c>
      <c r="F515" s="667" t="s">
        <v>2038</v>
      </c>
      <c r="G515" s="668">
        <v>27000</v>
      </c>
      <c r="H515" s="228">
        <v>27000</v>
      </c>
      <c r="I515" s="229">
        <v>0</v>
      </c>
      <c r="J515" s="685">
        <v>27445</v>
      </c>
      <c r="K515" s="279">
        <f t="shared" si="12"/>
        <v>0.9837857533248315</v>
      </c>
      <c r="L515" s="673"/>
    </row>
    <row r="516" spans="1:12" ht="48" customHeight="1" thickBot="1">
      <c r="A516" s="120">
        <v>509</v>
      </c>
      <c r="B516" s="224" t="s">
        <v>1996</v>
      </c>
      <c r="C516" s="224" t="s">
        <v>2087</v>
      </c>
      <c r="D516" s="224"/>
      <c r="E516" s="225" t="s">
        <v>1997</v>
      </c>
      <c r="F516" s="667" t="s">
        <v>2057</v>
      </c>
      <c r="G516" s="668">
        <v>27000</v>
      </c>
      <c r="H516" s="228">
        <v>27000</v>
      </c>
      <c r="I516" s="229">
        <v>0</v>
      </c>
      <c r="J516" s="685">
        <v>27445</v>
      </c>
      <c r="K516" s="279">
        <f t="shared" si="12"/>
        <v>0.9837857533248315</v>
      </c>
      <c r="L516" s="673"/>
    </row>
    <row r="517" spans="1:12" ht="42.75" customHeight="1" thickBot="1">
      <c r="A517" s="120">
        <v>510</v>
      </c>
      <c r="B517" s="224" t="s">
        <v>1996</v>
      </c>
      <c r="C517" s="224" t="s">
        <v>2088</v>
      </c>
      <c r="D517" s="224"/>
      <c r="E517" s="225" t="s">
        <v>1997</v>
      </c>
      <c r="F517" s="667" t="s">
        <v>2057</v>
      </c>
      <c r="G517" s="668">
        <v>27000</v>
      </c>
      <c r="H517" s="228">
        <v>27000</v>
      </c>
      <c r="I517" s="229">
        <v>0</v>
      </c>
      <c r="J517" s="685">
        <v>27445</v>
      </c>
      <c r="K517" s="279">
        <f t="shared" si="12"/>
        <v>0.9837857533248315</v>
      </c>
      <c r="L517" s="673"/>
    </row>
    <row r="518" spans="1:12" ht="34.5" customHeight="1" thickBot="1">
      <c r="A518" s="120">
        <v>511</v>
      </c>
      <c r="B518" s="224" t="s">
        <v>2089</v>
      </c>
      <c r="C518" s="224" t="s">
        <v>2090</v>
      </c>
      <c r="D518" s="224"/>
      <c r="E518" s="225" t="s">
        <v>1997</v>
      </c>
      <c r="F518" s="667" t="s">
        <v>2091</v>
      </c>
      <c r="G518" s="668">
        <v>5900</v>
      </c>
      <c r="H518" s="228">
        <v>5900</v>
      </c>
      <c r="I518" s="229"/>
      <c r="J518" s="685">
        <v>5905</v>
      </c>
      <c r="K518" s="279">
        <f t="shared" si="12"/>
        <v>0.9991532599491956</v>
      </c>
      <c r="L518" s="673"/>
    </row>
    <row r="519" spans="1:12" ht="34.5" customHeight="1" thickBot="1">
      <c r="A519" s="120">
        <v>512</v>
      </c>
      <c r="B519" s="224" t="s">
        <v>2089</v>
      </c>
      <c r="C519" s="224" t="s">
        <v>2092</v>
      </c>
      <c r="D519" s="224"/>
      <c r="E519" s="225" t="s">
        <v>1997</v>
      </c>
      <c r="F519" s="667" t="s">
        <v>2091</v>
      </c>
      <c r="G519" s="668">
        <v>5900</v>
      </c>
      <c r="H519" s="228">
        <v>5900</v>
      </c>
      <c r="I519" s="229"/>
      <c r="J519" s="685">
        <v>5905</v>
      </c>
      <c r="K519" s="279">
        <f t="shared" si="12"/>
        <v>0.9991532599491956</v>
      </c>
      <c r="L519" s="673"/>
    </row>
    <row r="520" spans="1:12" ht="34.5" customHeight="1" thickBot="1">
      <c r="A520" s="120">
        <v>513</v>
      </c>
      <c r="B520" s="224" t="s">
        <v>2089</v>
      </c>
      <c r="C520" s="224" t="s">
        <v>2093</v>
      </c>
      <c r="D520" s="224"/>
      <c r="E520" s="225" t="s">
        <v>1997</v>
      </c>
      <c r="F520" s="667" t="s">
        <v>2038</v>
      </c>
      <c r="G520" s="668">
        <v>15000</v>
      </c>
      <c r="H520" s="228">
        <v>15000</v>
      </c>
      <c r="I520" s="229"/>
      <c r="J520" s="685">
        <v>15160</v>
      </c>
      <c r="K520" s="279">
        <f t="shared" si="12"/>
        <v>0.9894459102902374</v>
      </c>
      <c r="L520" s="673"/>
    </row>
    <row r="521" spans="1:12" ht="33" customHeight="1" thickBot="1">
      <c r="A521" s="120">
        <v>514</v>
      </c>
      <c r="B521" s="224" t="s">
        <v>2089</v>
      </c>
      <c r="C521" s="224" t="s">
        <v>2094</v>
      </c>
      <c r="D521" s="224"/>
      <c r="E521" s="225" t="s">
        <v>1997</v>
      </c>
      <c r="F521" s="667" t="s">
        <v>2038</v>
      </c>
      <c r="G521" s="668">
        <v>10000</v>
      </c>
      <c r="H521" s="228">
        <v>10000</v>
      </c>
      <c r="I521" s="229"/>
      <c r="J521" s="685">
        <v>10340</v>
      </c>
      <c r="K521" s="279">
        <f t="shared" si="12"/>
        <v>0.9671179883945842</v>
      </c>
      <c r="L521" s="673"/>
    </row>
    <row r="522" spans="1:12" ht="28.5" customHeight="1" thickBot="1">
      <c r="A522" s="120">
        <v>515</v>
      </c>
      <c r="B522" s="224" t="s">
        <v>2089</v>
      </c>
      <c r="C522" s="224" t="s">
        <v>2095</v>
      </c>
      <c r="D522" s="224"/>
      <c r="E522" s="225" t="s">
        <v>1997</v>
      </c>
      <c r="F522" s="667" t="s">
        <v>2038</v>
      </c>
      <c r="G522" s="668">
        <v>10000</v>
      </c>
      <c r="H522" s="228">
        <v>10000</v>
      </c>
      <c r="I522" s="229"/>
      <c r="J522" s="685">
        <v>10340</v>
      </c>
      <c r="K522" s="279">
        <f t="shared" si="12"/>
        <v>0.9671179883945842</v>
      </c>
      <c r="L522" s="673"/>
    </row>
    <row r="523" spans="1:12" ht="46.5" customHeight="1" thickBot="1">
      <c r="A523" s="120">
        <v>516</v>
      </c>
      <c r="B523" s="224" t="s">
        <v>535</v>
      </c>
      <c r="C523" s="224" t="s">
        <v>2096</v>
      </c>
      <c r="D523" s="224" t="s">
        <v>2097</v>
      </c>
      <c r="E523" s="225" t="s">
        <v>1997</v>
      </c>
      <c r="F523" s="667" t="s">
        <v>2098</v>
      </c>
      <c r="G523" s="668">
        <v>24000</v>
      </c>
      <c r="H523" s="228">
        <v>24000</v>
      </c>
      <c r="I523" s="229">
        <v>0</v>
      </c>
      <c r="J523" s="685">
        <v>24407</v>
      </c>
      <c r="K523" s="279">
        <f t="shared" si="12"/>
        <v>0.9833244560986603</v>
      </c>
      <c r="L523" s="673"/>
    </row>
    <row r="524" spans="1:12" ht="19.5" customHeight="1" thickBot="1">
      <c r="A524" s="120">
        <v>517</v>
      </c>
      <c r="B524" s="224" t="s">
        <v>2018</v>
      </c>
      <c r="C524" s="224" t="s">
        <v>2018</v>
      </c>
      <c r="D524" s="224" t="s">
        <v>2099</v>
      </c>
      <c r="E524" s="225" t="s">
        <v>1997</v>
      </c>
      <c r="F524" s="667" t="s">
        <v>2098</v>
      </c>
      <c r="G524" s="668">
        <v>49000</v>
      </c>
      <c r="H524" s="228">
        <v>49000</v>
      </c>
      <c r="I524" s="229">
        <v>0</v>
      </c>
      <c r="J524" s="685">
        <v>49442</v>
      </c>
      <c r="K524" s="279">
        <f t="shared" si="12"/>
        <v>0.9910602321912544</v>
      </c>
      <c r="L524" s="673"/>
    </row>
    <row r="525" spans="1:12" ht="19.5" customHeight="1" thickBot="1">
      <c r="A525" s="120">
        <v>518</v>
      </c>
      <c r="B525" s="224" t="s">
        <v>2018</v>
      </c>
      <c r="C525" s="224" t="s">
        <v>2018</v>
      </c>
      <c r="D525" s="224" t="s">
        <v>2100</v>
      </c>
      <c r="E525" s="225" t="s">
        <v>1997</v>
      </c>
      <c r="F525" s="667" t="s">
        <v>2098</v>
      </c>
      <c r="G525" s="668">
        <v>69000</v>
      </c>
      <c r="H525" s="228">
        <v>69000</v>
      </c>
      <c r="I525" s="229">
        <v>0</v>
      </c>
      <c r="J525" s="685">
        <v>69751</v>
      </c>
      <c r="K525" s="279">
        <f t="shared" si="12"/>
        <v>0.9892331292741323</v>
      </c>
      <c r="L525" s="673"/>
    </row>
    <row r="526" spans="1:12" ht="19.5" customHeight="1" thickBot="1">
      <c r="A526" s="120">
        <v>519</v>
      </c>
      <c r="B526" s="224" t="s">
        <v>2018</v>
      </c>
      <c r="C526" s="224" t="s">
        <v>2018</v>
      </c>
      <c r="D526" s="224" t="s">
        <v>2101</v>
      </c>
      <c r="E526" s="225" t="s">
        <v>1997</v>
      </c>
      <c r="F526" s="667" t="s">
        <v>2098</v>
      </c>
      <c r="G526" s="668">
        <v>98000</v>
      </c>
      <c r="H526" s="228">
        <v>98000</v>
      </c>
      <c r="I526" s="229">
        <v>0</v>
      </c>
      <c r="J526" s="685">
        <v>98680</v>
      </c>
      <c r="K526" s="279">
        <f t="shared" si="12"/>
        <v>0.993109039319011</v>
      </c>
      <c r="L526" s="673"/>
    </row>
    <row r="527" spans="1:12" ht="19.5" customHeight="1" thickBot="1">
      <c r="A527" s="120">
        <v>520</v>
      </c>
      <c r="B527" s="224" t="s">
        <v>2018</v>
      </c>
      <c r="C527" s="224" t="s">
        <v>2018</v>
      </c>
      <c r="D527" s="224" t="s">
        <v>2102</v>
      </c>
      <c r="E527" s="225" t="s">
        <v>1997</v>
      </c>
      <c r="F527" s="667" t="s">
        <v>2098</v>
      </c>
      <c r="G527" s="668">
        <v>142000</v>
      </c>
      <c r="H527" s="228">
        <v>142000</v>
      </c>
      <c r="I527" s="229">
        <v>0</v>
      </c>
      <c r="J527" s="685">
        <v>142436</v>
      </c>
      <c r="K527" s="279">
        <f t="shared" si="12"/>
        <v>0.9969389761015474</v>
      </c>
      <c r="L527" s="673"/>
    </row>
    <row r="528" spans="1:12" ht="19.5" customHeight="1" thickBot="1">
      <c r="A528" s="120">
        <v>521</v>
      </c>
      <c r="B528" s="224" t="s">
        <v>2018</v>
      </c>
      <c r="C528" s="224" t="s">
        <v>2018</v>
      </c>
      <c r="D528" s="224" t="s">
        <v>2103</v>
      </c>
      <c r="E528" s="225" t="s">
        <v>1997</v>
      </c>
      <c r="F528" s="667" t="s">
        <v>2098</v>
      </c>
      <c r="G528" s="668">
        <v>205000</v>
      </c>
      <c r="H528" s="228">
        <v>205000</v>
      </c>
      <c r="I528" s="229">
        <v>0</v>
      </c>
      <c r="J528" s="685">
        <v>205592</v>
      </c>
      <c r="K528" s="279">
        <f t="shared" si="12"/>
        <v>0.9971205105257014</v>
      </c>
      <c r="L528" s="673"/>
    </row>
    <row r="529" spans="1:12" ht="19.5" customHeight="1" thickBot="1">
      <c r="A529" s="120">
        <v>522</v>
      </c>
      <c r="B529" s="224" t="s">
        <v>2018</v>
      </c>
      <c r="C529" s="224" t="s">
        <v>2018</v>
      </c>
      <c r="D529" s="224" t="s">
        <v>2104</v>
      </c>
      <c r="E529" s="225" t="s">
        <v>1997</v>
      </c>
      <c r="F529" s="667" t="s">
        <v>2098</v>
      </c>
      <c r="G529" s="668">
        <v>281000</v>
      </c>
      <c r="H529" s="228">
        <v>281000</v>
      </c>
      <c r="I529" s="229">
        <v>0</v>
      </c>
      <c r="J529" s="685">
        <v>281753</v>
      </c>
      <c r="K529" s="279">
        <f t="shared" si="12"/>
        <v>0.9973274463803402</v>
      </c>
      <c r="L529" s="673"/>
    </row>
    <row r="530" spans="1:12" ht="19.5" customHeight="1" thickBot="1">
      <c r="A530" s="120">
        <v>523</v>
      </c>
      <c r="B530" s="224" t="s">
        <v>2018</v>
      </c>
      <c r="C530" s="224" t="s">
        <v>2018</v>
      </c>
      <c r="D530" s="224" t="s">
        <v>2105</v>
      </c>
      <c r="E530" s="225" t="s">
        <v>1997</v>
      </c>
      <c r="F530" s="667" t="s">
        <v>2098</v>
      </c>
      <c r="G530" s="668">
        <v>371000</v>
      </c>
      <c r="H530" s="228">
        <v>371000</v>
      </c>
      <c r="I530" s="229">
        <v>0</v>
      </c>
      <c r="J530" s="685">
        <v>371288</v>
      </c>
      <c r="K530" s="279">
        <f t="shared" si="12"/>
        <v>0.9992243218202581</v>
      </c>
      <c r="L530" s="673"/>
    </row>
    <row r="531" spans="1:12" ht="19.5" customHeight="1" thickBot="1">
      <c r="A531" s="120">
        <v>524</v>
      </c>
      <c r="B531" s="224" t="s">
        <v>2018</v>
      </c>
      <c r="C531" s="224" t="s">
        <v>2018</v>
      </c>
      <c r="D531" s="224" t="s">
        <v>2106</v>
      </c>
      <c r="E531" s="225" t="s">
        <v>1997</v>
      </c>
      <c r="F531" s="667" t="s">
        <v>2098</v>
      </c>
      <c r="G531" s="668">
        <v>433000</v>
      </c>
      <c r="H531" s="228">
        <v>433000</v>
      </c>
      <c r="I531" s="229">
        <v>0</v>
      </c>
      <c r="J531" s="685">
        <v>433377</v>
      </c>
      <c r="K531" s="279">
        <f t="shared" si="12"/>
        <v>0.9991300876603973</v>
      </c>
      <c r="L531" s="673"/>
    </row>
    <row r="532" spans="1:12" ht="43.5" customHeight="1" thickBot="1">
      <c r="A532" s="120">
        <v>525</v>
      </c>
      <c r="B532" s="224" t="s">
        <v>2018</v>
      </c>
      <c r="C532" s="224" t="s">
        <v>2107</v>
      </c>
      <c r="D532" s="224" t="s">
        <v>2108</v>
      </c>
      <c r="E532" s="225" t="s">
        <v>1997</v>
      </c>
      <c r="F532" s="667" t="s">
        <v>2098</v>
      </c>
      <c r="G532" s="668">
        <v>78000</v>
      </c>
      <c r="H532" s="228">
        <v>78000</v>
      </c>
      <c r="I532" s="229">
        <v>0</v>
      </c>
      <c r="J532" s="685">
        <v>78098</v>
      </c>
      <c r="K532" s="279">
        <f t="shared" si="12"/>
        <v>0.9987451663294835</v>
      </c>
      <c r="L532" s="673"/>
    </row>
    <row r="533" spans="1:12" ht="19.5" customHeight="1" thickBot="1">
      <c r="A533" s="120">
        <v>526</v>
      </c>
      <c r="B533" s="224" t="s">
        <v>2018</v>
      </c>
      <c r="C533" s="224" t="s">
        <v>2018</v>
      </c>
      <c r="D533" s="224" t="s">
        <v>2109</v>
      </c>
      <c r="E533" s="225" t="s">
        <v>1997</v>
      </c>
      <c r="F533" s="667" t="s">
        <v>2098</v>
      </c>
      <c r="G533" s="668">
        <v>129000</v>
      </c>
      <c r="H533" s="228">
        <v>129000</v>
      </c>
      <c r="I533" s="229">
        <v>0</v>
      </c>
      <c r="J533" s="685">
        <v>129723</v>
      </c>
      <c r="K533" s="279">
        <f t="shared" si="12"/>
        <v>0.9944265858791425</v>
      </c>
      <c r="L533" s="673"/>
    </row>
    <row r="534" spans="1:12" ht="19.5" customHeight="1" thickBot="1">
      <c r="A534" s="120">
        <v>527</v>
      </c>
      <c r="B534" s="224" t="s">
        <v>2018</v>
      </c>
      <c r="C534" s="224" t="s">
        <v>2018</v>
      </c>
      <c r="D534" s="224" t="s">
        <v>2110</v>
      </c>
      <c r="E534" s="225" t="s">
        <v>1997</v>
      </c>
      <c r="F534" s="667" t="s">
        <v>2098</v>
      </c>
      <c r="G534" s="668">
        <v>205000</v>
      </c>
      <c r="H534" s="228">
        <v>205000</v>
      </c>
      <c r="I534" s="229">
        <v>0</v>
      </c>
      <c r="J534" s="685">
        <v>205113</v>
      </c>
      <c r="K534" s="279">
        <f t="shared" si="12"/>
        <v>0.9994490841633636</v>
      </c>
      <c r="L534" s="673"/>
    </row>
    <row r="535" spans="1:12" ht="19.5" customHeight="1" thickBot="1">
      <c r="A535" s="120">
        <v>528</v>
      </c>
      <c r="B535" s="224" t="s">
        <v>2018</v>
      </c>
      <c r="C535" s="224" t="s">
        <v>2018</v>
      </c>
      <c r="D535" s="224" t="s">
        <v>2111</v>
      </c>
      <c r="E535" s="225" t="s">
        <v>1997</v>
      </c>
      <c r="F535" s="667" t="s">
        <v>2098</v>
      </c>
      <c r="G535" s="668">
        <v>266000</v>
      </c>
      <c r="H535" s="228">
        <v>266000</v>
      </c>
      <c r="I535" s="229">
        <v>0</v>
      </c>
      <c r="J535" s="685">
        <v>266948</v>
      </c>
      <c r="K535" s="279">
        <f t="shared" si="12"/>
        <v>0.9964487465723662</v>
      </c>
      <c r="L535" s="673"/>
    </row>
    <row r="536" spans="1:12" ht="19.5" customHeight="1" thickBot="1">
      <c r="A536" s="120">
        <v>529</v>
      </c>
      <c r="B536" s="224" t="s">
        <v>2018</v>
      </c>
      <c r="C536" s="224" t="s">
        <v>2018</v>
      </c>
      <c r="D536" s="224" t="s">
        <v>2112</v>
      </c>
      <c r="E536" s="225" t="s">
        <v>1997</v>
      </c>
      <c r="F536" s="667" t="s">
        <v>2098</v>
      </c>
      <c r="G536" s="668">
        <v>322000</v>
      </c>
      <c r="H536" s="228">
        <v>322000</v>
      </c>
      <c r="I536" s="229">
        <v>0</v>
      </c>
      <c r="J536" s="685">
        <v>322096</v>
      </c>
      <c r="K536" s="279">
        <f t="shared" si="12"/>
        <v>0.9997019522130048</v>
      </c>
      <c r="L536" s="673"/>
    </row>
    <row r="537" spans="1:12" ht="19.5" customHeight="1" thickBot="1">
      <c r="A537" s="120">
        <v>530</v>
      </c>
      <c r="B537" s="224" t="s">
        <v>2018</v>
      </c>
      <c r="C537" s="224" t="s">
        <v>2018</v>
      </c>
      <c r="D537" s="224" t="s">
        <v>2113</v>
      </c>
      <c r="E537" s="225" t="s">
        <v>1997</v>
      </c>
      <c r="F537" s="667" t="s">
        <v>2098</v>
      </c>
      <c r="G537" s="668">
        <v>372000</v>
      </c>
      <c r="H537" s="228">
        <v>372000</v>
      </c>
      <c r="I537" s="229">
        <v>0</v>
      </c>
      <c r="J537" s="685">
        <v>372721</v>
      </c>
      <c r="K537" s="279">
        <f t="shared" si="12"/>
        <v>0.9980655772011773</v>
      </c>
      <c r="L537" s="673"/>
    </row>
    <row r="538" spans="1:12" ht="48" customHeight="1" thickBot="1">
      <c r="A538" s="120">
        <v>531</v>
      </c>
      <c r="B538" s="224" t="s">
        <v>2018</v>
      </c>
      <c r="C538" s="224" t="s">
        <v>2114</v>
      </c>
      <c r="D538" s="224" t="s">
        <v>2108</v>
      </c>
      <c r="E538" s="225" t="s">
        <v>1997</v>
      </c>
      <c r="F538" s="667" t="s">
        <v>2098</v>
      </c>
      <c r="G538" s="668">
        <v>172000</v>
      </c>
      <c r="H538" s="228">
        <v>172000</v>
      </c>
      <c r="I538" s="229">
        <v>0</v>
      </c>
      <c r="J538" s="685">
        <v>172186</v>
      </c>
      <c r="K538" s="279">
        <f t="shared" si="12"/>
        <v>0.9989197728038284</v>
      </c>
      <c r="L538" s="673"/>
    </row>
    <row r="539" spans="1:12" ht="19.5" customHeight="1" thickBot="1">
      <c r="A539" s="120">
        <v>532</v>
      </c>
      <c r="B539" s="224" t="s">
        <v>2018</v>
      </c>
      <c r="C539" s="224" t="s">
        <v>2018</v>
      </c>
      <c r="D539" s="224" t="s">
        <v>2109</v>
      </c>
      <c r="E539" s="225" t="s">
        <v>1997</v>
      </c>
      <c r="F539" s="667" t="s">
        <v>2098</v>
      </c>
      <c r="G539" s="668">
        <v>275000</v>
      </c>
      <c r="H539" s="228">
        <v>275000</v>
      </c>
      <c r="I539" s="229">
        <v>0</v>
      </c>
      <c r="J539" s="685">
        <v>275392</v>
      </c>
      <c r="K539" s="279">
        <f t="shared" si="12"/>
        <v>0.9985765744829189</v>
      </c>
      <c r="L539" s="673"/>
    </row>
    <row r="540" spans="1:12" ht="19.5" customHeight="1" thickBot="1">
      <c r="A540" s="120">
        <v>533</v>
      </c>
      <c r="B540" s="224" t="s">
        <v>2018</v>
      </c>
      <c r="C540" s="224" t="s">
        <v>2018</v>
      </c>
      <c r="D540" s="224" t="s">
        <v>2110</v>
      </c>
      <c r="E540" s="225" t="s">
        <v>1997</v>
      </c>
      <c r="F540" s="667" t="s">
        <v>2098</v>
      </c>
      <c r="G540" s="668">
        <v>395000</v>
      </c>
      <c r="H540" s="228">
        <v>395000</v>
      </c>
      <c r="I540" s="229">
        <v>0</v>
      </c>
      <c r="J540" s="685">
        <v>395198</v>
      </c>
      <c r="K540" s="279">
        <f t="shared" si="12"/>
        <v>0.9994989853187516</v>
      </c>
      <c r="L540" s="673"/>
    </row>
    <row r="541" spans="1:12" ht="19.5" customHeight="1" thickBot="1">
      <c r="A541" s="120">
        <v>534</v>
      </c>
      <c r="B541" s="224" t="s">
        <v>2018</v>
      </c>
      <c r="C541" s="224" t="s">
        <v>2018</v>
      </c>
      <c r="D541" s="224" t="s">
        <v>2111</v>
      </c>
      <c r="E541" s="225" t="s">
        <v>1997</v>
      </c>
      <c r="F541" s="667" t="s">
        <v>2098</v>
      </c>
      <c r="G541" s="668">
        <v>488000</v>
      </c>
      <c r="H541" s="228">
        <v>488000</v>
      </c>
      <c r="I541" s="229">
        <v>0</v>
      </c>
      <c r="J541" s="685">
        <v>488555</v>
      </c>
      <c r="K541" s="279">
        <f t="shared" si="12"/>
        <v>0.9988639968887842</v>
      </c>
      <c r="L541" s="673"/>
    </row>
    <row r="542" spans="1:12" ht="19.5" customHeight="1" thickBot="1">
      <c r="A542" s="120">
        <v>535</v>
      </c>
      <c r="B542" s="224" t="s">
        <v>2018</v>
      </c>
      <c r="C542" s="224" t="s">
        <v>2018</v>
      </c>
      <c r="D542" s="224" t="s">
        <v>2112</v>
      </c>
      <c r="E542" s="225" t="s">
        <v>1997</v>
      </c>
      <c r="F542" s="667" t="s">
        <v>2098</v>
      </c>
      <c r="G542" s="668">
        <v>579000</v>
      </c>
      <c r="H542" s="228">
        <v>579000</v>
      </c>
      <c r="I542" s="229">
        <v>0</v>
      </c>
      <c r="J542" s="685">
        <v>579044</v>
      </c>
      <c r="K542" s="279">
        <f t="shared" si="12"/>
        <v>0.999924012682974</v>
      </c>
      <c r="L542" s="673"/>
    </row>
    <row r="543" spans="1:12" ht="19.5" customHeight="1" thickBot="1">
      <c r="A543" s="120">
        <v>536</v>
      </c>
      <c r="B543" s="224" t="s">
        <v>2018</v>
      </c>
      <c r="C543" s="224" t="s">
        <v>2018</v>
      </c>
      <c r="D543" s="224" t="s">
        <v>2113</v>
      </c>
      <c r="E543" s="225" t="s">
        <v>1997</v>
      </c>
      <c r="F543" s="667" t="s">
        <v>2098</v>
      </c>
      <c r="G543" s="668">
        <v>658000</v>
      </c>
      <c r="H543" s="228">
        <v>658000</v>
      </c>
      <c r="I543" s="229">
        <v>0</v>
      </c>
      <c r="J543" s="685">
        <v>658804</v>
      </c>
      <c r="K543" s="279">
        <f t="shared" si="12"/>
        <v>0.998779606681198</v>
      </c>
      <c r="L543" s="673"/>
    </row>
    <row r="544" spans="1:12" ht="45.75" customHeight="1" thickBot="1">
      <c r="A544" s="120">
        <v>537</v>
      </c>
      <c r="B544" s="224" t="s">
        <v>2018</v>
      </c>
      <c r="C544" s="224" t="s">
        <v>2115</v>
      </c>
      <c r="D544" s="224" t="s">
        <v>2097</v>
      </c>
      <c r="E544" s="225" t="s">
        <v>1997</v>
      </c>
      <c r="F544" s="667" t="s">
        <v>2098</v>
      </c>
      <c r="G544" s="668">
        <v>3300</v>
      </c>
      <c r="H544" s="228">
        <v>3300</v>
      </c>
      <c r="I544" s="229">
        <v>0</v>
      </c>
      <c r="J544" s="685">
        <v>3392</v>
      </c>
      <c r="K544" s="279">
        <f t="shared" si="12"/>
        <v>0.972877358490566</v>
      </c>
      <c r="L544" s="673"/>
    </row>
    <row r="545" spans="1:12" ht="19.5" customHeight="1" thickBot="1">
      <c r="A545" s="120">
        <v>538</v>
      </c>
      <c r="B545" s="224" t="s">
        <v>2018</v>
      </c>
      <c r="C545" s="224" t="s">
        <v>2018</v>
      </c>
      <c r="D545" s="224" t="s">
        <v>2099</v>
      </c>
      <c r="E545" s="225" t="s">
        <v>1997</v>
      </c>
      <c r="F545" s="667" t="s">
        <v>2098</v>
      </c>
      <c r="G545" s="668">
        <v>6900</v>
      </c>
      <c r="H545" s="228">
        <v>6900</v>
      </c>
      <c r="I545" s="229">
        <v>0</v>
      </c>
      <c r="J545" s="685">
        <v>6935</v>
      </c>
      <c r="K545" s="279">
        <f t="shared" si="12"/>
        <v>0.9949531362653208</v>
      </c>
      <c r="L545" s="673"/>
    </row>
    <row r="546" spans="1:12" ht="19.5" customHeight="1" thickBot="1">
      <c r="A546" s="120">
        <v>539</v>
      </c>
      <c r="B546" s="224" t="s">
        <v>2018</v>
      </c>
      <c r="C546" s="224" t="s">
        <v>2018</v>
      </c>
      <c r="D546" s="224" t="s">
        <v>2100</v>
      </c>
      <c r="E546" s="225" t="s">
        <v>1997</v>
      </c>
      <c r="F546" s="667" t="s">
        <v>2098</v>
      </c>
      <c r="G546" s="668">
        <v>11000</v>
      </c>
      <c r="H546" s="228">
        <v>11000</v>
      </c>
      <c r="I546" s="229">
        <v>0</v>
      </c>
      <c r="J546" s="685">
        <v>11962</v>
      </c>
      <c r="K546" s="279">
        <f t="shared" si="12"/>
        <v>0.9195786657749541</v>
      </c>
      <c r="L546" s="673"/>
    </row>
    <row r="547" spans="1:12" ht="19.5" customHeight="1" thickBot="1">
      <c r="A547" s="120">
        <v>540</v>
      </c>
      <c r="B547" s="224" t="s">
        <v>2018</v>
      </c>
      <c r="C547" s="224" t="s">
        <v>2018</v>
      </c>
      <c r="D547" s="224" t="s">
        <v>2101</v>
      </c>
      <c r="E547" s="225" t="s">
        <v>1997</v>
      </c>
      <c r="F547" s="667" t="s">
        <v>2098</v>
      </c>
      <c r="G547" s="668">
        <v>20000</v>
      </c>
      <c r="H547" s="228">
        <v>20000</v>
      </c>
      <c r="I547" s="229">
        <v>0</v>
      </c>
      <c r="J547" s="685">
        <v>20353</v>
      </c>
      <c r="K547" s="279">
        <f t="shared" si="12"/>
        <v>0.9826561194909841</v>
      </c>
      <c r="L547" s="673"/>
    </row>
    <row r="548" spans="1:12" ht="19.5" customHeight="1" thickBot="1">
      <c r="A548" s="120">
        <v>541</v>
      </c>
      <c r="B548" s="224" t="s">
        <v>2018</v>
      </c>
      <c r="C548" s="224" t="s">
        <v>2018</v>
      </c>
      <c r="D548" s="224" t="s">
        <v>2102</v>
      </c>
      <c r="E548" s="225" t="s">
        <v>1997</v>
      </c>
      <c r="F548" s="667" t="s">
        <v>2098</v>
      </c>
      <c r="G548" s="668">
        <v>34000</v>
      </c>
      <c r="H548" s="228">
        <v>34000</v>
      </c>
      <c r="I548" s="229">
        <v>0</v>
      </c>
      <c r="J548" s="685">
        <v>34498</v>
      </c>
      <c r="K548" s="279">
        <f t="shared" si="12"/>
        <v>0.9855643805437997</v>
      </c>
      <c r="L548" s="673"/>
    </row>
    <row r="549" spans="1:12" ht="19.5" customHeight="1" thickBot="1">
      <c r="A549" s="120">
        <v>542</v>
      </c>
      <c r="B549" s="224" t="s">
        <v>2018</v>
      </c>
      <c r="C549" s="224" t="s">
        <v>2018</v>
      </c>
      <c r="D549" s="224" t="s">
        <v>2103</v>
      </c>
      <c r="E549" s="225" t="s">
        <v>1997</v>
      </c>
      <c r="F549" s="667" t="s">
        <v>2098</v>
      </c>
      <c r="G549" s="668">
        <v>62000</v>
      </c>
      <c r="H549" s="228">
        <v>62000</v>
      </c>
      <c r="I549" s="229">
        <v>0</v>
      </c>
      <c r="J549" s="685">
        <v>62312</v>
      </c>
      <c r="K549" s="279">
        <f t="shared" si="12"/>
        <v>0.9949929387597894</v>
      </c>
      <c r="L549" s="673"/>
    </row>
    <row r="550" spans="1:12" ht="19.5" customHeight="1" thickBot="1">
      <c r="A550" s="120">
        <v>543</v>
      </c>
      <c r="B550" s="224" t="s">
        <v>2018</v>
      </c>
      <c r="C550" s="224" t="s">
        <v>2018</v>
      </c>
      <c r="D550" s="224" t="s">
        <v>2104</v>
      </c>
      <c r="E550" s="225" t="s">
        <v>1997</v>
      </c>
      <c r="F550" s="667" t="s">
        <v>2098</v>
      </c>
      <c r="G550" s="668">
        <v>100000</v>
      </c>
      <c r="H550" s="228">
        <v>100000</v>
      </c>
      <c r="I550" s="229">
        <v>0</v>
      </c>
      <c r="J550" s="685">
        <v>100743</v>
      </c>
      <c r="K550" s="279">
        <f t="shared" si="12"/>
        <v>0.9926247977526974</v>
      </c>
      <c r="L550" s="673"/>
    </row>
    <row r="551" spans="1:12" ht="19.5" customHeight="1" thickBot="1">
      <c r="A551" s="120">
        <v>544</v>
      </c>
      <c r="B551" s="224" t="s">
        <v>2018</v>
      </c>
      <c r="C551" s="224" t="s">
        <v>2018</v>
      </c>
      <c r="D551" s="224" t="s">
        <v>2105</v>
      </c>
      <c r="E551" s="225" t="s">
        <v>1997</v>
      </c>
      <c r="F551" s="667" t="s">
        <v>2098</v>
      </c>
      <c r="G551" s="668">
        <v>129000</v>
      </c>
      <c r="H551" s="228">
        <v>129000</v>
      </c>
      <c r="I551" s="229">
        <v>0</v>
      </c>
      <c r="J551" s="685">
        <v>129624</v>
      </c>
      <c r="K551" s="279">
        <f t="shared" si="12"/>
        <v>0.9951860766524717</v>
      </c>
      <c r="L551" s="673"/>
    </row>
    <row r="552" spans="1:12" ht="19.5" customHeight="1" thickBot="1">
      <c r="A552" s="120">
        <v>545</v>
      </c>
      <c r="B552" s="224" t="s">
        <v>2018</v>
      </c>
      <c r="C552" s="224" t="s">
        <v>2018</v>
      </c>
      <c r="D552" s="224" t="s">
        <v>2106</v>
      </c>
      <c r="E552" s="225" t="s">
        <v>1997</v>
      </c>
      <c r="F552" s="667" t="s">
        <v>2098</v>
      </c>
      <c r="G552" s="668">
        <v>137000</v>
      </c>
      <c r="H552" s="228">
        <v>137000</v>
      </c>
      <c r="I552" s="229">
        <v>0</v>
      </c>
      <c r="J552" s="685">
        <v>137265</v>
      </c>
      <c r="K552" s="279">
        <f t="shared" si="12"/>
        <v>0.9980694277492441</v>
      </c>
      <c r="L552" s="673"/>
    </row>
    <row r="553" spans="1:12" ht="44.25" customHeight="1" thickBot="1">
      <c r="A553" s="120">
        <v>546</v>
      </c>
      <c r="B553" s="224" t="s">
        <v>2018</v>
      </c>
      <c r="C553" s="224" t="s">
        <v>2116</v>
      </c>
      <c r="D553" s="224" t="s">
        <v>2108</v>
      </c>
      <c r="E553" s="225" t="s">
        <v>1997</v>
      </c>
      <c r="F553" s="667" t="s">
        <v>2098</v>
      </c>
      <c r="G553" s="668">
        <v>6900</v>
      </c>
      <c r="H553" s="228">
        <v>6900</v>
      </c>
      <c r="I553" s="229">
        <v>0</v>
      </c>
      <c r="J553" s="685">
        <v>6935</v>
      </c>
      <c r="K553" s="279">
        <f t="shared" si="12"/>
        <v>0.9949531362653208</v>
      </c>
      <c r="L553" s="673"/>
    </row>
    <row r="554" spans="1:12" ht="19.5" customHeight="1" thickBot="1">
      <c r="A554" s="120">
        <v>547</v>
      </c>
      <c r="B554" s="224" t="s">
        <v>2018</v>
      </c>
      <c r="C554" s="224" t="s">
        <v>2018</v>
      </c>
      <c r="D554" s="224" t="s">
        <v>2109</v>
      </c>
      <c r="E554" s="225" t="s">
        <v>1997</v>
      </c>
      <c r="F554" s="667" t="s">
        <v>2098</v>
      </c>
      <c r="G554" s="668">
        <v>20000</v>
      </c>
      <c r="H554" s="228">
        <v>20000</v>
      </c>
      <c r="I554" s="229">
        <v>0</v>
      </c>
      <c r="J554" s="685">
        <v>20353</v>
      </c>
      <c r="K554" s="279">
        <f t="shared" si="12"/>
        <v>0.9826561194909841</v>
      </c>
      <c r="L554" s="673"/>
    </row>
    <row r="555" spans="1:12" ht="19.5" customHeight="1" thickBot="1">
      <c r="A555" s="120">
        <v>548</v>
      </c>
      <c r="B555" s="224" t="s">
        <v>2018</v>
      </c>
      <c r="C555" s="224" t="s">
        <v>2018</v>
      </c>
      <c r="D555" s="224" t="s">
        <v>2110</v>
      </c>
      <c r="E555" s="225" t="s">
        <v>1997</v>
      </c>
      <c r="F555" s="667" t="s">
        <v>2098</v>
      </c>
      <c r="G555" s="668">
        <v>62000</v>
      </c>
      <c r="H555" s="228">
        <v>62000</v>
      </c>
      <c r="I555" s="229">
        <v>0</v>
      </c>
      <c r="J555" s="685">
        <v>62312</v>
      </c>
      <c r="K555" s="279">
        <f t="shared" si="12"/>
        <v>0.9949929387597894</v>
      </c>
      <c r="L555" s="673"/>
    </row>
    <row r="556" spans="1:12" ht="19.5" customHeight="1" thickBot="1">
      <c r="A556" s="120">
        <v>549</v>
      </c>
      <c r="B556" s="224" t="s">
        <v>2018</v>
      </c>
      <c r="C556" s="224" t="s">
        <v>2018</v>
      </c>
      <c r="D556" s="224" t="s">
        <v>2111</v>
      </c>
      <c r="E556" s="225" t="s">
        <v>1997</v>
      </c>
      <c r="F556" s="667" t="s">
        <v>2098</v>
      </c>
      <c r="G556" s="668">
        <v>100000</v>
      </c>
      <c r="H556" s="228">
        <v>100000</v>
      </c>
      <c r="I556" s="229">
        <v>0</v>
      </c>
      <c r="J556" s="685">
        <v>100743</v>
      </c>
      <c r="K556" s="279">
        <f t="shared" si="12"/>
        <v>0.9926247977526974</v>
      </c>
      <c r="L556" s="673"/>
    </row>
    <row r="557" spans="1:12" ht="19.5" customHeight="1" thickBot="1">
      <c r="A557" s="120">
        <v>550</v>
      </c>
      <c r="B557" s="224" t="s">
        <v>2018</v>
      </c>
      <c r="C557" s="224" t="s">
        <v>2018</v>
      </c>
      <c r="D557" s="224" t="s">
        <v>2112</v>
      </c>
      <c r="E557" s="225" t="s">
        <v>1997</v>
      </c>
      <c r="F557" s="667" t="s">
        <v>2098</v>
      </c>
      <c r="G557" s="668">
        <v>129000</v>
      </c>
      <c r="H557" s="228">
        <v>129000</v>
      </c>
      <c r="I557" s="229">
        <v>0</v>
      </c>
      <c r="J557" s="685">
        <v>129624</v>
      </c>
      <c r="K557" s="279">
        <f t="shared" si="12"/>
        <v>0.9951860766524717</v>
      </c>
      <c r="L557" s="673"/>
    </row>
    <row r="558" spans="1:12" ht="19.5" customHeight="1" thickBot="1">
      <c r="A558" s="120">
        <v>551</v>
      </c>
      <c r="B558" s="224" t="s">
        <v>2018</v>
      </c>
      <c r="C558" s="224" t="s">
        <v>2018</v>
      </c>
      <c r="D558" s="224" t="s">
        <v>2113</v>
      </c>
      <c r="E558" s="225" t="s">
        <v>1997</v>
      </c>
      <c r="F558" s="667" t="s">
        <v>2098</v>
      </c>
      <c r="G558" s="668">
        <v>158000</v>
      </c>
      <c r="H558" s="228">
        <v>158000</v>
      </c>
      <c r="I558" s="229">
        <v>0</v>
      </c>
      <c r="J558" s="685">
        <v>158280</v>
      </c>
      <c r="K558" s="279">
        <f t="shared" si="12"/>
        <v>0.9982309830679807</v>
      </c>
      <c r="L558" s="673"/>
    </row>
    <row r="559" spans="1:12" ht="48.75" customHeight="1" thickBot="1">
      <c r="A559" s="120">
        <v>552</v>
      </c>
      <c r="B559" s="224" t="s">
        <v>2018</v>
      </c>
      <c r="C559" s="224" t="s">
        <v>2117</v>
      </c>
      <c r="D559" s="224" t="s">
        <v>2108</v>
      </c>
      <c r="E559" s="225" t="s">
        <v>1997</v>
      </c>
      <c r="F559" s="667" t="s">
        <v>2098</v>
      </c>
      <c r="G559" s="668">
        <v>6900</v>
      </c>
      <c r="H559" s="228">
        <v>6900</v>
      </c>
      <c r="I559" s="229">
        <v>0</v>
      </c>
      <c r="J559" s="685">
        <v>6935</v>
      </c>
      <c r="K559" s="279">
        <f t="shared" si="12"/>
        <v>0.9949531362653208</v>
      </c>
      <c r="L559" s="673"/>
    </row>
    <row r="560" spans="1:12" ht="19.5" customHeight="1" thickBot="1">
      <c r="A560" s="120">
        <v>553</v>
      </c>
      <c r="B560" s="224" t="s">
        <v>2018</v>
      </c>
      <c r="C560" s="224" t="s">
        <v>2018</v>
      </c>
      <c r="D560" s="224" t="s">
        <v>2109</v>
      </c>
      <c r="E560" s="225" t="s">
        <v>1997</v>
      </c>
      <c r="F560" s="667" t="s">
        <v>2098</v>
      </c>
      <c r="G560" s="668">
        <v>20000</v>
      </c>
      <c r="H560" s="228">
        <v>20000</v>
      </c>
      <c r="I560" s="229">
        <v>0</v>
      </c>
      <c r="J560" s="685">
        <v>20353</v>
      </c>
      <c r="K560" s="279">
        <f t="shared" si="12"/>
        <v>0.9826561194909841</v>
      </c>
      <c r="L560" s="673"/>
    </row>
    <row r="561" spans="1:12" ht="19.5" customHeight="1" thickBot="1">
      <c r="A561" s="120">
        <v>554</v>
      </c>
      <c r="B561" s="224" t="s">
        <v>2018</v>
      </c>
      <c r="C561" s="224" t="s">
        <v>2018</v>
      </c>
      <c r="D561" s="224" t="s">
        <v>2110</v>
      </c>
      <c r="E561" s="225" t="s">
        <v>1997</v>
      </c>
      <c r="F561" s="667" t="s">
        <v>2098</v>
      </c>
      <c r="G561" s="668">
        <v>62000</v>
      </c>
      <c r="H561" s="228">
        <v>62000</v>
      </c>
      <c r="I561" s="229">
        <v>0</v>
      </c>
      <c r="J561" s="685">
        <v>62312</v>
      </c>
      <c r="K561" s="279">
        <f t="shared" si="12"/>
        <v>0.9949929387597894</v>
      </c>
      <c r="L561" s="673"/>
    </row>
    <row r="562" spans="1:12" ht="19.5" customHeight="1" thickBot="1">
      <c r="A562" s="120">
        <v>555</v>
      </c>
      <c r="B562" s="224" t="s">
        <v>2018</v>
      </c>
      <c r="C562" s="224" t="s">
        <v>2018</v>
      </c>
      <c r="D562" s="224" t="s">
        <v>2111</v>
      </c>
      <c r="E562" s="225" t="s">
        <v>1997</v>
      </c>
      <c r="F562" s="667" t="s">
        <v>2098</v>
      </c>
      <c r="G562" s="668">
        <v>100000</v>
      </c>
      <c r="H562" s="228">
        <v>100000</v>
      </c>
      <c r="I562" s="229">
        <v>0</v>
      </c>
      <c r="J562" s="685">
        <v>100743</v>
      </c>
      <c r="K562" s="279">
        <f t="shared" si="12"/>
        <v>0.9926247977526974</v>
      </c>
      <c r="L562" s="673"/>
    </row>
    <row r="563" spans="1:12" ht="19.5" customHeight="1" thickBot="1">
      <c r="A563" s="120">
        <v>556</v>
      </c>
      <c r="B563" s="224" t="s">
        <v>2018</v>
      </c>
      <c r="C563" s="224" t="s">
        <v>2018</v>
      </c>
      <c r="D563" s="224" t="s">
        <v>2112</v>
      </c>
      <c r="E563" s="225" t="s">
        <v>1997</v>
      </c>
      <c r="F563" s="667" t="s">
        <v>2098</v>
      </c>
      <c r="G563" s="668">
        <v>129000</v>
      </c>
      <c r="H563" s="228">
        <v>129000</v>
      </c>
      <c r="I563" s="229">
        <v>0</v>
      </c>
      <c r="J563" s="685">
        <v>129624</v>
      </c>
      <c r="K563" s="279">
        <f t="shared" si="12"/>
        <v>0.9951860766524717</v>
      </c>
      <c r="L563" s="673"/>
    </row>
    <row r="564" spans="1:12" ht="19.5" customHeight="1" thickBot="1">
      <c r="A564" s="120">
        <v>557</v>
      </c>
      <c r="B564" s="224" t="s">
        <v>2018</v>
      </c>
      <c r="C564" s="224" t="s">
        <v>2018</v>
      </c>
      <c r="D564" s="224" t="s">
        <v>2113</v>
      </c>
      <c r="E564" s="225" t="s">
        <v>1997</v>
      </c>
      <c r="F564" s="667" t="s">
        <v>2098</v>
      </c>
      <c r="G564" s="668">
        <v>158000</v>
      </c>
      <c r="H564" s="228">
        <v>158000</v>
      </c>
      <c r="I564" s="229">
        <v>0</v>
      </c>
      <c r="J564" s="685">
        <v>158280</v>
      </c>
      <c r="K564" s="279">
        <f t="shared" si="12"/>
        <v>0.9982309830679807</v>
      </c>
      <c r="L564" s="673"/>
    </row>
    <row r="565" spans="1:12" ht="48" customHeight="1" thickBot="1">
      <c r="A565" s="120">
        <v>558</v>
      </c>
      <c r="B565" s="224" t="s">
        <v>2018</v>
      </c>
      <c r="C565" s="224" t="s">
        <v>2118</v>
      </c>
      <c r="D565" s="224" t="s">
        <v>2097</v>
      </c>
      <c r="E565" s="225" t="s">
        <v>1997</v>
      </c>
      <c r="F565" s="667" t="s">
        <v>2098</v>
      </c>
      <c r="G565" s="668">
        <v>12000</v>
      </c>
      <c r="H565" s="228">
        <v>12000</v>
      </c>
      <c r="I565" s="229">
        <v>0</v>
      </c>
      <c r="J565" s="685">
        <v>12203.5</v>
      </c>
      <c r="K565" s="279">
        <f t="shared" si="12"/>
        <v>0.9833244560986603</v>
      </c>
      <c r="L565" s="673"/>
    </row>
    <row r="566" spans="1:12" ht="19.5" customHeight="1" thickBot="1">
      <c r="A566" s="120">
        <v>559</v>
      </c>
      <c r="B566" s="224" t="s">
        <v>2018</v>
      </c>
      <c r="C566" s="224" t="s">
        <v>2018</v>
      </c>
      <c r="D566" s="224" t="s">
        <v>2099</v>
      </c>
      <c r="E566" s="225" t="s">
        <v>1997</v>
      </c>
      <c r="F566" s="667" t="s">
        <v>2098</v>
      </c>
      <c r="G566" s="668">
        <v>24500</v>
      </c>
      <c r="H566" s="228">
        <v>24500</v>
      </c>
      <c r="I566" s="229">
        <v>0</v>
      </c>
      <c r="J566" s="685">
        <v>24721</v>
      </c>
      <c r="K566" s="279">
        <f t="shared" si="12"/>
        <v>0.9910602321912544</v>
      </c>
      <c r="L566" s="673"/>
    </row>
    <row r="567" spans="1:12" ht="19.5" customHeight="1" thickBot="1">
      <c r="A567" s="120">
        <v>560</v>
      </c>
      <c r="B567" s="224" t="s">
        <v>2018</v>
      </c>
      <c r="C567" s="224" t="s">
        <v>2018</v>
      </c>
      <c r="D567" s="224" t="s">
        <v>2100</v>
      </c>
      <c r="E567" s="225" t="s">
        <v>1997</v>
      </c>
      <c r="F567" s="667" t="s">
        <v>2098</v>
      </c>
      <c r="G567" s="668">
        <v>34500</v>
      </c>
      <c r="H567" s="228">
        <v>34500</v>
      </c>
      <c r="I567" s="229">
        <v>0</v>
      </c>
      <c r="J567" s="685">
        <v>34875.5</v>
      </c>
      <c r="K567" s="279">
        <f t="shared" si="12"/>
        <v>0.9892331292741323</v>
      </c>
      <c r="L567" s="673"/>
    </row>
    <row r="568" spans="1:12" ht="19.5" customHeight="1" thickBot="1">
      <c r="A568" s="120">
        <v>561</v>
      </c>
      <c r="B568" s="224" t="s">
        <v>2018</v>
      </c>
      <c r="C568" s="224" t="s">
        <v>2018</v>
      </c>
      <c r="D568" s="224" t="s">
        <v>2101</v>
      </c>
      <c r="E568" s="225" t="s">
        <v>1997</v>
      </c>
      <c r="F568" s="667" t="s">
        <v>2098</v>
      </c>
      <c r="G568" s="668">
        <v>49000</v>
      </c>
      <c r="H568" s="228">
        <v>49000</v>
      </c>
      <c r="I568" s="229">
        <v>0</v>
      </c>
      <c r="J568" s="685">
        <v>49340</v>
      </c>
      <c r="K568" s="279">
        <f t="shared" si="12"/>
        <v>0.993109039319011</v>
      </c>
      <c r="L568" s="673"/>
    </row>
    <row r="569" spans="1:12" ht="19.5" customHeight="1" thickBot="1">
      <c r="A569" s="120">
        <v>562</v>
      </c>
      <c r="B569" s="224" t="s">
        <v>2018</v>
      </c>
      <c r="C569" s="224" t="s">
        <v>2018</v>
      </c>
      <c r="D569" s="224" t="s">
        <v>2102</v>
      </c>
      <c r="E569" s="225" t="s">
        <v>1997</v>
      </c>
      <c r="F569" s="667" t="s">
        <v>2098</v>
      </c>
      <c r="G569" s="668">
        <v>71000</v>
      </c>
      <c r="H569" s="228">
        <v>71000</v>
      </c>
      <c r="I569" s="229">
        <v>0</v>
      </c>
      <c r="J569" s="685">
        <v>71218</v>
      </c>
      <c r="K569" s="279">
        <f t="shared" si="12"/>
        <v>0.9969389761015474</v>
      </c>
      <c r="L569" s="673"/>
    </row>
    <row r="570" spans="1:12" ht="19.5" customHeight="1" thickBot="1">
      <c r="A570" s="120">
        <v>563</v>
      </c>
      <c r="B570" s="224" t="s">
        <v>2018</v>
      </c>
      <c r="C570" s="224" t="s">
        <v>2018</v>
      </c>
      <c r="D570" s="224" t="s">
        <v>2103</v>
      </c>
      <c r="E570" s="225" t="s">
        <v>1997</v>
      </c>
      <c r="F570" s="667" t="s">
        <v>2098</v>
      </c>
      <c r="G570" s="668">
        <v>102500</v>
      </c>
      <c r="H570" s="228">
        <v>102500</v>
      </c>
      <c r="I570" s="229">
        <v>0</v>
      </c>
      <c r="J570" s="685">
        <v>102796</v>
      </c>
      <c r="K570" s="279">
        <f t="shared" si="12"/>
        <v>0.9971205105257014</v>
      </c>
      <c r="L570" s="673"/>
    </row>
    <row r="571" spans="1:12" ht="19.5" customHeight="1" thickBot="1">
      <c r="A571" s="120">
        <v>564</v>
      </c>
      <c r="B571" s="224" t="s">
        <v>2018</v>
      </c>
      <c r="C571" s="224" t="s">
        <v>2018</v>
      </c>
      <c r="D571" s="224" t="s">
        <v>2104</v>
      </c>
      <c r="E571" s="225" t="s">
        <v>1997</v>
      </c>
      <c r="F571" s="667" t="s">
        <v>2098</v>
      </c>
      <c r="G571" s="668">
        <v>140500</v>
      </c>
      <c r="H571" s="228">
        <v>140500</v>
      </c>
      <c r="I571" s="229">
        <v>0</v>
      </c>
      <c r="J571" s="685">
        <v>140876.5</v>
      </c>
      <c r="K571" s="279">
        <f t="shared" si="12"/>
        <v>0.9973274463803402</v>
      </c>
      <c r="L571" s="673"/>
    </row>
    <row r="572" spans="1:12" ht="19.5" customHeight="1" thickBot="1">
      <c r="A572" s="120">
        <v>565</v>
      </c>
      <c r="B572" s="224" t="s">
        <v>2018</v>
      </c>
      <c r="C572" s="224" t="s">
        <v>2018</v>
      </c>
      <c r="D572" s="224" t="s">
        <v>2105</v>
      </c>
      <c r="E572" s="225" t="s">
        <v>1997</v>
      </c>
      <c r="F572" s="667" t="s">
        <v>2098</v>
      </c>
      <c r="G572" s="668">
        <v>185500</v>
      </c>
      <c r="H572" s="228">
        <v>185500</v>
      </c>
      <c r="I572" s="229">
        <v>0</v>
      </c>
      <c r="J572" s="685">
        <v>185644</v>
      </c>
      <c r="K572" s="279">
        <f aca="true" t="shared" si="13" ref="K572:K635">IF(G572=0,"",G572/J572)</f>
        <v>0.9992243218202581</v>
      </c>
      <c r="L572" s="673"/>
    </row>
    <row r="573" spans="1:12" ht="19.5" customHeight="1" thickBot="1">
      <c r="A573" s="120">
        <v>566</v>
      </c>
      <c r="B573" s="224" t="s">
        <v>2018</v>
      </c>
      <c r="C573" s="224" t="s">
        <v>2018</v>
      </c>
      <c r="D573" s="224" t="s">
        <v>2106</v>
      </c>
      <c r="E573" s="225" t="s">
        <v>1997</v>
      </c>
      <c r="F573" s="667" t="s">
        <v>2098</v>
      </c>
      <c r="G573" s="668">
        <v>216500</v>
      </c>
      <c r="H573" s="228">
        <v>216500</v>
      </c>
      <c r="I573" s="229">
        <v>0</v>
      </c>
      <c r="J573" s="685">
        <v>216688.5</v>
      </c>
      <c r="K573" s="279">
        <f t="shared" si="13"/>
        <v>0.9991300876603973</v>
      </c>
      <c r="L573" s="673"/>
    </row>
    <row r="574" spans="1:12" ht="49.5" customHeight="1" thickBot="1">
      <c r="A574" s="120">
        <v>567</v>
      </c>
      <c r="B574" s="224" t="s">
        <v>2018</v>
      </c>
      <c r="C574" s="224" t="s">
        <v>2119</v>
      </c>
      <c r="D574" s="224" t="s">
        <v>2108</v>
      </c>
      <c r="E574" s="225" t="s">
        <v>1997</v>
      </c>
      <c r="F574" s="667" t="s">
        <v>2098</v>
      </c>
      <c r="G574" s="668">
        <v>39000</v>
      </c>
      <c r="H574" s="228">
        <v>39000</v>
      </c>
      <c r="I574" s="229">
        <v>0</v>
      </c>
      <c r="J574" s="685">
        <v>39049</v>
      </c>
      <c r="K574" s="279">
        <f t="shared" si="13"/>
        <v>0.9987451663294835</v>
      </c>
      <c r="L574" s="673"/>
    </row>
    <row r="575" spans="1:12" ht="19.5" customHeight="1" thickBot="1">
      <c r="A575" s="120">
        <v>568</v>
      </c>
      <c r="B575" s="224" t="s">
        <v>2018</v>
      </c>
      <c r="C575" s="224" t="s">
        <v>2018</v>
      </c>
      <c r="D575" s="224" t="s">
        <v>2109</v>
      </c>
      <c r="E575" s="225" t="s">
        <v>1997</v>
      </c>
      <c r="F575" s="667" t="s">
        <v>2098</v>
      </c>
      <c r="G575" s="668">
        <v>64500</v>
      </c>
      <c r="H575" s="228">
        <v>64500</v>
      </c>
      <c r="I575" s="229">
        <v>0</v>
      </c>
      <c r="J575" s="685">
        <v>64861.5</v>
      </c>
      <c r="K575" s="279">
        <f t="shared" si="13"/>
        <v>0.9944265858791425</v>
      </c>
      <c r="L575" s="673"/>
    </row>
    <row r="576" spans="1:12" ht="19.5" customHeight="1" thickBot="1">
      <c r="A576" s="120">
        <v>569</v>
      </c>
      <c r="B576" s="224" t="s">
        <v>2018</v>
      </c>
      <c r="C576" s="224" t="s">
        <v>2018</v>
      </c>
      <c r="D576" s="224" t="s">
        <v>2110</v>
      </c>
      <c r="E576" s="225" t="s">
        <v>1997</v>
      </c>
      <c r="F576" s="667" t="s">
        <v>2098</v>
      </c>
      <c r="G576" s="668">
        <v>102500</v>
      </c>
      <c r="H576" s="228">
        <v>102500</v>
      </c>
      <c r="I576" s="229">
        <v>0</v>
      </c>
      <c r="J576" s="685">
        <v>102556.5</v>
      </c>
      <c r="K576" s="279">
        <f t="shared" si="13"/>
        <v>0.9994490841633636</v>
      </c>
      <c r="L576" s="673"/>
    </row>
    <row r="577" spans="1:12" ht="19.5" customHeight="1" thickBot="1">
      <c r="A577" s="120">
        <v>570</v>
      </c>
      <c r="B577" s="224" t="s">
        <v>2018</v>
      </c>
      <c r="C577" s="224" t="s">
        <v>2018</v>
      </c>
      <c r="D577" s="224" t="s">
        <v>2111</v>
      </c>
      <c r="E577" s="225" t="s">
        <v>1997</v>
      </c>
      <c r="F577" s="667" t="s">
        <v>2098</v>
      </c>
      <c r="G577" s="668">
        <v>133000</v>
      </c>
      <c r="H577" s="228">
        <v>133000</v>
      </c>
      <c r="I577" s="229">
        <v>0</v>
      </c>
      <c r="J577" s="685">
        <v>133474</v>
      </c>
      <c r="K577" s="279">
        <f t="shared" si="13"/>
        <v>0.9964487465723662</v>
      </c>
      <c r="L577" s="673"/>
    </row>
    <row r="578" spans="1:12" ht="19.5" customHeight="1" thickBot="1">
      <c r="A578" s="120">
        <v>571</v>
      </c>
      <c r="B578" s="224" t="s">
        <v>2018</v>
      </c>
      <c r="C578" s="224" t="s">
        <v>2018</v>
      </c>
      <c r="D578" s="224" t="s">
        <v>2112</v>
      </c>
      <c r="E578" s="225" t="s">
        <v>1997</v>
      </c>
      <c r="F578" s="667" t="s">
        <v>2098</v>
      </c>
      <c r="G578" s="668">
        <v>161000</v>
      </c>
      <c r="H578" s="228">
        <v>161000</v>
      </c>
      <c r="I578" s="229">
        <v>0</v>
      </c>
      <c r="J578" s="685">
        <v>161048</v>
      </c>
      <c r="K578" s="279">
        <f t="shared" si="13"/>
        <v>0.9997019522130048</v>
      </c>
      <c r="L578" s="673"/>
    </row>
    <row r="579" spans="1:12" ht="19.5" customHeight="1" thickBot="1">
      <c r="A579" s="120">
        <v>572</v>
      </c>
      <c r="B579" s="224" t="s">
        <v>2018</v>
      </c>
      <c r="C579" s="224" t="s">
        <v>2018</v>
      </c>
      <c r="D579" s="224" t="s">
        <v>2113</v>
      </c>
      <c r="E579" s="225" t="s">
        <v>1997</v>
      </c>
      <c r="F579" s="667" t="s">
        <v>2098</v>
      </c>
      <c r="G579" s="668">
        <v>186000</v>
      </c>
      <c r="H579" s="228">
        <v>186000</v>
      </c>
      <c r="I579" s="229">
        <v>0</v>
      </c>
      <c r="J579" s="685">
        <v>186360.5</v>
      </c>
      <c r="K579" s="279">
        <f t="shared" si="13"/>
        <v>0.9980655772011773</v>
      </c>
      <c r="L579" s="673"/>
    </row>
    <row r="580" spans="1:12" ht="40.5" customHeight="1" thickBot="1">
      <c r="A580" s="120">
        <v>573</v>
      </c>
      <c r="B580" s="224" t="s">
        <v>2018</v>
      </c>
      <c r="C580" s="224" t="s">
        <v>2120</v>
      </c>
      <c r="D580" s="224" t="s">
        <v>2108</v>
      </c>
      <c r="E580" s="225" t="s">
        <v>1997</v>
      </c>
      <c r="F580" s="667" t="s">
        <v>2098</v>
      </c>
      <c r="G580" s="668">
        <v>86000</v>
      </c>
      <c r="H580" s="228">
        <v>86000</v>
      </c>
      <c r="I580" s="229">
        <v>0</v>
      </c>
      <c r="J580" s="685">
        <v>86093</v>
      </c>
      <c r="K580" s="279">
        <f t="shared" si="13"/>
        <v>0.9989197728038284</v>
      </c>
      <c r="L580" s="673"/>
    </row>
    <row r="581" spans="1:12" ht="19.5" customHeight="1" thickBot="1">
      <c r="A581" s="120">
        <v>574</v>
      </c>
      <c r="B581" s="224" t="s">
        <v>2018</v>
      </c>
      <c r="C581" s="224" t="s">
        <v>2018</v>
      </c>
      <c r="D581" s="224" t="s">
        <v>2109</v>
      </c>
      <c r="E581" s="225" t="s">
        <v>1997</v>
      </c>
      <c r="F581" s="667" t="s">
        <v>2098</v>
      </c>
      <c r="G581" s="668">
        <v>137500</v>
      </c>
      <c r="H581" s="228">
        <v>137500</v>
      </c>
      <c r="I581" s="229">
        <v>0</v>
      </c>
      <c r="J581" s="685">
        <v>137696</v>
      </c>
      <c r="K581" s="279">
        <f t="shared" si="13"/>
        <v>0.9985765744829189</v>
      </c>
      <c r="L581" s="673"/>
    </row>
    <row r="582" spans="1:12" ht="19.5" customHeight="1" thickBot="1">
      <c r="A582" s="120">
        <v>575</v>
      </c>
      <c r="B582" s="224" t="s">
        <v>2018</v>
      </c>
      <c r="C582" s="224" t="s">
        <v>2018</v>
      </c>
      <c r="D582" s="224" t="s">
        <v>2110</v>
      </c>
      <c r="E582" s="225" t="s">
        <v>1997</v>
      </c>
      <c r="F582" s="667" t="s">
        <v>2098</v>
      </c>
      <c r="G582" s="668">
        <v>197500</v>
      </c>
      <c r="H582" s="228">
        <v>197500</v>
      </c>
      <c r="I582" s="229">
        <v>0</v>
      </c>
      <c r="J582" s="685">
        <v>197599</v>
      </c>
      <c r="K582" s="279">
        <f t="shared" si="13"/>
        <v>0.9994989853187516</v>
      </c>
      <c r="L582" s="673"/>
    </row>
    <row r="583" spans="1:12" ht="19.5" customHeight="1" thickBot="1">
      <c r="A583" s="120">
        <v>576</v>
      </c>
      <c r="B583" s="224" t="s">
        <v>2018</v>
      </c>
      <c r="C583" s="224" t="s">
        <v>2018</v>
      </c>
      <c r="D583" s="224" t="s">
        <v>2111</v>
      </c>
      <c r="E583" s="225" t="s">
        <v>1997</v>
      </c>
      <c r="F583" s="667" t="s">
        <v>2098</v>
      </c>
      <c r="G583" s="668">
        <v>244000</v>
      </c>
      <c r="H583" s="228">
        <v>244000</v>
      </c>
      <c r="I583" s="229">
        <v>0</v>
      </c>
      <c r="J583" s="685">
        <v>244277.5</v>
      </c>
      <c r="K583" s="279">
        <f t="shared" si="13"/>
        <v>0.9988639968887842</v>
      </c>
      <c r="L583" s="673"/>
    </row>
    <row r="584" spans="1:12" ht="19.5" customHeight="1" thickBot="1">
      <c r="A584" s="120">
        <v>577</v>
      </c>
      <c r="B584" s="224" t="s">
        <v>2018</v>
      </c>
      <c r="C584" s="224" t="s">
        <v>2018</v>
      </c>
      <c r="D584" s="224" t="s">
        <v>2112</v>
      </c>
      <c r="E584" s="225" t="s">
        <v>1997</v>
      </c>
      <c r="F584" s="667" t="s">
        <v>2098</v>
      </c>
      <c r="G584" s="668">
        <v>289500</v>
      </c>
      <c r="H584" s="228">
        <v>289500</v>
      </c>
      <c r="I584" s="229">
        <v>0</v>
      </c>
      <c r="J584" s="685">
        <v>289522</v>
      </c>
      <c r="K584" s="279">
        <f t="shared" si="13"/>
        <v>0.999924012682974</v>
      </c>
      <c r="L584" s="673"/>
    </row>
    <row r="585" spans="1:12" ht="19.5" customHeight="1" thickBot="1">
      <c r="A585" s="120">
        <v>578</v>
      </c>
      <c r="B585" s="224" t="s">
        <v>2018</v>
      </c>
      <c r="C585" s="224" t="s">
        <v>2018</v>
      </c>
      <c r="D585" s="224" t="s">
        <v>2113</v>
      </c>
      <c r="E585" s="225" t="s">
        <v>1997</v>
      </c>
      <c r="F585" s="667" t="s">
        <v>2098</v>
      </c>
      <c r="G585" s="668">
        <v>329000</v>
      </c>
      <c r="H585" s="228">
        <v>329000</v>
      </c>
      <c r="I585" s="229">
        <v>0</v>
      </c>
      <c r="J585" s="685">
        <v>329402</v>
      </c>
      <c r="K585" s="279">
        <f t="shared" si="13"/>
        <v>0.998779606681198</v>
      </c>
      <c r="L585" s="673"/>
    </row>
    <row r="586" spans="1:12" ht="42" customHeight="1" thickBot="1">
      <c r="A586" s="120">
        <v>579</v>
      </c>
      <c r="B586" s="224" t="s">
        <v>2018</v>
      </c>
      <c r="C586" s="224" t="s">
        <v>2121</v>
      </c>
      <c r="D586" s="224" t="s">
        <v>2097</v>
      </c>
      <c r="E586" s="225" t="s">
        <v>1997</v>
      </c>
      <c r="F586" s="667" t="s">
        <v>2098</v>
      </c>
      <c r="G586" s="668">
        <v>1650</v>
      </c>
      <c r="H586" s="228">
        <v>1650</v>
      </c>
      <c r="I586" s="229">
        <v>0</v>
      </c>
      <c r="J586" s="685">
        <v>1696</v>
      </c>
      <c r="K586" s="279">
        <f t="shared" si="13"/>
        <v>0.972877358490566</v>
      </c>
      <c r="L586" s="673"/>
    </row>
    <row r="587" spans="1:12" ht="19.5" customHeight="1" thickBot="1">
      <c r="A587" s="120">
        <v>580</v>
      </c>
      <c r="B587" s="224" t="s">
        <v>2018</v>
      </c>
      <c r="C587" s="224" t="s">
        <v>2018</v>
      </c>
      <c r="D587" s="224" t="s">
        <v>2099</v>
      </c>
      <c r="E587" s="225" t="s">
        <v>1997</v>
      </c>
      <c r="F587" s="667" t="s">
        <v>2098</v>
      </c>
      <c r="G587" s="668">
        <v>3450</v>
      </c>
      <c r="H587" s="228">
        <v>3450</v>
      </c>
      <c r="I587" s="229">
        <v>0</v>
      </c>
      <c r="J587" s="685">
        <v>3467.5</v>
      </c>
      <c r="K587" s="279">
        <f t="shared" si="13"/>
        <v>0.9949531362653208</v>
      </c>
      <c r="L587" s="673"/>
    </row>
    <row r="588" spans="1:12" ht="19.5" customHeight="1" thickBot="1">
      <c r="A588" s="120">
        <v>581</v>
      </c>
      <c r="B588" s="224" t="s">
        <v>2018</v>
      </c>
      <c r="C588" s="224" t="s">
        <v>2018</v>
      </c>
      <c r="D588" s="224" t="s">
        <v>2100</v>
      </c>
      <c r="E588" s="225" t="s">
        <v>1997</v>
      </c>
      <c r="F588" s="667" t="s">
        <v>2098</v>
      </c>
      <c r="G588" s="668">
        <v>5500</v>
      </c>
      <c r="H588" s="228">
        <v>5500</v>
      </c>
      <c r="I588" s="229">
        <v>0</v>
      </c>
      <c r="J588" s="685">
        <v>5981</v>
      </c>
      <c r="K588" s="279">
        <f t="shared" si="13"/>
        <v>0.9195786657749541</v>
      </c>
      <c r="L588" s="673"/>
    </row>
    <row r="589" spans="1:12" ht="19.5" customHeight="1" thickBot="1">
      <c r="A589" s="120">
        <v>582</v>
      </c>
      <c r="B589" s="224" t="s">
        <v>2018</v>
      </c>
      <c r="C589" s="224" t="s">
        <v>2018</v>
      </c>
      <c r="D589" s="224" t="s">
        <v>2101</v>
      </c>
      <c r="E589" s="225" t="s">
        <v>1997</v>
      </c>
      <c r="F589" s="667" t="s">
        <v>2098</v>
      </c>
      <c r="G589" s="668">
        <v>10000</v>
      </c>
      <c r="H589" s="228">
        <v>10000</v>
      </c>
      <c r="I589" s="229">
        <v>0</v>
      </c>
      <c r="J589" s="685">
        <v>10176.5</v>
      </c>
      <c r="K589" s="279">
        <f t="shared" si="13"/>
        <v>0.9826561194909841</v>
      </c>
      <c r="L589" s="673"/>
    </row>
    <row r="590" spans="1:12" ht="19.5" customHeight="1" thickBot="1">
      <c r="A590" s="120">
        <v>583</v>
      </c>
      <c r="B590" s="224" t="s">
        <v>2018</v>
      </c>
      <c r="C590" s="224" t="s">
        <v>2018</v>
      </c>
      <c r="D590" s="224" t="s">
        <v>2102</v>
      </c>
      <c r="E590" s="225" t="s">
        <v>1997</v>
      </c>
      <c r="F590" s="667" t="s">
        <v>2098</v>
      </c>
      <c r="G590" s="668">
        <v>17000</v>
      </c>
      <c r="H590" s="228">
        <v>17000</v>
      </c>
      <c r="I590" s="229">
        <v>0</v>
      </c>
      <c r="J590" s="685">
        <v>17249</v>
      </c>
      <c r="K590" s="279">
        <f t="shared" si="13"/>
        <v>0.9855643805437997</v>
      </c>
      <c r="L590" s="673"/>
    </row>
    <row r="591" spans="1:12" ht="19.5" customHeight="1" thickBot="1">
      <c r="A591" s="120">
        <v>584</v>
      </c>
      <c r="B591" s="224" t="s">
        <v>2018</v>
      </c>
      <c r="C591" s="224" t="s">
        <v>2018</v>
      </c>
      <c r="D591" s="224" t="s">
        <v>2103</v>
      </c>
      <c r="E591" s="225" t="s">
        <v>1997</v>
      </c>
      <c r="F591" s="667" t="s">
        <v>2098</v>
      </c>
      <c r="G591" s="668">
        <v>31000</v>
      </c>
      <c r="H591" s="228">
        <v>31000</v>
      </c>
      <c r="I591" s="229">
        <v>0</v>
      </c>
      <c r="J591" s="685">
        <v>31156</v>
      </c>
      <c r="K591" s="279">
        <f t="shared" si="13"/>
        <v>0.9949929387597894</v>
      </c>
      <c r="L591" s="673"/>
    </row>
    <row r="592" spans="1:12" ht="19.5" customHeight="1" thickBot="1">
      <c r="A592" s="120">
        <v>585</v>
      </c>
      <c r="B592" s="224" t="s">
        <v>2018</v>
      </c>
      <c r="C592" s="224" t="s">
        <v>2018</v>
      </c>
      <c r="D592" s="224" t="s">
        <v>2104</v>
      </c>
      <c r="E592" s="225" t="s">
        <v>1997</v>
      </c>
      <c r="F592" s="667" t="s">
        <v>2098</v>
      </c>
      <c r="G592" s="668">
        <v>50000</v>
      </c>
      <c r="H592" s="228">
        <v>50000</v>
      </c>
      <c r="I592" s="229">
        <v>0</v>
      </c>
      <c r="J592" s="685">
        <v>50371.5</v>
      </c>
      <c r="K592" s="279">
        <f t="shared" si="13"/>
        <v>0.9926247977526974</v>
      </c>
      <c r="L592" s="673"/>
    </row>
    <row r="593" spans="1:12" ht="19.5" customHeight="1" thickBot="1">
      <c r="A593" s="120">
        <v>586</v>
      </c>
      <c r="B593" s="224" t="s">
        <v>2018</v>
      </c>
      <c r="C593" s="224" t="s">
        <v>2018</v>
      </c>
      <c r="D593" s="224" t="s">
        <v>2105</v>
      </c>
      <c r="E593" s="225" t="s">
        <v>1997</v>
      </c>
      <c r="F593" s="667" t="s">
        <v>2098</v>
      </c>
      <c r="G593" s="668">
        <v>64500</v>
      </c>
      <c r="H593" s="228">
        <v>64500</v>
      </c>
      <c r="I593" s="229">
        <v>0</v>
      </c>
      <c r="J593" s="685">
        <v>64812</v>
      </c>
      <c r="K593" s="279">
        <f t="shared" si="13"/>
        <v>0.9951860766524717</v>
      </c>
      <c r="L593" s="673"/>
    </row>
    <row r="594" spans="1:12" ht="19.5" customHeight="1" thickBot="1">
      <c r="A594" s="120">
        <v>587</v>
      </c>
      <c r="B594" s="224" t="s">
        <v>2018</v>
      </c>
      <c r="C594" s="224" t="s">
        <v>2018</v>
      </c>
      <c r="D594" s="224" t="s">
        <v>2106</v>
      </c>
      <c r="E594" s="225" t="s">
        <v>1997</v>
      </c>
      <c r="F594" s="667" t="s">
        <v>2098</v>
      </c>
      <c r="G594" s="668">
        <v>68500</v>
      </c>
      <c r="H594" s="228">
        <v>68500</v>
      </c>
      <c r="I594" s="229">
        <v>0</v>
      </c>
      <c r="J594" s="685">
        <v>68632.5</v>
      </c>
      <c r="K594" s="279">
        <f t="shared" si="13"/>
        <v>0.9980694277492441</v>
      </c>
      <c r="L594" s="673"/>
    </row>
    <row r="595" spans="1:12" ht="45" customHeight="1" thickBot="1">
      <c r="A595" s="120">
        <v>588</v>
      </c>
      <c r="B595" s="224" t="s">
        <v>2018</v>
      </c>
      <c r="C595" s="224" t="s">
        <v>2122</v>
      </c>
      <c r="D595" s="224" t="s">
        <v>2108</v>
      </c>
      <c r="E595" s="225" t="s">
        <v>1997</v>
      </c>
      <c r="F595" s="667" t="s">
        <v>2098</v>
      </c>
      <c r="G595" s="668">
        <v>3450</v>
      </c>
      <c r="H595" s="228">
        <v>3450</v>
      </c>
      <c r="I595" s="229">
        <v>0</v>
      </c>
      <c r="J595" s="685">
        <v>3467.5</v>
      </c>
      <c r="K595" s="279">
        <f t="shared" si="13"/>
        <v>0.9949531362653208</v>
      </c>
      <c r="L595" s="673"/>
    </row>
    <row r="596" spans="1:12" ht="19.5" customHeight="1" thickBot="1">
      <c r="A596" s="120">
        <v>589</v>
      </c>
      <c r="B596" s="224" t="s">
        <v>2018</v>
      </c>
      <c r="C596" s="224" t="s">
        <v>2018</v>
      </c>
      <c r="D596" s="224" t="s">
        <v>2109</v>
      </c>
      <c r="E596" s="225" t="s">
        <v>1997</v>
      </c>
      <c r="F596" s="667" t="s">
        <v>2098</v>
      </c>
      <c r="G596" s="668">
        <v>10000</v>
      </c>
      <c r="H596" s="228">
        <v>10000</v>
      </c>
      <c r="I596" s="229">
        <v>0</v>
      </c>
      <c r="J596" s="685">
        <v>10176.5</v>
      </c>
      <c r="K596" s="279">
        <f t="shared" si="13"/>
        <v>0.9826561194909841</v>
      </c>
      <c r="L596" s="673"/>
    </row>
    <row r="597" spans="1:12" ht="19.5" customHeight="1" thickBot="1">
      <c r="A597" s="120">
        <v>590</v>
      </c>
      <c r="B597" s="224" t="s">
        <v>2018</v>
      </c>
      <c r="C597" s="224" t="s">
        <v>2018</v>
      </c>
      <c r="D597" s="224" t="s">
        <v>2110</v>
      </c>
      <c r="E597" s="225" t="s">
        <v>1997</v>
      </c>
      <c r="F597" s="667" t="s">
        <v>2098</v>
      </c>
      <c r="G597" s="668">
        <v>31000</v>
      </c>
      <c r="H597" s="228">
        <v>31000</v>
      </c>
      <c r="I597" s="229">
        <v>0</v>
      </c>
      <c r="J597" s="685">
        <v>31156</v>
      </c>
      <c r="K597" s="279">
        <f t="shared" si="13"/>
        <v>0.9949929387597894</v>
      </c>
      <c r="L597" s="673"/>
    </row>
    <row r="598" spans="1:12" ht="19.5" customHeight="1" thickBot="1">
      <c r="A598" s="120">
        <v>591</v>
      </c>
      <c r="B598" s="224" t="s">
        <v>2018</v>
      </c>
      <c r="C598" s="224" t="s">
        <v>2018</v>
      </c>
      <c r="D598" s="224" t="s">
        <v>2111</v>
      </c>
      <c r="E598" s="225" t="s">
        <v>1997</v>
      </c>
      <c r="F598" s="667" t="s">
        <v>2098</v>
      </c>
      <c r="G598" s="668">
        <v>50000</v>
      </c>
      <c r="H598" s="228">
        <v>50000</v>
      </c>
      <c r="I598" s="229">
        <v>0</v>
      </c>
      <c r="J598" s="685">
        <v>50371.5</v>
      </c>
      <c r="K598" s="279">
        <f t="shared" si="13"/>
        <v>0.9926247977526974</v>
      </c>
      <c r="L598" s="673"/>
    </row>
    <row r="599" spans="1:12" ht="19.5" customHeight="1" thickBot="1">
      <c r="A599" s="120">
        <v>592</v>
      </c>
      <c r="B599" s="224" t="s">
        <v>2018</v>
      </c>
      <c r="C599" s="224" t="s">
        <v>2018</v>
      </c>
      <c r="D599" s="224" t="s">
        <v>2112</v>
      </c>
      <c r="E599" s="225" t="s">
        <v>1997</v>
      </c>
      <c r="F599" s="667" t="s">
        <v>2098</v>
      </c>
      <c r="G599" s="668">
        <v>64500</v>
      </c>
      <c r="H599" s="228">
        <v>64500</v>
      </c>
      <c r="I599" s="229">
        <v>0</v>
      </c>
      <c r="J599" s="685">
        <v>64812</v>
      </c>
      <c r="K599" s="279">
        <f t="shared" si="13"/>
        <v>0.9951860766524717</v>
      </c>
      <c r="L599" s="673"/>
    </row>
    <row r="600" spans="1:12" ht="19.5" customHeight="1" thickBot="1">
      <c r="A600" s="120">
        <v>593</v>
      </c>
      <c r="B600" s="224" t="s">
        <v>2018</v>
      </c>
      <c r="C600" s="224" t="s">
        <v>2018</v>
      </c>
      <c r="D600" s="224" t="s">
        <v>2113</v>
      </c>
      <c r="E600" s="225" t="s">
        <v>1997</v>
      </c>
      <c r="F600" s="667" t="s">
        <v>2098</v>
      </c>
      <c r="G600" s="668">
        <v>79000</v>
      </c>
      <c r="H600" s="228">
        <v>79000</v>
      </c>
      <c r="I600" s="229">
        <v>0</v>
      </c>
      <c r="J600" s="685">
        <v>79140</v>
      </c>
      <c r="K600" s="279">
        <f t="shared" si="13"/>
        <v>0.9982309830679807</v>
      </c>
      <c r="L600" s="673"/>
    </row>
    <row r="601" spans="1:12" ht="49.5" customHeight="1" thickBot="1">
      <c r="A601" s="120">
        <v>594</v>
      </c>
      <c r="B601" s="224" t="s">
        <v>2018</v>
      </c>
      <c r="C601" s="224" t="s">
        <v>2123</v>
      </c>
      <c r="D601" s="224" t="s">
        <v>2108</v>
      </c>
      <c r="E601" s="225" t="s">
        <v>1997</v>
      </c>
      <c r="F601" s="667" t="s">
        <v>2098</v>
      </c>
      <c r="G601" s="668">
        <v>3450</v>
      </c>
      <c r="H601" s="228">
        <v>3450</v>
      </c>
      <c r="I601" s="229">
        <v>0</v>
      </c>
      <c r="J601" s="685">
        <v>3467.5</v>
      </c>
      <c r="K601" s="279">
        <f t="shared" si="13"/>
        <v>0.9949531362653208</v>
      </c>
      <c r="L601" s="673"/>
    </row>
    <row r="602" spans="1:12" ht="19.5" customHeight="1" thickBot="1">
      <c r="A602" s="120">
        <v>595</v>
      </c>
      <c r="B602" s="224" t="s">
        <v>2018</v>
      </c>
      <c r="C602" s="224" t="s">
        <v>2018</v>
      </c>
      <c r="D602" s="224" t="s">
        <v>2109</v>
      </c>
      <c r="E602" s="225" t="s">
        <v>1997</v>
      </c>
      <c r="F602" s="667" t="s">
        <v>2098</v>
      </c>
      <c r="G602" s="668">
        <v>10000</v>
      </c>
      <c r="H602" s="228">
        <v>10000</v>
      </c>
      <c r="I602" s="229">
        <v>0</v>
      </c>
      <c r="J602" s="685">
        <v>10176.5</v>
      </c>
      <c r="K602" s="279">
        <f t="shared" si="13"/>
        <v>0.9826561194909841</v>
      </c>
      <c r="L602" s="673"/>
    </row>
    <row r="603" spans="1:12" ht="19.5" customHeight="1" thickBot="1">
      <c r="A603" s="120">
        <v>596</v>
      </c>
      <c r="B603" s="224" t="s">
        <v>2018</v>
      </c>
      <c r="C603" s="224" t="s">
        <v>2018</v>
      </c>
      <c r="D603" s="224" t="s">
        <v>2110</v>
      </c>
      <c r="E603" s="225" t="s">
        <v>1997</v>
      </c>
      <c r="F603" s="667" t="s">
        <v>2098</v>
      </c>
      <c r="G603" s="668">
        <v>31000</v>
      </c>
      <c r="H603" s="228">
        <v>31000</v>
      </c>
      <c r="I603" s="229">
        <v>0</v>
      </c>
      <c r="J603" s="685">
        <v>31156</v>
      </c>
      <c r="K603" s="279">
        <f t="shared" si="13"/>
        <v>0.9949929387597894</v>
      </c>
      <c r="L603" s="673"/>
    </row>
    <row r="604" spans="1:12" ht="19.5" customHeight="1" thickBot="1">
      <c r="A604" s="120">
        <v>597</v>
      </c>
      <c r="B604" s="224" t="s">
        <v>2018</v>
      </c>
      <c r="C604" s="224" t="s">
        <v>2018</v>
      </c>
      <c r="D604" s="224" t="s">
        <v>2111</v>
      </c>
      <c r="E604" s="225" t="s">
        <v>1997</v>
      </c>
      <c r="F604" s="667" t="s">
        <v>2098</v>
      </c>
      <c r="G604" s="668">
        <v>50000</v>
      </c>
      <c r="H604" s="228">
        <v>50000</v>
      </c>
      <c r="I604" s="229">
        <v>0</v>
      </c>
      <c r="J604" s="685">
        <v>50371.5</v>
      </c>
      <c r="K604" s="279">
        <f t="shared" si="13"/>
        <v>0.9926247977526974</v>
      </c>
      <c r="L604" s="673"/>
    </row>
    <row r="605" spans="1:12" ht="19.5" customHeight="1" thickBot="1">
      <c r="A605" s="120">
        <v>598</v>
      </c>
      <c r="B605" s="224" t="s">
        <v>2018</v>
      </c>
      <c r="C605" s="224" t="s">
        <v>2018</v>
      </c>
      <c r="D605" s="224" t="s">
        <v>2112</v>
      </c>
      <c r="E605" s="225" t="s">
        <v>1997</v>
      </c>
      <c r="F605" s="667" t="s">
        <v>2098</v>
      </c>
      <c r="G605" s="668">
        <v>64500</v>
      </c>
      <c r="H605" s="228">
        <v>64500</v>
      </c>
      <c r="I605" s="229">
        <v>0</v>
      </c>
      <c r="J605" s="685">
        <v>64812</v>
      </c>
      <c r="K605" s="279">
        <f t="shared" si="13"/>
        <v>0.9951860766524717</v>
      </c>
      <c r="L605" s="673"/>
    </row>
    <row r="606" spans="1:12" ht="19.5" customHeight="1" thickBot="1">
      <c r="A606" s="120">
        <v>599</v>
      </c>
      <c r="B606" s="224" t="s">
        <v>2018</v>
      </c>
      <c r="C606" s="224" t="s">
        <v>2018</v>
      </c>
      <c r="D606" s="224" t="s">
        <v>2113</v>
      </c>
      <c r="E606" s="225" t="s">
        <v>1997</v>
      </c>
      <c r="F606" s="667" t="s">
        <v>2098</v>
      </c>
      <c r="G606" s="668">
        <v>79000</v>
      </c>
      <c r="H606" s="228">
        <v>79000</v>
      </c>
      <c r="I606" s="229">
        <v>0</v>
      </c>
      <c r="J606" s="685">
        <v>79140</v>
      </c>
      <c r="K606" s="279">
        <f t="shared" si="13"/>
        <v>0.9982309830679807</v>
      </c>
      <c r="L606" s="673"/>
    </row>
    <row r="607" spans="1:12" ht="39.75" customHeight="1" thickBot="1">
      <c r="A607" s="120">
        <v>600</v>
      </c>
      <c r="B607" s="224" t="s">
        <v>535</v>
      </c>
      <c r="C607" s="224" t="s">
        <v>2124</v>
      </c>
      <c r="D607" s="224" t="s">
        <v>2125</v>
      </c>
      <c r="E607" s="225" t="s">
        <v>2126</v>
      </c>
      <c r="F607" s="667">
        <v>35582</v>
      </c>
      <c r="G607" s="668">
        <v>8600</v>
      </c>
      <c r="H607" s="228">
        <v>8600</v>
      </c>
      <c r="I607" s="229">
        <v>128</v>
      </c>
      <c r="J607" s="685">
        <v>8793</v>
      </c>
      <c r="K607" s="279">
        <f t="shared" si="13"/>
        <v>0.9780507221653588</v>
      </c>
      <c r="L607" s="673"/>
    </row>
    <row r="608" spans="1:12" ht="30" customHeight="1" thickBot="1">
      <c r="A608" s="120">
        <v>601</v>
      </c>
      <c r="B608" s="224" t="s">
        <v>535</v>
      </c>
      <c r="C608" s="224" t="s">
        <v>2127</v>
      </c>
      <c r="D608" s="224" t="s">
        <v>2128</v>
      </c>
      <c r="E608" s="225" t="s">
        <v>2126</v>
      </c>
      <c r="F608" s="667">
        <v>35582</v>
      </c>
      <c r="G608" s="668">
        <v>22000</v>
      </c>
      <c r="H608" s="228">
        <v>22000</v>
      </c>
      <c r="I608" s="229">
        <v>0</v>
      </c>
      <c r="J608" s="685">
        <v>22221</v>
      </c>
      <c r="K608" s="279">
        <f t="shared" si="13"/>
        <v>0.9900544529949147</v>
      </c>
      <c r="L608" s="673"/>
    </row>
    <row r="609" spans="1:12" ht="30" customHeight="1" thickBot="1">
      <c r="A609" s="120">
        <v>602</v>
      </c>
      <c r="B609" s="224" t="s">
        <v>535</v>
      </c>
      <c r="C609" s="224" t="s">
        <v>2127</v>
      </c>
      <c r="D609" s="224" t="s">
        <v>2129</v>
      </c>
      <c r="E609" s="225" t="s">
        <v>2126</v>
      </c>
      <c r="F609" s="667">
        <v>35582</v>
      </c>
      <c r="G609" s="668">
        <v>43000</v>
      </c>
      <c r="H609" s="228">
        <v>43000</v>
      </c>
      <c r="I609" s="229">
        <v>0</v>
      </c>
      <c r="J609" s="685">
        <v>43259</v>
      </c>
      <c r="K609" s="279">
        <f t="shared" si="13"/>
        <v>0.9940128065836011</v>
      </c>
      <c r="L609" s="673"/>
    </row>
    <row r="610" spans="1:12" ht="19.5" customHeight="1" thickBot="1">
      <c r="A610" s="120">
        <v>603</v>
      </c>
      <c r="B610" s="224" t="s">
        <v>535</v>
      </c>
      <c r="C610" s="224" t="s">
        <v>2127</v>
      </c>
      <c r="D610" s="224" t="s">
        <v>2130</v>
      </c>
      <c r="E610" s="225" t="s">
        <v>2126</v>
      </c>
      <c r="F610" s="667">
        <v>35582</v>
      </c>
      <c r="G610" s="668">
        <v>86000</v>
      </c>
      <c r="H610" s="228">
        <v>86000</v>
      </c>
      <c r="I610" s="229">
        <v>0</v>
      </c>
      <c r="J610" s="685">
        <v>86147</v>
      </c>
      <c r="K610" s="279">
        <f t="shared" si="13"/>
        <v>0.9982936144032875</v>
      </c>
      <c r="L610" s="673"/>
    </row>
    <row r="611" spans="1:12" ht="19.5" customHeight="1" thickBot="1">
      <c r="A611" s="120">
        <v>604</v>
      </c>
      <c r="B611" s="224" t="s">
        <v>535</v>
      </c>
      <c r="C611" s="224" t="s">
        <v>2127</v>
      </c>
      <c r="D611" s="224" t="s">
        <v>2131</v>
      </c>
      <c r="E611" s="225" t="s">
        <v>2126</v>
      </c>
      <c r="F611" s="667">
        <v>35582</v>
      </c>
      <c r="G611" s="668">
        <v>130000</v>
      </c>
      <c r="H611" s="228">
        <v>130000</v>
      </c>
      <c r="I611" s="229">
        <v>0</v>
      </c>
      <c r="J611" s="685">
        <v>132543</v>
      </c>
      <c r="K611" s="279">
        <f t="shared" si="13"/>
        <v>0.9808137736432705</v>
      </c>
      <c r="L611" s="673"/>
    </row>
    <row r="612" spans="1:12" ht="19.5" customHeight="1" thickBot="1">
      <c r="A612" s="120">
        <v>605</v>
      </c>
      <c r="B612" s="224" t="s">
        <v>535</v>
      </c>
      <c r="C612" s="224" t="s">
        <v>2127</v>
      </c>
      <c r="D612" s="224" t="s">
        <v>2132</v>
      </c>
      <c r="E612" s="225" t="s">
        <v>2126</v>
      </c>
      <c r="F612" s="667">
        <v>35582</v>
      </c>
      <c r="G612" s="668">
        <v>170000</v>
      </c>
      <c r="H612" s="228">
        <v>170000</v>
      </c>
      <c r="I612" s="229">
        <v>0</v>
      </c>
      <c r="J612" s="685">
        <v>173353</v>
      </c>
      <c r="K612" s="279">
        <f t="shared" si="13"/>
        <v>0.9806579638079526</v>
      </c>
      <c r="L612" s="673"/>
    </row>
    <row r="613" spans="1:12" ht="19.5" customHeight="1" thickBot="1">
      <c r="A613" s="120">
        <v>606</v>
      </c>
      <c r="B613" s="224" t="s">
        <v>535</v>
      </c>
      <c r="C613" s="224" t="s">
        <v>2127</v>
      </c>
      <c r="D613" s="224" t="s">
        <v>2133</v>
      </c>
      <c r="E613" s="225" t="s">
        <v>2126</v>
      </c>
      <c r="F613" s="667">
        <v>35582</v>
      </c>
      <c r="G613" s="668">
        <v>220000</v>
      </c>
      <c r="H613" s="228">
        <v>220000</v>
      </c>
      <c r="I613" s="229">
        <v>0</v>
      </c>
      <c r="J613" s="685">
        <v>222529</v>
      </c>
      <c r="K613" s="279">
        <f t="shared" si="13"/>
        <v>0.9886351891214179</v>
      </c>
      <c r="L613" s="673"/>
    </row>
    <row r="614" spans="1:12" ht="19.5" customHeight="1" thickBot="1">
      <c r="A614" s="120">
        <v>607</v>
      </c>
      <c r="B614" s="224" t="s">
        <v>535</v>
      </c>
      <c r="C614" s="224" t="s">
        <v>2127</v>
      </c>
      <c r="D614" s="224" t="s">
        <v>2134</v>
      </c>
      <c r="E614" s="225" t="s">
        <v>2126</v>
      </c>
      <c r="F614" s="667">
        <v>35582</v>
      </c>
      <c r="G614" s="668">
        <v>300000</v>
      </c>
      <c r="H614" s="228">
        <v>300000</v>
      </c>
      <c r="I614" s="229">
        <v>0</v>
      </c>
      <c r="J614" s="685">
        <v>303773</v>
      </c>
      <c r="K614" s="279">
        <f t="shared" si="13"/>
        <v>0.9875795413022224</v>
      </c>
      <c r="L614" s="673"/>
    </row>
    <row r="615" spans="1:12" ht="44.25" customHeight="1" thickBot="1">
      <c r="A615" s="120">
        <v>608</v>
      </c>
      <c r="B615" s="224" t="s">
        <v>535</v>
      </c>
      <c r="C615" s="224" t="s">
        <v>2127</v>
      </c>
      <c r="D615" s="224" t="s">
        <v>2135</v>
      </c>
      <c r="E615" s="225" t="s">
        <v>2126</v>
      </c>
      <c r="F615" s="667">
        <v>35582</v>
      </c>
      <c r="G615" s="668">
        <v>13000</v>
      </c>
      <c r="H615" s="228">
        <v>13000</v>
      </c>
      <c r="I615" s="229">
        <v>21</v>
      </c>
      <c r="J615" s="685">
        <v>13327</v>
      </c>
      <c r="K615" s="279">
        <f t="shared" si="13"/>
        <v>0.9754633450889172</v>
      </c>
      <c r="L615" s="673"/>
    </row>
    <row r="616" spans="1:12" ht="19.5" customHeight="1" thickBot="1">
      <c r="A616" s="120">
        <v>609</v>
      </c>
      <c r="B616" s="224" t="s">
        <v>535</v>
      </c>
      <c r="C616" s="224" t="s">
        <v>2127</v>
      </c>
      <c r="D616" s="224" t="s">
        <v>2136</v>
      </c>
      <c r="E616" s="225" t="s">
        <v>2126</v>
      </c>
      <c r="F616" s="667">
        <v>35582</v>
      </c>
      <c r="G616" s="668">
        <v>30000</v>
      </c>
      <c r="H616" s="228">
        <v>30000</v>
      </c>
      <c r="I616" s="229">
        <v>10</v>
      </c>
      <c r="J616" s="685">
        <v>30345</v>
      </c>
      <c r="K616" s="279">
        <f t="shared" si="13"/>
        <v>0.9886307464162135</v>
      </c>
      <c r="L616" s="673"/>
    </row>
    <row r="617" spans="1:12" ht="19.5" customHeight="1" thickBot="1">
      <c r="A617" s="120">
        <v>610</v>
      </c>
      <c r="B617" s="224" t="s">
        <v>535</v>
      </c>
      <c r="C617" s="224" t="s">
        <v>2127</v>
      </c>
      <c r="D617" s="224" t="s">
        <v>2137</v>
      </c>
      <c r="E617" s="225" t="s">
        <v>2126</v>
      </c>
      <c r="F617" s="667">
        <v>35582</v>
      </c>
      <c r="G617" s="668">
        <v>65000</v>
      </c>
      <c r="H617" s="228">
        <v>65000</v>
      </c>
      <c r="I617" s="229">
        <v>4</v>
      </c>
      <c r="J617" s="685">
        <v>65930</v>
      </c>
      <c r="K617" s="279">
        <f t="shared" si="13"/>
        <v>0.9858941301380252</v>
      </c>
      <c r="L617" s="673"/>
    </row>
    <row r="618" spans="1:12" ht="19.5" customHeight="1" thickBot="1">
      <c r="A618" s="120">
        <v>611</v>
      </c>
      <c r="B618" s="224" t="s">
        <v>535</v>
      </c>
      <c r="C618" s="224" t="s">
        <v>2127</v>
      </c>
      <c r="D618" s="224" t="s">
        <v>2138</v>
      </c>
      <c r="E618" s="225" t="s">
        <v>2126</v>
      </c>
      <c r="F618" s="667">
        <v>35582</v>
      </c>
      <c r="G618" s="668">
        <v>120000</v>
      </c>
      <c r="H618" s="228">
        <v>120000</v>
      </c>
      <c r="I618" s="229">
        <v>3</v>
      </c>
      <c r="J618" s="685">
        <v>120720</v>
      </c>
      <c r="K618" s="279">
        <f t="shared" si="13"/>
        <v>0.9940357852882704</v>
      </c>
      <c r="L618" s="673"/>
    </row>
    <row r="619" spans="1:12" ht="19.5" customHeight="1" thickBot="1">
      <c r="A619" s="120">
        <v>612</v>
      </c>
      <c r="B619" s="224" t="s">
        <v>535</v>
      </c>
      <c r="C619" s="224" t="s">
        <v>2127</v>
      </c>
      <c r="D619" s="224" t="s">
        <v>2139</v>
      </c>
      <c r="E619" s="225" t="s">
        <v>2126</v>
      </c>
      <c r="F619" s="667">
        <v>35582</v>
      </c>
      <c r="G619" s="668">
        <v>200000</v>
      </c>
      <c r="H619" s="228">
        <v>200000</v>
      </c>
      <c r="I619" s="229">
        <v>8</v>
      </c>
      <c r="J619" s="685">
        <v>201311</v>
      </c>
      <c r="K619" s="279">
        <f t="shared" si="13"/>
        <v>0.9934876882038239</v>
      </c>
      <c r="L619" s="673"/>
    </row>
    <row r="620" spans="1:12" ht="19.5" customHeight="1" thickBot="1">
      <c r="A620" s="120">
        <v>613</v>
      </c>
      <c r="B620" s="224" t="s">
        <v>535</v>
      </c>
      <c r="C620" s="224" t="s">
        <v>2127</v>
      </c>
      <c r="D620" s="224" t="s">
        <v>2140</v>
      </c>
      <c r="E620" s="225" t="s">
        <v>2126</v>
      </c>
      <c r="F620" s="667">
        <v>35582</v>
      </c>
      <c r="G620" s="668">
        <v>270000</v>
      </c>
      <c r="H620" s="228">
        <v>270000</v>
      </c>
      <c r="I620" s="229">
        <v>2</v>
      </c>
      <c r="J620" s="685">
        <v>272351</v>
      </c>
      <c r="K620" s="279">
        <f t="shared" si="13"/>
        <v>0.9913677570488083</v>
      </c>
      <c r="L620" s="673"/>
    </row>
    <row r="621" spans="1:12" ht="19.5" customHeight="1" thickBot="1">
      <c r="A621" s="120">
        <v>614</v>
      </c>
      <c r="B621" s="224" t="s">
        <v>535</v>
      </c>
      <c r="C621" s="224" t="s">
        <v>2127</v>
      </c>
      <c r="D621" s="224" t="s">
        <v>2141</v>
      </c>
      <c r="E621" s="225" t="s">
        <v>2126</v>
      </c>
      <c r="F621" s="667">
        <v>35582</v>
      </c>
      <c r="G621" s="668">
        <v>340000</v>
      </c>
      <c r="H621" s="228">
        <v>340000</v>
      </c>
      <c r="I621" s="229">
        <v>0</v>
      </c>
      <c r="J621" s="685">
        <v>342497</v>
      </c>
      <c r="K621" s="279">
        <f t="shared" si="13"/>
        <v>0.9927094251920455</v>
      </c>
      <c r="L621" s="673"/>
    </row>
    <row r="622" spans="1:12" ht="19.5" customHeight="1" thickBot="1">
      <c r="A622" s="120">
        <v>615</v>
      </c>
      <c r="B622" s="224" t="s">
        <v>535</v>
      </c>
      <c r="C622" s="224" t="s">
        <v>2127</v>
      </c>
      <c r="D622" s="224" t="s">
        <v>2142</v>
      </c>
      <c r="E622" s="225" t="s">
        <v>2126</v>
      </c>
      <c r="F622" s="667">
        <v>35582</v>
      </c>
      <c r="G622" s="668">
        <v>480000</v>
      </c>
      <c r="H622" s="228">
        <v>480000</v>
      </c>
      <c r="I622" s="229">
        <v>0</v>
      </c>
      <c r="J622" s="685">
        <v>482497</v>
      </c>
      <c r="K622" s="279">
        <f t="shared" si="13"/>
        <v>0.99482483828915</v>
      </c>
      <c r="L622" s="673"/>
    </row>
    <row r="623" spans="1:12" ht="33.75" customHeight="1" thickBot="1">
      <c r="A623" s="120">
        <v>616</v>
      </c>
      <c r="B623" s="224" t="s">
        <v>535</v>
      </c>
      <c r="C623" s="224" t="s">
        <v>2127</v>
      </c>
      <c r="D623" s="224" t="s">
        <v>2143</v>
      </c>
      <c r="E623" s="225" t="s">
        <v>2126</v>
      </c>
      <c r="F623" s="667">
        <v>35582</v>
      </c>
      <c r="G623" s="668">
        <v>86000</v>
      </c>
      <c r="H623" s="228">
        <v>86000</v>
      </c>
      <c r="I623" s="229">
        <v>6</v>
      </c>
      <c r="J623" s="685">
        <v>86258</v>
      </c>
      <c r="K623" s="279">
        <f t="shared" si="13"/>
        <v>0.9970089730807578</v>
      </c>
      <c r="L623" s="673"/>
    </row>
    <row r="624" spans="1:12" ht="19.5" customHeight="1" thickBot="1">
      <c r="A624" s="120">
        <v>617</v>
      </c>
      <c r="B624" s="224" t="s">
        <v>535</v>
      </c>
      <c r="C624" s="224" t="s">
        <v>2127</v>
      </c>
      <c r="D624" s="224" t="s">
        <v>2136</v>
      </c>
      <c r="E624" s="225" t="s">
        <v>2126</v>
      </c>
      <c r="F624" s="667">
        <v>35582</v>
      </c>
      <c r="G624" s="668">
        <v>130000</v>
      </c>
      <c r="H624" s="228">
        <v>130000</v>
      </c>
      <c r="I624" s="229">
        <v>21</v>
      </c>
      <c r="J624" s="685">
        <v>130097</v>
      </c>
      <c r="K624" s="279">
        <f t="shared" si="13"/>
        <v>0.9992544024843002</v>
      </c>
      <c r="L624" s="673"/>
    </row>
    <row r="625" spans="1:12" ht="19.5" customHeight="1" thickBot="1">
      <c r="A625" s="120">
        <v>618</v>
      </c>
      <c r="B625" s="224" t="s">
        <v>535</v>
      </c>
      <c r="C625" s="224" t="s">
        <v>2127</v>
      </c>
      <c r="D625" s="224" t="s">
        <v>2137</v>
      </c>
      <c r="E625" s="225" t="s">
        <v>2126</v>
      </c>
      <c r="F625" s="667">
        <v>35582</v>
      </c>
      <c r="G625" s="668">
        <v>200000</v>
      </c>
      <c r="H625" s="228">
        <v>200000</v>
      </c>
      <c r="I625" s="229">
        <v>6</v>
      </c>
      <c r="J625" s="685">
        <v>201945</v>
      </c>
      <c r="K625" s="279">
        <f t="shared" si="13"/>
        <v>0.9903686647354478</v>
      </c>
      <c r="L625" s="673"/>
    </row>
    <row r="626" spans="1:12" ht="19.5" customHeight="1" thickBot="1">
      <c r="A626" s="120">
        <v>619</v>
      </c>
      <c r="B626" s="224" t="s">
        <v>535</v>
      </c>
      <c r="C626" s="224" t="s">
        <v>2127</v>
      </c>
      <c r="D626" s="224" t="s">
        <v>2138</v>
      </c>
      <c r="E626" s="225" t="s">
        <v>2126</v>
      </c>
      <c r="F626" s="667">
        <v>35582</v>
      </c>
      <c r="G626" s="668">
        <v>260000</v>
      </c>
      <c r="H626" s="228">
        <v>260000</v>
      </c>
      <c r="I626" s="229">
        <v>2</v>
      </c>
      <c r="J626" s="685">
        <v>261466</v>
      </c>
      <c r="K626" s="279">
        <f t="shared" si="13"/>
        <v>0.9943931524557686</v>
      </c>
      <c r="L626" s="673"/>
    </row>
    <row r="627" spans="1:12" ht="19.5" customHeight="1" thickBot="1">
      <c r="A627" s="120">
        <v>620</v>
      </c>
      <c r="B627" s="224" t="s">
        <v>535</v>
      </c>
      <c r="C627" s="224" t="s">
        <v>2127</v>
      </c>
      <c r="D627" s="224" t="s">
        <v>2139</v>
      </c>
      <c r="E627" s="225" t="s">
        <v>2126</v>
      </c>
      <c r="F627" s="667">
        <v>35582</v>
      </c>
      <c r="G627" s="668">
        <v>390000</v>
      </c>
      <c r="H627" s="228">
        <v>390000</v>
      </c>
      <c r="I627" s="229">
        <v>5</v>
      </c>
      <c r="J627" s="685">
        <v>390988</v>
      </c>
      <c r="K627" s="279">
        <f t="shared" si="13"/>
        <v>0.9974730682271579</v>
      </c>
      <c r="L627" s="673"/>
    </row>
    <row r="628" spans="1:12" ht="19.5" customHeight="1" thickBot="1">
      <c r="A628" s="120">
        <v>621</v>
      </c>
      <c r="B628" s="224" t="s">
        <v>535</v>
      </c>
      <c r="C628" s="224" t="s">
        <v>2127</v>
      </c>
      <c r="D628" s="224" t="s">
        <v>2140</v>
      </c>
      <c r="E628" s="225" t="s">
        <v>2126</v>
      </c>
      <c r="F628" s="667">
        <v>35582</v>
      </c>
      <c r="G628" s="668">
        <v>510000</v>
      </c>
      <c r="H628" s="228">
        <v>510000</v>
      </c>
      <c r="I628" s="229">
        <v>3</v>
      </c>
      <c r="J628" s="685">
        <v>513420</v>
      </c>
      <c r="K628" s="279">
        <f t="shared" si="13"/>
        <v>0.993338786958046</v>
      </c>
      <c r="L628" s="673"/>
    </row>
    <row r="629" spans="1:12" ht="19.5" customHeight="1" thickBot="1">
      <c r="A629" s="120">
        <v>622</v>
      </c>
      <c r="B629" s="224" t="s">
        <v>535</v>
      </c>
      <c r="C629" s="224" t="s">
        <v>2127</v>
      </c>
      <c r="D629" s="224" t="s">
        <v>2141</v>
      </c>
      <c r="E629" s="225" t="s">
        <v>2126</v>
      </c>
      <c r="F629" s="667">
        <v>35582</v>
      </c>
      <c r="G629" s="668">
        <v>660000</v>
      </c>
      <c r="H629" s="228">
        <v>660000</v>
      </c>
      <c r="I629" s="229">
        <v>0</v>
      </c>
      <c r="J629" s="685">
        <v>663481</v>
      </c>
      <c r="K629" s="279">
        <f t="shared" si="13"/>
        <v>0.9947534292617272</v>
      </c>
      <c r="L629" s="673"/>
    </row>
    <row r="630" spans="1:12" ht="19.5" customHeight="1" thickBot="1">
      <c r="A630" s="120">
        <v>623</v>
      </c>
      <c r="B630" s="224" t="s">
        <v>535</v>
      </c>
      <c r="C630" s="224" t="s">
        <v>2127</v>
      </c>
      <c r="D630" s="224" t="s">
        <v>2142</v>
      </c>
      <c r="E630" s="225" t="s">
        <v>2126</v>
      </c>
      <c r="F630" s="667">
        <v>35582</v>
      </c>
      <c r="G630" s="668">
        <v>870000</v>
      </c>
      <c r="H630" s="228">
        <v>870000</v>
      </c>
      <c r="I630" s="229">
        <v>0</v>
      </c>
      <c r="J630" s="685">
        <v>872061</v>
      </c>
      <c r="K630" s="279">
        <f t="shared" si="13"/>
        <v>0.9976366332171718</v>
      </c>
      <c r="L630" s="673"/>
    </row>
    <row r="631" spans="1:12" ht="67.5" customHeight="1" thickBot="1">
      <c r="A631" s="120">
        <v>624</v>
      </c>
      <c r="B631" s="224" t="s">
        <v>535</v>
      </c>
      <c r="C631" s="224" t="s">
        <v>2144</v>
      </c>
      <c r="D631" s="224"/>
      <c r="E631" s="225" t="s">
        <v>2126</v>
      </c>
      <c r="F631" s="667">
        <v>35582</v>
      </c>
      <c r="G631" s="668" t="s">
        <v>2145</v>
      </c>
      <c r="H631" s="228" t="s">
        <v>2145</v>
      </c>
      <c r="I631" s="229">
        <v>14</v>
      </c>
      <c r="J631" s="688" t="s">
        <v>2245</v>
      </c>
      <c r="K631" s="681" t="s">
        <v>2245</v>
      </c>
      <c r="L631" s="673"/>
    </row>
    <row r="632" spans="1:12" ht="47.25" customHeight="1" thickBot="1">
      <c r="A632" s="120">
        <v>625</v>
      </c>
      <c r="B632" s="224" t="s">
        <v>535</v>
      </c>
      <c r="C632" s="224" t="s">
        <v>2127</v>
      </c>
      <c r="D632" s="224" t="s">
        <v>2146</v>
      </c>
      <c r="E632" s="225" t="s">
        <v>2126</v>
      </c>
      <c r="F632" s="667">
        <v>35582</v>
      </c>
      <c r="G632" s="668" t="s">
        <v>2147</v>
      </c>
      <c r="H632" s="228" t="s">
        <v>2147</v>
      </c>
      <c r="I632" s="229">
        <v>46</v>
      </c>
      <c r="J632" s="688" t="s">
        <v>2245</v>
      </c>
      <c r="K632" s="681" t="s">
        <v>2245</v>
      </c>
      <c r="L632" s="673"/>
    </row>
    <row r="633" spans="1:12" ht="132.75" customHeight="1" thickBot="1">
      <c r="A633" s="120">
        <v>626</v>
      </c>
      <c r="B633" s="224" t="s">
        <v>535</v>
      </c>
      <c r="C633" s="224" t="s">
        <v>2127</v>
      </c>
      <c r="D633" s="224" t="s">
        <v>2148</v>
      </c>
      <c r="E633" s="225" t="s">
        <v>2126</v>
      </c>
      <c r="F633" s="667">
        <v>35582</v>
      </c>
      <c r="G633" s="668" t="s">
        <v>2149</v>
      </c>
      <c r="H633" s="228" t="s">
        <v>2149</v>
      </c>
      <c r="I633" s="229">
        <v>4</v>
      </c>
      <c r="J633" s="688" t="s">
        <v>2245</v>
      </c>
      <c r="K633" s="681" t="s">
        <v>2245</v>
      </c>
      <c r="L633" s="673"/>
    </row>
    <row r="634" spans="1:12" ht="19.5" customHeight="1" thickBot="1">
      <c r="A634" s="120">
        <v>627</v>
      </c>
      <c r="B634" s="224" t="s">
        <v>535</v>
      </c>
      <c r="C634" s="224" t="s">
        <v>2127</v>
      </c>
      <c r="D634" s="224" t="s">
        <v>2150</v>
      </c>
      <c r="E634" s="225" t="s">
        <v>2126</v>
      </c>
      <c r="F634" s="667">
        <v>35582</v>
      </c>
      <c r="G634" s="668">
        <v>10000</v>
      </c>
      <c r="H634" s="228">
        <v>10000</v>
      </c>
      <c r="I634" s="229">
        <v>8</v>
      </c>
      <c r="J634" s="685">
        <v>10133</v>
      </c>
      <c r="K634" s="279">
        <f t="shared" si="13"/>
        <v>0.9868745682423764</v>
      </c>
      <c r="L634" s="673"/>
    </row>
    <row r="635" spans="1:12" ht="48" customHeight="1" thickBot="1">
      <c r="A635" s="120">
        <v>628</v>
      </c>
      <c r="B635" s="224" t="s">
        <v>535</v>
      </c>
      <c r="C635" s="224" t="s">
        <v>2151</v>
      </c>
      <c r="D635" s="224"/>
      <c r="E635" s="225" t="s">
        <v>2126</v>
      </c>
      <c r="F635" s="667">
        <v>35582</v>
      </c>
      <c r="G635" s="668">
        <v>46000</v>
      </c>
      <c r="H635" s="228">
        <v>46000</v>
      </c>
      <c r="I635" s="229">
        <v>0</v>
      </c>
      <c r="J635" s="685">
        <v>46292</v>
      </c>
      <c r="K635" s="279">
        <f t="shared" si="13"/>
        <v>0.9936922146375183</v>
      </c>
      <c r="L635" s="673"/>
    </row>
    <row r="636" spans="1:12" ht="32.25" customHeight="1" thickBot="1">
      <c r="A636" s="120">
        <v>629</v>
      </c>
      <c r="B636" s="224" t="s">
        <v>535</v>
      </c>
      <c r="C636" s="224" t="s">
        <v>2152</v>
      </c>
      <c r="D636" s="224"/>
      <c r="E636" s="225" t="s">
        <v>2126</v>
      </c>
      <c r="F636" s="667">
        <v>35582</v>
      </c>
      <c r="G636" s="668">
        <v>26000</v>
      </c>
      <c r="H636" s="228">
        <v>26000</v>
      </c>
      <c r="I636" s="229">
        <v>5</v>
      </c>
      <c r="J636" s="685">
        <v>26748</v>
      </c>
      <c r="K636" s="279">
        <f aca="true" t="shared" si="14" ref="K636:K658">IF(G636=0,"",G636/J636)</f>
        <v>0.9720352923583072</v>
      </c>
      <c r="L636" s="673"/>
    </row>
    <row r="637" spans="1:12" ht="45.75" customHeight="1" thickBot="1">
      <c r="A637" s="120">
        <v>630</v>
      </c>
      <c r="B637" s="224" t="s">
        <v>535</v>
      </c>
      <c r="C637" s="224" t="s">
        <v>2153</v>
      </c>
      <c r="D637" s="224" t="s">
        <v>2154</v>
      </c>
      <c r="E637" s="225" t="s">
        <v>2126</v>
      </c>
      <c r="F637" s="667">
        <v>35582</v>
      </c>
      <c r="G637" s="668">
        <v>6900</v>
      </c>
      <c r="H637" s="228">
        <v>6900</v>
      </c>
      <c r="I637" s="229">
        <v>149</v>
      </c>
      <c r="J637" s="685">
        <v>7093</v>
      </c>
      <c r="K637" s="279">
        <f t="shared" si="14"/>
        <v>0.9727900747215564</v>
      </c>
      <c r="L637" s="673"/>
    </row>
    <row r="638" spans="1:12" ht="19.5" customHeight="1" thickBot="1">
      <c r="A638" s="120">
        <v>631</v>
      </c>
      <c r="B638" s="224" t="s">
        <v>535</v>
      </c>
      <c r="C638" s="224" t="s">
        <v>2127</v>
      </c>
      <c r="D638" s="224" t="s">
        <v>2136</v>
      </c>
      <c r="E638" s="225" t="s">
        <v>2126</v>
      </c>
      <c r="F638" s="667">
        <v>35582</v>
      </c>
      <c r="G638" s="668">
        <v>18000</v>
      </c>
      <c r="H638" s="228">
        <v>18000</v>
      </c>
      <c r="I638" s="229">
        <v>10</v>
      </c>
      <c r="J638" s="685">
        <v>18820</v>
      </c>
      <c r="K638" s="279">
        <f t="shared" si="14"/>
        <v>0.9564293304994687</v>
      </c>
      <c r="L638" s="673"/>
    </row>
    <row r="639" spans="1:12" ht="19.5" customHeight="1" thickBot="1">
      <c r="A639" s="120">
        <v>632</v>
      </c>
      <c r="B639" s="224" t="s">
        <v>535</v>
      </c>
      <c r="C639" s="224" t="s">
        <v>2127</v>
      </c>
      <c r="D639" s="224" t="s">
        <v>2137</v>
      </c>
      <c r="E639" s="225" t="s">
        <v>2126</v>
      </c>
      <c r="F639" s="667">
        <v>35582</v>
      </c>
      <c r="G639" s="668">
        <v>39000</v>
      </c>
      <c r="H639" s="228">
        <v>39000</v>
      </c>
      <c r="I639" s="229">
        <v>0</v>
      </c>
      <c r="J639" s="685">
        <v>40047</v>
      </c>
      <c r="K639" s="279">
        <f t="shared" si="14"/>
        <v>0.9738557195295527</v>
      </c>
      <c r="L639" s="673"/>
    </row>
    <row r="640" spans="1:12" ht="19.5" customHeight="1" thickBot="1">
      <c r="A640" s="120">
        <v>633</v>
      </c>
      <c r="B640" s="224" t="s">
        <v>535</v>
      </c>
      <c r="C640" s="224" t="s">
        <v>2127</v>
      </c>
      <c r="D640" s="224" t="s">
        <v>2130</v>
      </c>
      <c r="E640" s="225" t="s">
        <v>2126</v>
      </c>
      <c r="F640" s="667">
        <v>35582</v>
      </c>
      <c r="G640" s="668">
        <v>69000</v>
      </c>
      <c r="H640" s="228">
        <v>69000</v>
      </c>
      <c r="I640" s="229">
        <v>0</v>
      </c>
      <c r="J640" s="685">
        <v>69710</v>
      </c>
      <c r="K640" s="279">
        <f t="shared" si="14"/>
        <v>0.9898149476402238</v>
      </c>
      <c r="L640" s="673"/>
    </row>
    <row r="641" spans="1:12" ht="19.5" customHeight="1" thickBot="1">
      <c r="A641" s="120">
        <v>634</v>
      </c>
      <c r="B641" s="224" t="s">
        <v>535</v>
      </c>
      <c r="C641" s="224" t="s">
        <v>2127</v>
      </c>
      <c r="D641" s="224" t="s">
        <v>2155</v>
      </c>
      <c r="E641" s="225" t="s">
        <v>2126</v>
      </c>
      <c r="F641" s="667">
        <v>35582</v>
      </c>
      <c r="G641" s="668">
        <v>97000</v>
      </c>
      <c r="H641" s="228">
        <v>97000</v>
      </c>
      <c r="I641" s="229">
        <v>0</v>
      </c>
      <c r="J641" s="685">
        <v>98158</v>
      </c>
      <c r="K641" s="279">
        <f t="shared" si="14"/>
        <v>0.9882026936164143</v>
      </c>
      <c r="L641" s="673"/>
    </row>
    <row r="642" spans="1:12" ht="63.75" customHeight="1" thickBot="1">
      <c r="A642" s="120">
        <v>635</v>
      </c>
      <c r="B642" s="224" t="s">
        <v>535</v>
      </c>
      <c r="C642" s="224" t="s">
        <v>2156</v>
      </c>
      <c r="D642" s="224" t="s">
        <v>2157</v>
      </c>
      <c r="E642" s="225" t="s">
        <v>2126</v>
      </c>
      <c r="F642" s="667">
        <v>35582</v>
      </c>
      <c r="G642" s="668">
        <v>1700</v>
      </c>
      <c r="H642" s="228">
        <v>1700</v>
      </c>
      <c r="I642" s="229">
        <v>0</v>
      </c>
      <c r="J642" s="685">
        <v>1805</v>
      </c>
      <c r="K642" s="279">
        <f t="shared" si="14"/>
        <v>0.9418282548476454</v>
      </c>
      <c r="L642" s="673"/>
    </row>
    <row r="643" spans="1:12" ht="61.5" customHeight="1" thickBot="1">
      <c r="A643" s="120">
        <v>636</v>
      </c>
      <c r="B643" s="224" t="s">
        <v>535</v>
      </c>
      <c r="C643" s="224" t="s">
        <v>2127</v>
      </c>
      <c r="D643" s="224" t="s">
        <v>2158</v>
      </c>
      <c r="E643" s="225" t="s">
        <v>2126</v>
      </c>
      <c r="F643" s="667">
        <v>35582</v>
      </c>
      <c r="G643" s="668">
        <v>2700</v>
      </c>
      <c r="H643" s="228">
        <v>2700</v>
      </c>
      <c r="I643" s="229">
        <v>2</v>
      </c>
      <c r="J643" s="685">
        <v>2808</v>
      </c>
      <c r="K643" s="279">
        <f t="shared" si="14"/>
        <v>0.9615384615384616</v>
      </c>
      <c r="L643" s="673"/>
    </row>
    <row r="644" spans="1:12" ht="19.5" customHeight="1" thickBot="1">
      <c r="A644" s="120">
        <v>637</v>
      </c>
      <c r="B644" s="224" t="s">
        <v>535</v>
      </c>
      <c r="C644" s="224" t="s">
        <v>2127</v>
      </c>
      <c r="D644" s="224" t="s">
        <v>2159</v>
      </c>
      <c r="E644" s="225" t="s">
        <v>2126</v>
      </c>
      <c r="F644" s="667">
        <v>35582</v>
      </c>
      <c r="G644" s="668">
        <v>17000</v>
      </c>
      <c r="H644" s="228">
        <v>17000</v>
      </c>
      <c r="I644" s="229">
        <v>1</v>
      </c>
      <c r="J644" s="685">
        <v>17475</v>
      </c>
      <c r="K644" s="279">
        <f t="shared" si="14"/>
        <v>0.9728183118741058</v>
      </c>
      <c r="L644" s="673"/>
    </row>
    <row r="645" spans="1:12" ht="32.25" customHeight="1" thickBot="1">
      <c r="A645" s="120">
        <v>638</v>
      </c>
      <c r="B645" s="224" t="s">
        <v>535</v>
      </c>
      <c r="C645" s="224" t="s">
        <v>2160</v>
      </c>
      <c r="D645" s="224"/>
      <c r="E645" s="225" t="s">
        <v>2126</v>
      </c>
      <c r="F645" s="667">
        <v>35582</v>
      </c>
      <c r="G645" s="668">
        <v>470</v>
      </c>
      <c r="H645" s="228">
        <v>470</v>
      </c>
      <c r="I645" s="229">
        <v>89</v>
      </c>
      <c r="J645" s="685">
        <v>481</v>
      </c>
      <c r="K645" s="279">
        <f t="shared" si="14"/>
        <v>0.9771309771309772</v>
      </c>
      <c r="L645" s="673"/>
    </row>
    <row r="646" spans="1:12" ht="31.5" customHeight="1" thickBot="1">
      <c r="A646" s="120">
        <v>639</v>
      </c>
      <c r="B646" s="224" t="s">
        <v>535</v>
      </c>
      <c r="C646" s="224" t="s">
        <v>2161</v>
      </c>
      <c r="D646" s="224" t="s">
        <v>2162</v>
      </c>
      <c r="E646" s="225" t="s">
        <v>2126</v>
      </c>
      <c r="F646" s="667">
        <v>35582</v>
      </c>
      <c r="G646" s="668">
        <v>130000</v>
      </c>
      <c r="H646" s="228">
        <v>130000</v>
      </c>
      <c r="I646" s="229">
        <v>0</v>
      </c>
      <c r="J646" s="685">
        <v>131222</v>
      </c>
      <c r="K646" s="279">
        <f t="shared" si="14"/>
        <v>0.9906875371507826</v>
      </c>
      <c r="L646" s="673"/>
    </row>
    <row r="647" spans="1:12" ht="19.5" customHeight="1" thickBot="1">
      <c r="A647" s="120">
        <v>640</v>
      </c>
      <c r="B647" s="224" t="s">
        <v>535</v>
      </c>
      <c r="C647" s="224" t="s">
        <v>2127</v>
      </c>
      <c r="D647" s="224" t="s">
        <v>2137</v>
      </c>
      <c r="E647" s="225" t="s">
        <v>2126</v>
      </c>
      <c r="F647" s="667">
        <v>35582</v>
      </c>
      <c r="G647" s="668">
        <v>190000</v>
      </c>
      <c r="H647" s="228">
        <v>190000</v>
      </c>
      <c r="I647" s="229">
        <v>0</v>
      </c>
      <c r="J647" s="685">
        <v>191359</v>
      </c>
      <c r="K647" s="279">
        <f t="shared" si="14"/>
        <v>0.9928981652287062</v>
      </c>
      <c r="L647" s="673"/>
    </row>
    <row r="648" spans="1:12" ht="19.5" customHeight="1" thickBot="1">
      <c r="A648" s="120">
        <v>641</v>
      </c>
      <c r="B648" s="224" t="s">
        <v>535</v>
      </c>
      <c r="C648" s="224" t="s">
        <v>2127</v>
      </c>
      <c r="D648" s="224" t="s">
        <v>2130</v>
      </c>
      <c r="E648" s="225" t="s">
        <v>2126</v>
      </c>
      <c r="F648" s="667">
        <v>35582</v>
      </c>
      <c r="G648" s="668">
        <v>260000</v>
      </c>
      <c r="H648" s="228">
        <v>260000</v>
      </c>
      <c r="I648" s="229">
        <v>0</v>
      </c>
      <c r="J648" s="685">
        <v>264291</v>
      </c>
      <c r="K648" s="279">
        <f t="shared" si="14"/>
        <v>0.9837641085016138</v>
      </c>
      <c r="L648" s="673"/>
    </row>
    <row r="649" spans="1:12" ht="19.5" customHeight="1" thickBot="1">
      <c r="A649" s="120">
        <v>642</v>
      </c>
      <c r="B649" s="224" t="s">
        <v>535</v>
      </c>
      <c r="C649" s="224" t="s">
        <v>2127</v>
      </c>
      <c r="D649" s="224" t="s">
        <v>2131</v>
      </c>
      <c r="E649" s="225" t="s">
        <v>2126</v>
      </c>
      <c r="F649" s="667">
        <v>35582</v>
      </c>
      <c r="G649" s="668">
        <v>390000</v>
      </c>
      <c r="H649" s="228">
        <v>390000</v>
      </c>
      <c r="I649" s="229">
        <v>0</v>
      </c>
      <c r="J649" s="685">
        <v>390602</v>
      </c>
      <c r="K649" s="279">
        <f t="shared" si="14"/>
        <v>0.9984587892535113</v>
      </c>
      <c r="L649" s="673"/>
    </row>
    <row r="650" spans="1:12" ht="19.5" customHeight="1" thickBot="1">
      <c r="A650" s="120">
        <v>643</v>
      </c>
      <c r="B650" s="224" t="s">
        <v>535</v>
      </c>
      <c r="C650" s="224" t="s">
        <v>2127</v>
      </c>
      <c r="D650" s="224" t="s">
        <v>2132</v>
      </c>
      <c r="E650" s="225" t="s">
        <v>2126</v>
      </c>
      <c r="F650" s="667">
        <v>35582</v>
      </c>
      <c r="G650" s="668">
        <v>510000</v>
      </c>
      <c r="H650" s="228">
        <v>510000</v>
      </c>
      <c r="I650" s="229">
        <v>0</v>
      </c>
      <c r="J650" s="685">
        <v>510956</v>
      </c>
      <c r="K650" s="279">
        <f t="shared" si="14"/>
        <v>0.9981289974087788</v>
      </c>
      <c r="L650" s="673"/>
    </row>
    <row r="651" spans="1:12" ht="19.5" customHeight="1" thickBot="1">
      <c r="A651" s="120">
        <v>644</v>
      </c>
      <c r="B651" s="224" t="s">
        <v>535</v>
      </c>
      <c r="C651" s="224" t="s">
        <v>2127</v>
      </c>
      <c r="D651" s="224" t="s">
        <v>2133</v>
      </c>
      <c r="E651" s="225" t="s">
        <v>2126</v>
      </c>
      <c r="F651" s="667">
        <v>35582</v>
      </c>
      <c r="G651" s="668">
        <v>660000</v>
      </c>
      <c r="H651" s="228">
        <v>660000</v>
      </c>
      <c r="I651" s="229">
        <v>0</v>
      </c>
      <c r="J651" s="685">
        <v>661588</v>
      </c>
      <c r="K651" s="279">
        <f t="shared" si="14"/>
        <v>0.997599714626021</v>
      </c>
      <c r="L651" s="673"/>
    </row>
    <row r="652" spans="1:12" ht="19.5" customHeight="1" thickBot="1">
      <c r="A652" s="120">
        <v>645</v>
      </c>
      <c r="B652" s="224" t="s">
        <v>535</v>
      </c>
      <c r="C652" s="224" t="s">
        <v>2127</v>
      </c>
      <c r="D652" s="224" t="s">
        <v>2134</v>
      </c>
      <c r="E652" s="225" t="s">
        <v>2126</v>
      </c>
      <c r="F652" s="667">
        <v>35582</v>
      </c>
      <c r="G652" s="668">
        <v>870000</v>
      </c>
      <c r="H652" s="228">
        <v>870000</v>
      </c>
      <c r="I652" s="229">
        <v>0</v>
      </c>
      <c r="J652" s="685">
        <v>875645</v>
      </c>
      <c r="K652" s="279">
        <f t="shared" si="14"/>
        <v>0.9935533235500688</v>
      </c>
      <c r="L652" s="673"/>
    </row>
    <row r="653" spans="1:12" ht="31.5" customHeight="1" thickBot="1">
      <c r="A653" s="120">
        <v>646</v>
      </c>
      <c r="B653" s="224" t="s">
        <v>535</v>
      </c>
      <c r="C653" s="224" t="s">
        <v>2163</v>
      </c>
      <c r="D653" s="224" t="s">
        <v>2164</v>
      </c>
      <c r="E653" s="225" t="s">
        <v>2126</v>
      </c>
      <c r="F653" s="667">
        <v>35582</v>
      </c>
      <c r="G653" s="668">
        <v>6200</v>
      </c>
      <c r="H653" s="228">
        <v>6200</v>
      </c>
      <c r="I653" s="229">
        <v>0</v>
      </c>
      <c r="J653" s="685">
        <v>6337</v>
      </c>
      <c r="K653" s="279">
        <f t="shared" si="14"/>
        <v>0.9783809373520593</v>
      </c>
      <c r="L653" s="673"/>
    </row>
    <row r="654" spans="1:12" ht="32.25" customHeight="1" thickBot="1">
      <c r="A654" s="120">
        <v>647</v>
      </c>
      <c r="B654" s="224" t="s">
        <v>535</v>
      </c>
      <c r="C654" s="224" t="s">
        <v>2127</v>
      </c>
      <c r="D654" s="224" t="s">
        <v>2165</v>
      </c>
      <c r="E654" s="225" t="s">
        <v>2126</v>
      </c>
      <c r="F654" s="670">
        <v>35582</v>
      </c>
      <c r="G654" s="668">
        <v>8600</v>
      </c>
      <c r="H654" s="228">
        <v>8600</v>
      </c>
      <c r="I654" s="229">
        <v>0</v>
      </c>
      <c r="J654" s="685">
        <v>8807</v>
      </c>
      <c r="K654" s="279">
        <f t="shared" si="14"/>
        <v>0.9764959691154763</v>
      </c>
      <c r="L654" s="673"/>
    </row>
    <row r="655" spans="1:12" ht="31.5" customHeight="1" thickBot="1">
      <c r="A655" s="120">
        <v>648</v>
      </c>
      <c r="B655" s="224" t="s">
        <v>535</v>
      </c>
      <c r="C655" s="224" t="s">
        <v>2127</v>
      </c>
      <c r="D655" s="224" t="s">
        <v>2166</v>
      </c>
      <c r="E655" s="225" t="s">
        <v>2126</v>
      </c>
      <c r="F655" s="670">
        <v>35582</v>
      </c>
      <c r="G655" s="668">
        <v>13000</v>
      </c>
      <c r="H655" s="228">
        <v>13000</v>
      </c>
      <c r="I655" s="229">
        <v>0</v>
      </c>
      <c r="J655" s="685">
        <v>13219</v>
      </c>
      <c r="K655" s="279">
        <f t="shared" si="14"/>
        <v>0.9834329374385354</v>
      </c>
      <c r="L655" s="673"/>
    </row>
    <row r="656" spans="1:12" ht="29.25" customHeight="1" thickBot="1">
      <c r="A656" s="120">
        <v>649</v>
      </c>
      <c r="B656" s="224" t="s">
        <v>535</v>
      </c>
      <c r="C656" s="224" t="s">
        <v>2127</v>
      </c>
      <c r="D656" s="224" t="s">
        <v>2167</v>
      </c>
      <c r="E656" s="225" t="s">
        <v>2126</v>
      </c>
      <c r="F656" s="670">
        <v>35582</v>
      </c>
      <c r="G656" s="668">
        <v>35000</v>
      </c>
      <c r="H656" s="228">
        <v>35000</v>
      </c>
      <c r="I656" s="229">
        <v>0</v>
      </c>
      <c r="J656" s="685">
        <v>35703</v>
      </c>
      <c r="K656" s="279">
        <f t="shared" si="14"/>
        <v>0.9803097778898132</v>
      </c>
      <c r="L656" s="673"/>
    </row>
    <row r="657" spans="1:12" ht="31.5" customHeight="1" thickBot="1">
      <c r="A657" s="120">
        <v>650</v>
      </c>
      <c r="B657" s="224" t="s">
        <v>535</v>
      </c>
      <c r="C657" s="224" t="s">
        <v>2127</v>
      </c>
      <c r="D657" s="224" t="s">
        <v>2168</v>
      </c>
      <c r="E657" s="225" t="s">
        <v>2126</v>
      </c>
      <c r="F657" s="670">
        <v>35582</v>
      </c>
      <c r="G657" s="668">
        <v>43000</v>
      </c>
      <c r="H657" s="228">
        <v>43000</v>
      </c>
      <c r="I657" s="229">
        <v>0</v>
      </c>
      <c r="J657" s="685">
        <v>43697</v>
      </c>
      <c r="K657" s="279">
        <f t="shared" si="14"/>
        <v>0.9840492482321441</v>
      </c>
      <c r="L657" s="673"/>
    </row>
    <row r="658" spans="1:12" ht="29.25" customHeight="1" thickBot="1">
      <c r="A658" s="120">
        <v>651</v>
      </c>
      <c r="B658" s="224" t="s">
        <v>535</v>
      </c>
      <c r="C658" s="224" t="s">
        <v>2127</v>
      </c>
      <c r="D658" s="224" t="s">
        <v>2169</v>
      </c>
      <c r="E658" s="225" t="s">
        <v>2126</v>
      </c>
      <c r="F658" s="670">
        <v>35582</v>
      </c>
      <c r="G658" s="668">
        <v>58000</v>
      </c>
      <c r="H658" s="228">
        <v>58000</v>
      </c>
      <c r="I658" s="229">
        <v>0</v>
      </c>
      <c r="J658" s="685">
        <v>58248</v>
      </c>
      <c r="K658" s="279">
        <f t="shared" si="14"/>
        <v>0.9957423430847411</v>
      </c>
      <c r="L658" s="673"/>
    </row>
    <row r="659" spans="1:12" ht="19.5" customHeight="1" thickBot="1">
      <c r="A659" s="739" t="s">
        <v>88</v>
      </c>
      <c r="B659" s="740"/>
      <c r="C659" s="740"/>
      <c r="D659" s="740"/>
      <c r="E659" s="740"/>
      <c r="F659" s="740"/>
      <c r="G659" s="740"/>
      <c r="H659" s="740"/>
      <c r="I659" s="740"/>
      <c r="J659" s="740"/>
      <c r="K659" s="741"/>
      <c r="L659" s="675">
        <f>COUNTIF(L8:L658,"○")</f>
        <v>203</v>
      </c>
    </row>
    <row r="660" ht="13.5" customHeight="1"/>
    <row r="661" ht="13.5" customHeight="1"/>
    <row r="662" ht="13.5" customHeight="1"/>
    <row r="663" spans="3:5" ht="13.5" customHeight="1">
      <c r="C663" s="72" t="s">
        <v>58</v>
      </c>
      <c r="E663" s="72" t="s">
        <v>60</v>
      </c>
    </row>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sheetData>
  <sheetProtection/>
  <mergeCells count="16">
    <mergeCell ref="I217:I220"/>
    <mergeCell ref="I221:I222"/>
    <mergeCell ref="I223:I225"/>
    <mergeCell ref="I236:I286"/>
    <mergeCell ref="I290:I291"/>
    <mergeCell ref="A659:K659"/>
    <mergeCell ref="A3:E3"/>
    <mergeCell ref="F3:G3"/>
    <mergeCell ref="H3:L3"/>
    <mergeCell ref="A5:A7"/>
    <mergeCell ref="B5:B7"/>
    <mergeCell ref="C5:C7"/>
    <mergeCell ref="D5:D7"/>
    <mergeCell ref="E5:E7"/>
    <mergeCell ref="F5:F7"/>
    <mergeCell ref="H5:L5"/>
  </mergeCells>
  <dataValidations count="1">
    <dataValidation type="list" allowBlank="1" showInputMessage="1" showErrorMessage="1" sqref="L8:L363 L365:L658">
      <formula1>"○"</formula1>
    </dataValidation>
  </dataValidations>
  <hyperlinks>
    <hyperlink ref="E663" location="土木建築部!A1" display="土木建築部総括表へはこちらをクリック！"/>
    <hyperlink ref="C663" location="総括表!A1" display="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3"/>
  <headerFooter alignWithMargins="0">
    <oddFooter>&amp;RH25調査 &amp;D-&amp;T</oddFooter>
  </headerFooter>
  <rowBreaks count="1" manualBreakCount="1">
    <brk id="222" max="255" man="1"/>
  </rowBreaks>
  <legacyDrawing r:id="rId2"/>
</worksheet>
</file>

<file path=xl/worksheets/sheet22.xml><?xml version="1.0" encoding="utf-8"?>
<worksheet xmlns="http://schemas.openxmlformats.org/spreadsheetml/2006/main" xmlns:r="http://schemas.openxmlformats.org/officeDocument/2006/relationships">
  <sheetPr>
    <tabColor indexed="10"/>
  </sheetPr>
  <dimension ref="A1:I61"/>
  <sheetViews>
    <sheetView view="pageBreakPreview" zoomScale="60" zoomScalePageLayoutView="0" workbookViewId="0" topLeftCell="A1">
      <selection activeCell="O24" sqref="O24"/>
    </sheetView>
  </sheetViews>
  <sheetFormatPr defaultColWidth="9.00390625" defaultRowHeight="13.5"/>
  <cols>
    <col min="1" max="1" width="5.25390625" style="0" bestFit="1" customWidth="1"/>
    <col min="2" max="2" width="30.125" style="0" customWidth="1"/>
    <col min="3" max="3" width="38.375" style="0" customWidth="1"/>
    <col min="4" max="4" width="17.1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3"/>
      <c r="B3" s="33"/>
      <c r="C3" s="33"/>
      <c r="D3" s="33"/>
      <c r="E3" s="33"/>
      <c r="F3" s="33"/>
      <c r="G3" s="33"/>
      <c r="H3" s="33"/>
    </row>
    <row r="4" spans="1:8" ht="13.5">
      <c r="A4" s="33"/>
      <c r="B4" s="33"/>
      <c r="C4" s="33"/>
      <c r="D4" s="33"/>
      <c r="E4" s="33"/>
      <c r="F4" s="33"/>
      <c r="G4" s="286" t="s">
        <v>1547</v>
      </c>
      <c r="H4" s="35"/>
    </row>
    <row r="5" spans="1:8" ht="13.5">
      <c r="A5" s="33"/>
      <c r="B5" s="33"/>
      <c r="C5" s="33"/>
      <c r="D5" s="33"/>
      <c r="E5" s="33"/>
      <c r="F5" s="33"/>
      <c r="G5" s="33"/>
      <c r="H5" s="36" t="s">
        <v>5</v>
      </c>
    </row>
    <row r="6" spans="1:9" s="1" customFormat="1" ht="30" customHeight="1">
      <c r="A6" s="56" t="s">
        <v>6</v>
      </c>
      <c r="B6" s="56" t="s">
        <v>7</v>
      </c>
      <c r="C6" s="56" t="s">
        <v>8</v>
      </c>
      <c r="D6" s="56" t="s">
        <v>9</v>
      </c>
      <c r="E6" s="56" t="s">
        <v>10</v>
      </c>
      <c r="F6" s="57" t="s">
        <v>11</v>
      </c>
      <c r="G6" s="141" t="s">
        <v>53</v>
      </c>
      <c r="H6" s="57" t="s">
        <v>12</v>
      </c>
      <c r="I6" s="297"/>
    </row>
    <row r="7" spans="1:9" ht="33.75" customHeight="1">
      <c r="A7" s="322">
        <v>1</v>
      </c>
      <c r="B7" s="132" t="s">
        <v>1535</v>
      </c>
      <c r="C7" s="132" t="s">
        <v>1536</v>
      </c>
      <c r="D7" s="132" t="s">
        <v>1537</v>
      </c>
      <c r="E7" s="133" t="s">
        <v>1543</v>
      </c>
      <c r="F7" s="329">
        <v>8</v>
      </c>
      <c r="G7" s="573">
        <v>0</v>
      </c>
      <c r="H7" s="573">
        <v>8</v>
      </c>
      <c r="I7" s="298"/>
    </row>
    <row r="8" spans="1:9" ht="30" customHeight="1">
      <c r="A8" s="322">
        <v>2</v>
      </c>
      <c r="B8" s="132" t="s">
        <v>1538</v>
      </c>
      <c r="C8" s="132" t="s">
        <v>1539</v>
      </c>
      <c r="D8" s="132" t="s">
        <v>1540</v>
      </c>
      <c r="E8" s="133" t="s">
        <v>1544</v>
      </c>
      <c r="F8" s="573">
        <v>2</v>
      </c>
      <c r="G8" s="573">
        <v>0</v>
      </c>
      <c r="H8" s="573">
        <v>2</v>
      </c>
      <c r="I8" s="298"/>
    </row>
    <row r="9" spans="1:9" ht="30" customHeight="1">
      <c r="A9" s="322">
        <v>3</v>
      </c>
      <c r="B9" s="132" t="s">
        <v>1541</v>
      </c>
      <c r="C9" s="574" t="s">
        <v>1545</v>
      </c>
      <c r="D9" s="132" t="s">
        <v>1542</v>
      </c>
      <c r="E9" s="133" t="s">
        <v>1546</v>
      </c>
      <c r="F9" s="329">
        <v>4</v>
      </c>
      <c r="G9" s="573">
        <v>0</v>
      </c>
      <c r="H9" s="573">
        <v>4</v>
      </c>
      <c r="I9" s="298"/>
    </row>
    <row r="10" spans="1:9" ht="30" customHeight="1">
      <c r="A10" s="34"/>
      <c r="B10" s="39"/>
      <c r="C10" s="39"/>
      <c r="D10" s="39"/>
      <c r="E10" s="37"/>
      <c r="F10" s="34"/>
      <c r="G10" s="34"/>
      <c r="H10" s="34"/>
      <c r="I10" s="298"/>
    </row>
    <row r="11" spans="1:9" ht="30" customHeight="1">
      <c r="A11" s="54"/>
      <c r="B11" s="92" t="s">
        <v>71</v>
      </c>
      <c r="C11" s="104" t="s">
        <v>57</v>
      </c>
      <c r="D11" s="825" t="s">
        <v>3</v>
      </c>
      <c r="E11" s="726"/>
      <c r="F11" s="54">
        <f>SUM(F7:F9)</f>
        <v>14</v>
      </c>
      <c r="G11" s="54">
        <f>SUM(G7:G9)</f>
        <v>0</v>
      </c>
      <c r="H11" s="54">
        <f>SUM(H7:H9)</f>
        <v>14</v>
      </c>
      <c r="I11" s="298"/>
    </row>
    <row r="12" spans="1:9" ht="30" customHeight="1">
      <c r="A12" s="34"/>
      <c r="B12" s="39"/>
      <c r="C12" s="39"/>
      <c r="D12" s="39"/>
      <c r="E12" s="37"/>
      <c r="F12" s="34"/>
      <c r="G12" s="34"/>
      <c r="H12" s="34"/>
      <c r="I12" s="298"/>
    </row>
    <row r="13" spans="1:9" ht="30" customHeight="1">
      <c r="A13" s="34"/>
      <c r="B13" s="39"/>
      <c r="C13" s="34"/>
      <c r="D13" s="39"/>
      <c r="E13" s="37"/>
      <c r="F13" s="34"/>
      <c r="G13" s="34"/>
      <c r="H13" s="34"/>
      <c r="I13" s="298"/>
    </row>
    <row r="14" spans="1:9" ht="30" customHeight="1">
      <c r="A14" s="34"/>
      <c r="B14" s="39"/>
      <c r="C14" s="34"/>
      <c r="D14" s="39"/>
      <c r="E14" s="37"/>
      <c r="F14" s="34"/>
      <c r="G14" s="34"/>
      <c r="H14" s="34"/>
      <c r="I14" s="298"/>
    </row>
    <row r="15" spans="1:9" ht="30" customHeight="1">
      <c r="A15" s="34"/>
      <c r="B15" s="39"/>
      <c r="C15" s="39"/>
      <c r="D15" s="39"/>
      <c r="E15" s="37"/>
      <c r="F15" s="34"/>
      <c r="G15" s="34"/>
      <c r="H15" s="34"/>
      <c r="I15" s="298"/>
    </row>
    <row r="16" spans="1:9" ht="30" customHeight="1">
      <c r="A16" s="34"/>
      <c r="B16" s="34"/>
      <c r="C16" s="34"/>
      <c r="D16" s="34"/>
      <c r="E16" s="34"/>
      <c r="F16" s="34"/>
      <c r="G16" s="34"/>
      <c r="H16" s="34"/>
      <c r="I16" s="298"/>
    </row>
    <row r="17" spans="1:9" ht="30" customHeight="1">
      <c r="A17" s="34"/>
      <c r="B17" s="34"/>
      <c r="C17" s="34"/>
      <c r="D17" s="34"/>
      <c r="E17" s="34"/>
      <c r="F17" s="34"/>
      <c r="G17" s="34"/>
      <c r="H17" s="34"/>
      <c r="I17" s="298"/>
    </row>
    <row r="18" spans="1:9" ht="30" customHeight="1">
      <c r="A18" s="34"/>
      <c r="B18" s="34"/>
      <c r="C18" s="34"/>
      <c r="D18" s="34"/>
      <c r="E18" s="34"/>
      <c r="F18" s="34"/>
      <c r="G18" s="34"/>
      <c r="H18" s="34"/>
      <c r="I18" s="298"/>
    </row>
    <row r="19" spans="1:9" ht="30" customHeight="1">
      <c r="A19" s="34"/>
      <c r="B19" s="34"/>
      <c r="C19" s="34"/>
      <c r="D19" s="34"/>
      <c r="E19" s="34"/>
      <c r="F19" s="34"/>
      <c r="G19" s="34"/>
      <c r="H19" s="34"/>
      <c r="I19" s="298"/>
    </row>
    <row r="20" spans="1:9" ht="30" customHeight="1">
      <c r="A20" s="34"/>
      <c r="B20" s="34"/>
      <c r="C20" s="34"/>
      <c r="D20" s="34"/>
      <c r="E20" s="34"/>
      <c r="F20" s="34"/>
      <c r="G20" s="34"/>
      <c r="H20" s="34"/>
      <c r="I20" s="298"/>
    </row>
    <row r="21" spans="1:9" ht="30" customHeight="1">
      <c r="A21" s="34"/>
      <c r="B21" s="34"/>
      <c r="C21" s="34"/>
      <c r="D21" s="34"/>
      <c r="E21" s="34"/>
      <c r="F21" s="34"/>
      <c r="G21" s="34"/>
      <c r="H21" s="34"/>
      <c r="I21" s="298"/>
    </row>
    <row r="22" spans="1:9" ht="30" customHeight="1">
      <c r="A22" s="34"/>
      <c r="B22" s="34"/>
      <c r="C22" s="34"/>
      <c r="D22" s="34"/>
      <c r="E22" s="34"/>
      <c r="F22" s="34"/>
      <c r="G22" s="34"/>
      <c r="H22" s="34"/>
      <c r="I22" s="298"/>
    </row>
    <row r="23" ht="13.5">
      <c r="I23" s="299"/>
    </row>
    <row r="24" ht="13.5">
      <c r="I24" s="299"/>
    </row>
    <row r="25" ht="13.5">
      <c r="I25" s="299"/>
    </row>
    <row r="26" ht="13.5">
      <c r="I26" s="299"/>
    </row>
    <row r="27" ht="13.5">
      <c r="I27" s="299"/>
    </row>
    <row r="28" ht="13.5">
      <c r="I28" s="299"/>
    </row>
    <row r="29" ht="13.5">
      <c r="I29" s="299"/>
    </row>
    <row r="30" ht="13.5">
      <c r="I30" s="299"/>
    </row>
    <row r="31" ht="13.5">
      <c r="I31" s="299"/>
    </row>
    <row r="32" ht="13.5">
      <c r="I32" s="299"/>
    </row>
    <row r="33" ht="13.5">
      <c r="I33" s="299"/>
    </row>
    <row r="34" ht="13.5">
      <c r="I34" s="299"/>
    </row>
    <row r="35" ht="13.5">
      <c r="I35" s="299"/>
    </row>
    <row r="36" ht="13.5">
      <c r="I36" s="299"/>
    </row>
    <row r="37" ht="13.5">
      <c r="I37" s="299"/>
    </row>
    <row r="38" ht="13.5">
      <c r="I38" s="299"/>
    </row>
    <row r="39" ht="13.5">
      <c r="I39" s="290"/>
    </row>
    <row r="40" ht="13.5">
      <c r="I40" s="290"/>
    </row>
    <row r="41" ht="13.5">
      <c r="I41" s="290"/>
    </row>
    <row r="42" ht="13.5">
      <c r="I42" s="290"/>
    </row>
    <row r="43" ht="13.5">
      <c r="I43" s="290"/>
    </row>
    <row r="44" ht="13.5">
      <c r="I44" s="290"/>
    </row>
    <row r="45" ht="13.5">
      <c r="I45" s="290"/>
    </row>
    <row r="46" ht="13.5">
      <c r="I46" s="290"/>
    </row>
    <row r="47" ht="13.5">
      <c r="I47" s="290"/>
    </row>
    <row r="48" ht="13.5">
      <c r="I48" s="290"/>
    </row>
    <row r="49" ht="13.5">
      <c r="I49" s="290"/>
    </row>
    <row r="50" ht="13.5">
      <c r="I50" s="290"/>
    </row>
    <row r="51" ht="13.5">
      <c r="I51" s="290"/>
    </row>
    <row r="52" ht="13.5">
      <c r="I52" s="290"/>
    </row>
    <row r="53" ht="13.5">
      <c r="I53" s="290"/>
    </row>
    <row r="54" ht="13.5">
      <c r="I54" s="290"/>
    </row>
    <row r="55" ht="13.5">
      <c r="I55" s="290"/>
    </row>
    <row r="56" ht="13.5">
      <c r="I56" s="290"/>
    </row>
    <row r="57" ht="13.5">
      <c r="I57" s="290"/>
    </row>
    <row r="58" ht="13.5">
      <c r="I58" s="290"/>
    </row>
    <row r="59" ht="13.5">
      <c r="I59" s="290"/>
    </row>
    <row r="60" ht="13.5">
      <c r="I60" s="290"/>
    </row>
    <row r="61" ht="13.5">
      <c r="I61" s="290"/>
    </row>
  </sheetData>
  <sheetProtection/>
  <mergeCells count="2">
    <mergeCell ref="A2:H2"/>
    <mergeCell ref="D11:E11"/>
  </mergeCells>
  <hyperlinks>
    <hyperlink ref="C11" location="'教育委員会（詳細）'!Print_Titles" display="詳細はこちらをクリック！"/>
    <hyperlink ref="D11:E11"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3.xml><?xml version="1.0" encoding="utf-8"?>
<worksheet xmlns="http://schemas.openxmlformats.org/spreadsheetml/2006/main" xmlns:r="http://schemas.openxmlformats.org/officeDocument/2006/relationships">
  <sheetPr>
    <tabColor indexed="12"/>
  </sheetPr>
  <dimension ref="A1:N261"/>
  <sheetViews>
    <sheetView view="pageBreakPreview" zoomScaleSheetLayoutView="100" zoomScalePageLayoutView="0" workbookViewId="0" topLeftCell="A11">
      <selection activeCell="J16" sqref="J16"/>
    </sheetView>
  </sheetViews>
  <sheetFormatPr defaultColWidth="9.00390625" defaultRowHeight="13.5"/>
  <cols>
    <col min="1" max="1" width="5.125" style="121" customWidth="1"/>
    <col min="2" max="2" width="33.625" style="121" customWidth="1"/>
    <col min="3" max="3" width="35.25390625" style="121" customWidth="1"/>
    <col min="4" max="4" width="26.625" style="121" customWidth="1"/>
    <col min="5" max="5" width="20.625" style="121" customWidth="1"/>
    <col min="6" max="6" width="9.625" style="127" customWidth="1"/>
    <col min="7" max="11" width="8.625" style="121" customWidth="1"/>
    <col min="12" max="16384" width="9.00390625" style="121" customWidth="1"/>
  </cols>
  <sheetData>
    <row r="1" spans="1:6" ht="14.25" customHeight="1">
      <c r="A1" s="121" t="s">
        <v>31</v>
      </c>
      <c r="C1" s="122" t="s">
        <v>32</v>
      </c>
      <c r="D1" s="123" t="s">
        <v>62</v>
      </c>
      <c r="E1" s="124"/>
      <c r="F1" s="121"/>
    </row>
    <row r="2" spans="6:12" ht="14.25" customHeight="1" thickBot="1">
      <c r="F2" s="125"/>
      <c r="G2" s="257"/>
      <c r="H2" s="257"/>
      <c r="I2" s="258"/>
      <c r="J2" s="258"/>
      <c r="K2" s="258"/>
      <c r="L2" s="258"/>
    </row>
    <row r="3" spans="1:12" ht="19.5" customHeight="1">
      <c r="A3" s="742" t="s">
        <v>34</v>
      </c>
      <c r="B3" s="743"/>
      <c r="C3" s="743"/>
      <c r="D3" s="743"/>
      <c r="E3" s="743"/>
      <c r="F3" s="744" t="s">
        <v>54</v>
      </c>
      <c r="G3" s="764"/>
      <c r="H3" s="734" t="s">
        <v>35</v>
      </c>
      <c r="I3" s="734"/>
      <c r="J3" s="734"/>
      <c r="K3" s="734"/>
      <c r="L3" s="735"/>
    </row>
    <row r="4" spans="1:12" s="126" customFormat="1" ht="19.5" customHeight="1">
      <c r="A4" s="63" t="s">
        <v>36</v>
      </c>
      <c r="B4" s="64" t="s">
        <v>37</v>
      </c>
      <c r="C4" s="64" t="s">
        <v>38</v>
      </c>
      <c r="D4" s="64" t="s">
        <v>39</v>
      </c>
      <c r="E4" s="65" t="s">
        <v>40</v>
      </c>
      <c r="F4" s="66" t="s">
        <v>55</v>
      </c>
      <c r="G4" s="159" t="s">
        <v>41</v>
      </c>
      <c r="H4" s="166" t="s">
        <v>56</v>
      </c>
      <c r="I4" s="166" t="s">
        <v>81</v>
      </c>
      <c r="J4" s="166" t="s">
        <v>83</v>
      </c>
      <c r="K4" s="166" t="s">
        <v>85</v>
      </c>
      <c r="L4" s="173" t="s">
        <v>80</v>
      </c>
    </row>
    <row r="5" spans="1:12" ht="23.25" customHeight="1">
      <c r="A5" s="785" t="s">
        <v>42</v>
      </c>
      <c r="B5" s="788" t="s">
        <v>43</v>
      </c>
      <c r="C5" s="791" t="s">
        <v>44</v>
      </c>
      <c r="D5" s="791" t="s">
        <v>45</v>
      </c>
      <c r="E5" s="776" t="s">
        <v>46</v>
      </c>
      <c r="F5" s="779" t="s">
        <v>47</v>
      </c>
      <c r="G5" s="148"/>
      <c r="H5" s="817"/>
      <c r="I5" s="817"/>
      <c r="J5" s="817"/>
      <c r="K5" s="817"/>
      <c r="L5" s="818"/>
    </row>
    <row r="6" spans="1:12" ht="54.75" customHeight="1">
      <c r="A6" s="786"/>
      <c r="B6" s="789"/>
      <c r="C6" s="789"/>
      <c r="D6" s="789"/>
      <c r="E6" s="777"/>
      <c r="F6" s="780"/>
      <c r="G6" s="160" t="s">
        <v>48</v>
      </c>
      <c r="H6" s="585" t="s">
        <v>72</v>
      </c>
      <c r="I6" s="152" t="s">
        <v>49</v>
      </c>
      <c r="J6" s="101" t="s">
        <v>50</v>
      </c>
      <c r="K6" s="101" t="s">
        <v>102</v>
      </c>
      <c r="L6" s="285" t="s">
        <v>89</v>
      </c>
    </row>
    <row r="7" spans="1:12" ht="19.5" customHeight="1" thickBot="1">
      <c r="A7" s="787"/>
      <c r="B7" s="790"/>
      <c r="C7" s="790"/>
      <c r="D7" s="790"/>
      <c r="E7" s="778"/>
      <c r="F7" s="781"/>
      <c r="G7" s="161" t="s">
        <v>51</v>
      </c>
      <c r="H7" s="153" t="s">
        <v>51</v>
      </c>
      <c r="I7" s="102" t="s">
        <v>52</v>
      </c>
      <c r="J7" s="102" t="s">
        <v>51</v>
      </c>
      <c r="K7" s="102" t="s">
        <v>1</v>
      </c>
      <c r="L7" s="161" t="s">
        <v>1</v>
      </c>
    </row>
    <row r="8" spans="1:12" ht="19.5" customHeight="1">
      <c r="A8" s="321">
        <v>1</v>
      </c>
      <c r="B8" s="321" t="s">
        <v>1548</v>
      </c>
      <c r="C8" s="321" t="s">
        <v>1549</v>
      </c>
      <c r="D8" s="321" t="s">
        <v>1550</v>
      </c>
      <c r="E8" s="392" t="s">
        <v>1551</v>
      </c>
      <c r="F8" s="588">
        <v>39904</v>
      </c>
      <c r="G8" s="589">
        <v>9900</v>
      </c>
      <c r="H8" s="586">
        <v>9900</v>
      </c>
      <c r="I8" s="576">
        <v>605</v>
      </c>
      <c r="J8" s="577">
        <v>38887</v>
      </c>
      <c r="K8" s="578">
        <f aca="true" t="shared" si="0" ref="K8:K14">IF(G8=0,"",G8/J8)</f>
        <v>0.2545837940699977</v>
      </c>
      <c r="L8" s="579"/>
    </row>
    <row r="9" spans="1:12" ht="19.5" customHeight="1">
      <c r="A9" s="321">
        <v>2</v>
      </c>
      <c r="B9" s="321" t="s">
        <v>1548</v>
      </c>
      <c r="C9" s="321" t="s">
        <v>1552</v>
      </c>
      <c r="D9" s="321" t="s">
        <v>1553</v>
      </c>
      <c r="E9" s="392" t="s">
        <v>1551</v>
      </c>
      <c r="F9" s="588">
        <v>37712</v>
      </c>
      <c r="G9" s="589">
        <v>2200</v>
      </c>
      <c r="H9" s="586">
        <v>2200</v>
      </c>
      <c r="I9" s="575">
        <f>17441-360</f>
        <v>17081</v>
      </c>
      <c r="J9" s="575">
        <v>2348</v>
      </c>
      <c r="K9" s="578">
        <f t="shared" si="0"/>
        <v>0.9369676320272572</v>
      </c>
      <c r="L9" s="579"/>
    </row>
    <row r="10" spans="1:12" ht="19.5" customHeight="1">
      <c r="A10" s="321">
        <v>3</v>
      </c>
      <c r="B10" s="321" t="s">
        <v>1548</v>
      </c>
      <c r="C10" s="321" t="s">
        <v>1552</v>
      </c>
      <c r="D10" s="321" t="s">
        <v>1554</v>
      </c>
      <c r="E10" s="392" t="s">
        <v>1551</v>
      </c>
      <c r="F10" s="588">
        <v>37712</v>
      </c>
      <c r="G10" s="589">
        <v>950</v>
      </c>
      <c r="H10" s="586">
        <v>950</v>
      </c>
      <c r="I10" s="575">
        <v>360</v>
      </c>
      <c r="J10" s="575">
        <v>2348</v>
      </c>
      <c r="K10" s="578">
        <f t="shared" si="0"/>
        <v>0.4045996592844974</v>
      </c>
      <c r="L10" s="579"/>
    </row>
    <row r="11" spans="1:12" ht="19.5" customHeight="1">
      <c r="A11" s="321">
        <v>4</v>
      </c>
      <c r="B11" s="321" t="s">
        <v>1548</v>
      </c>
      <c r="C11" s="321" t="s">
        <v>1555</v>
      </c>
      <c r="D11" s="321"/>
      <c r="E11" s="392" t="s">
        <v>1551</v>
      </c>
      <c r="F11" s="588">
        <v>39017</v>
      </c>
      <c r="G11" s="589">
        <v>2200</v>
      </c>
      <c r="H11" s="586">
        <v>2200</v>
      </c>
      <c r="I11" s="575">
        <v>182</v>
      </c>
      <c r="J11" s="575">
        <v>2543</v>
      </c>
      <c r="K11" s="578">
        <f t="shared" si="0"/>
        <v>0.8651199370821864</v>
      </c>
      <c r="L11" s="579"/>
    </row>
    <row r="12" spans="1:12" ht="19.5" customHeight="1">
      <c r="A12" s="321">
        <v>5</v>
      </c>
      <c r="B12" s="321" t="s">
        <v>1548</v>
      </c>
      <c r="C12" s="321" t="s">
        <v>1556</v>
      </c>
      <c r="D12" s="321" t="s">
        <v>1553</v>
      </c>
      <c r="E12" s="392" t="s">
        <v>1551</v>
      </c>
      <c r="F12" s="588">
        <v>38443</v>
      </c>
      <c r="G12" s="589">
        <v>5650</v>
      </c>
      <c r="H12" s="586">
        <v>5650</v>
      </c>
      <c r="I12" s="575">
        <f>15494-356-332</f>
        <v>14806</v>
      </c>
      <c r="J12" s="575">
        <f>89661000/(14806+356+332)</f>
        <v>5786.820704788951</v>
      </c>
      <c r="K12" s="578">
        <f t="shared" si="0"/>
        <v>0.9763564983660676</v>
      </c>
      <c r="L12" s="579"/>
    </row>
    <row r="13" spans="1:12" ht="19.5" customHeight="1">
      <c r="A13" s="321">
        <v>6</v>
      </c>
      <c r="B13" s="321" t="s">
        <v>1548</v>
      </c>
      <c r="C13" s="321" t="s">
        <v>1556</v>
      </c>
      <c r="D13" s="321" t="s">
        <v>1554</v>
      </c>
      <c r="E13" s="392" t="s">
        <v>1551</v>
      </c>
      <c r="F13" s="588">
        <v>38443</v>
      </c>
      <c r="G13" s="589">
        <v>2100</v>
      </c>
      <c r="H13" s="586">
        <v>2100</v>
      </c>
      <c r="I13" s="575">
        <v>356</v>
      </c>
      <c r="J13" s="575">
        <f>89661000/(14806+356+332)</f>
        <v>5786.820704788951</v>
      </c>
      <c r="K13" s="578">
        <f t="shared" si="0"/>
        <v>0.36289356576437914</v>
      </c>
      <c r="L13" s="579"/>
    </row>
    <row r="14" spans="1:12" ht="19.5" customHeight="1">
      <c r="A14" s="321">
        <v>7</v>
      </c>
      <c r="B14" s="321" t="s">
        <v>1548</v>
      </c>
      <c r="C14" s="321" t="s">
        <v>1556</v>
      </c>
      <c r="D14" s="321" t="s">
        <v>1557</v>
      </c>
      <c r="E14" s="392" t="s">
        <v>1551</v>
      </c>
      <c r="F14" s="588">
        <v>38443</v>
      </c>
      <c r="G14" s="589">
        <v>500</v>
      </c>
      <c r="H14" s="586">
        <v>500</v>
      </c>
      <c r="I14" s="575">
        <v>332</v>
      </c>
      <c r="J14" s="575">
        <f>89661000/(14806+356+332)</f>
        <v>5786.820704788951</v>
      </c>
      <c r="K14" s="578">
        <f t="shared" si="0"/>
        <v>0.08640322994389979</v>
      </c>
      <c r="L14" s="579"/>
    </row>
    <row r="15" spans="1:12" ht="19.5" customHeight="1">
      <c r="A15" s="321">
        <v>8</v>
      </c>
      <c r="B15" s="321" t="s">
        <v>1548</v>
      </c>
      <c r="C15" s="321" t="s">
        <v>1558</v>
      </c>
      <c r="D15" s="321"/>
      <c r="E15" s="392" t="s">
        <v>1551</v>
      </c>
      <c r="F15" s="588">
        <v>39017</v>
      </c>
      <c r="G15" s="589">
        <v>200</v>
      </c>
      <c r="H15" s="586">
        <v>200</v>
      </c>
      <c r="I15" s="575">
        <v>0</v>
      </c>
      <c r="J15" s="700" t="s">
        <v>2246</v>
      </c>
      <c r="K15" s="701" t="s">
        <v>2246</v>
      </c>
      <c r="L15" s="579"/>
    </row>
    <row r="16" spans="1:12" ht="19.5" customHeight="1">
      <c r="A16" s="321">
        <v>9</v>
      </c>
      <c r="B16" s="580" t="s">
        <v>1538</v>
      </c>
      <c r="C16" s="580" t="s">
        <v>1559</v>
      </c>
      <c r="D16" s="581"/>
      <c r="E16" s="584" t="s">
        <v>1560</v>
      </c>
      <c r="F16" s="590">
        <v>36617</v>
      </c>
      <c r="G16" s="591">
        <v>3300</v>
      </c>
      <c r="H16" s="587">
        <v>3300</v>
      </c>
      <c r="I16" s="582">
        <v>0</v>
      </c>
      <c r="J16" s="582">
        <v>14545</v>
      </c>
      <c r="K16" s="578">
        <f>IF(G16=0,"",G16/J16)</f>
        <v>0.22688209006531454</v>
      </c>
      <c r="L16" s="579"/>
    </row>
    <row r="17" spans="1:12" ht="19.5" customHeight="1">
      <c r="A17" s="321">
        <v>10</v>
      </c>
      <c r="B17" s="580" t="s">
        <v>1561</v>
      </c>
      <c r="C17" s="580" t="s">
        <v>1562</v>
      </c>
      <c r="D17" s="581"/>
      <c r="E17" s="584" t="s">
        <v>1540</v>
      </c>
      <c r="F17" s="590">
        <v>39904</v>
      </c>
      <c r="G17" s="591">
        <v>1700</v>
      </c>
      <c r="H17" s="587">
        <v>1700</v>
      </c>
      <c r="I17" s="582">
        <v>70</v>
      </c>
      <c r="J17" s="582">
        <v>2262</v>
      </c>
      <c r="K17" s="578">
        <f>IF(G17=0,"",G17/J17)</f>
        <v>0.7515473032714411</v>
      </c>
      <c r="L17" s="579"/>
    </row>
    <row r="18" spans="1:12" ht="19.5" customHeight="1">
      <c r="A18" s="321">
        <v>11</v>
      </c>
      <c r="B18" s="580" t="s">
        <v>1563</v>
      </c>
      <c r="C18" s="580" t="s">
        <v>1545</v>
      </c>
      <c r="D18" s="581" t="s">
        <v>1564</v>
      </c>
      <c r="E18" s="584" t="s">
        <v>1565</v>
      </c>
      <c r="F18" s="592">
        <v>39539</v>
      </c>
      <c r="G18" s="591">
        <v>600</v>
      </c>
      <c r="H18" s="587">
        <v>620</v>
      </c>
      <c r="I18" s="582">
        <f>8850*0.7</f>
        <v>6195</v>
      </c>
      <c r="J18" s="702" t="s">
        <v>2246</v>
      </c>
      <c r="K18" s="701" t="s">
        <v>2246</v>
      </c>
      <c r="L18" s="583" t="s">
        <v>108</v>
      </c>
    </row>
    <row r="19" spans="1:12" ht="19.5" customHeight="1">
      <c r="A19" s="321">
        <v>12</v>
      </c>
      <c r="B19" s="580" t="s">
        <v>1563</v>
      </c>
      <c r="C19" s="580" t="s">
        <v>1545</v>
      </c>
      <c r="D19" s="581" t="s">
        <v>1566</v>
      </c>
      <c r="E19" s="584" t="s">
        <v>1565</v>
      </c>
      <c r="F19" s="592">
        <v>39539</v>
      </c>
      <c r="G19" s="591">
        <v>250</v>
      </c>
      <c r="H19" s="587">
        <v>260</v>
      </c>
      <c r="I19" s="582">
        <f>8850*0.1</f>
        <v>885</v>
      </c>
      <c r="J19" s="702" t="s">
        <v>2247</v>
      </c>
      <c r="K19" s="701" t="s">
        <v>2246</v>
      </c>
      <c r="L19" s="583" t="s">
        <v>108</v>
      </c>
    </row>
    <row r="20" spans="1:12" ht="19.5" customHeight="1">
      <c r="A20" s="321">
        <v>13</v>
      </c>
      <c r="B20" s="580" t="s">
        <v>1563</v>
      </c>
      <c r="C20" s="580" t="s">
        <v>1545</v>
      </c>
      <c r="D20" s="581" t="s">
        <v>1567</v>
      </c>
      <c r="E20" s="584" t="s">
        <v>1565</v>
      </c>
      <c r="F20" s="592">
        <v>39539</v>
      </c>
      <c r="G20" s="591">
        <v>350</v>
      </c>
      <c r="H20" s="587">
        <v>360</v>
      </c>
      <c r="I20" s="582">
        <f>8850*0.1</f>
        <v>885</v>
      </c>
      <c r="J20" s="702" t="s">
        <v>2246</v>
      </c>
      <c r="K20" s="701" t="s">
        <v>2246</v>
      </c>
      <c r="L20" s="583" t="s">
        <v>108</v>
      </c>
    </row>
    <row r="21" spans="1:12" ht="19.5" customHeight="1" thickBot="1">
      <c r="A21" s="321">
        <v>14</v>
      </c>
      <c r="B21" s="580" t="s">
        <v>1563</v>
      </c>
      <c r="C21" s="580" t="s">
        <v>1545</v>
      </c>
      <c r="D21" s="581" t="s">
        <v>1568</v>
      </c>
      <c r="E21" s="584" t="s">
        <v>1565</v>
      </c>
      <c r="F21" s="593">
        <v>39539</v>
      </c>
      <c r="G21" s="594">
        <v>700</v>
      </c>
      <c r="H21" s="587">
        <v>720</v>
      </c>
      <c r="I21" s="582">
        <f>8850*0.1</f>
        <v>885</v>
      </c>
      <c r="J21" s="702" t="s">
        <v>2247</v>
      </c>
      <c r="K21" s="701" t="s">
        <v>2247</v>
      </c>
      <c r="L21" s="583" t="s">
        <v>108</v>
      </c>
    </row>
    <row r="22" spans="1:12" ht="13.5" customHeight="1" thickBot="1">
      <c r="A22" s="739" t="s">
        <v>88</v>
      </c>
      <c r="B22" s="740"/>
      <c r="C22" s="740"/>
      <c r="D22" s="740"/>
      <c r="E22" s="740"/>
      <c r="F22" s="740"/>
      <c r="G22" s="740"/>
      <c r="H22" s="740"/>
      <c r="I22" s="740"/>
      <c r="J22" s="740"/>
      <c r="K22" s="741"/>
      <c r="L22" s="250">
        <f>COUNTIF(L8:L21,"○")</f>
        <v>4</v>
      </c>
    </row>
    <row r="23" ht="13.5" customHeight="1">
      <c r="F23" s="121"/>
    </row>
    <row r="24" ht="13.5" customHeight="1">
      <c r="F24" s="121"/>
    </row>
    <row r="25" spans="3:6" ht="13.5" customHeight="1">
      <c r="C25" s="72" t="s">
        <v>58</v>
      </c>
      <c r="E25" s="72" t="s">
        <v>61</v>
      </c>
      <c r="F25" s="121"/>
    </row>
    <row r="26" spans="6:14" ht="13.5" customHeight="1">
      <c r="F26" s="121"/>
      <c r="N26" s="122"/>
    </row>
    <row r="27" ht="13.5" customHeight="1">
      <c r="F27" s="121"/>
    </row>
    <row r="28" ht="13.5" customHeight="1">
      <c r="F28" s="121"/>
    </row>
    <row r="29" ht="13.5" customHeight="1">
      <c r="F29" s="121"/>
    </row>
    <row r="30" ht="13.5" customHeight="1">
      <c r="F30" s="121"/>
    </row>
    <row r="31" ht="13.5" customHeight="1">
      <c r="F31" s="121"/>
    </row>
    <row r="32" ht="13.5" customHeight="1">
      <c r="F32" s="121"/>
    </row>
    <row r="33" ht="13.5" customHeight="1">
      <c r="F33" s="121"/>
    </row>
    <row r="34" ht="13.5" customHeight="1">
      <c r="F34" s="121"/>
    </row>
    <row r="35" ht="13.5" customHeight="1">
      <c r="F35" s="121"/>
    </row>
    <row r="36" ht="13.5" customHeight="1">
      <c r="F36" s="121"/>
    </row>
    <row r="37" ht="13.5" customHeight="1">
      <c r="F37" s="121"/>
    </row>
    <row r="38" ht="13.5" customHeight="1">
      <c r="F38" s="121"/>
    </row>
    <row r="39" ht="13.5" customHeight="1">
      <c r="F39" s="121"/>
    </row>
    <row r="40" ht="13.5" customHeight="1">
      <c r="F40" s="121"/>
    </row>
    <row r="41" ht="13.5" customHeight="1">
      <c r="F41" s="121"/>
    </row>
    <row r="42" ht="13.5" customHeight="1">
      <c r="F42" s="121"/>
    </row>
    <row r="43" ht="13.5" customHeight="1">
      <c r="F43" s="121"/>
    </row>
    <row r="44" ht="13.5" customHeight="1">
      <c r="F44" s="121"/>
    </row>
    <row r="45" ht="13.5" customHeight="1">
      <c r="F45" s="121"/>
    </row>
    <row r="46" ht="13.5" customHeight="1">
      <c r="F46" s="121"/>
    </row>
    <row r="47" ht="13.5" customHeight="1">
      <c r="F47" s="121"/>
    </row>
    <row r="48" ht="13.5" customHeight="1">
      <c r="F48" s="121"/>
    </row>
    <row r="49" ht="13.5" customHeight="1">
      <c r="F49" s="121"/>
    </row>
    <row r="50" ht="13.5" customHeight="1">
      <c r="F50" s="121"/>
    </row>
    <row r="51" ht="13.5" customHeight="1">
      <c r="F51" s="121"/>
    </row>
    <row r="52" ht="13.5" customHeight="1">
      <c r="F52" s="121"/>
    </row>
    <row r="53" ht="13.5" customHeight="1">
      <c r="F53" s="121"/>
    </row>
    <row r="54" ht="13.5" customHeight="1">
      <c r="F54" s="121"/>
    </row>
    <row r="55" ht="13.5" customHeight="1">
      <c r="F55" s="121"/>
    </row>
    <row r="56" ht="13.5" customHeight="1">
      <c r="F56" s="121"/>
    </row>
    <row r="57" ht="13.5" customHeight="1">
      <c r="F57" s="121"/>
    </row>
    <row r="58" ht="13.5" customHeight="1">
      <c r="F58" s="121"/>
    </row>
    <row r="59" ht="13.5" customHeight="1">
      <c r="F59" s="121"/>
    </row>
    <row r="60" ht="13.5" customHeight="1">
      <c r="F60" s="121"/>
    </row>
    <row r="61" ht="13.5" customHeight="1">
      <c r="F61" s="121"/>
    </row>
    <row r="62" ht="13.5" customHeight="1">
      <c r="F62" s="121"/>
    </row>
    <row r="63" ht="13.5" customHeight="1">
      <c r="F63" s="121"/>
    </row>
    <row r="64" ht="13.5" customHeight="1">
      <c r="F64" s="121"/>
    </row>
    <row r="65" ht="13.5" customHeight="1">
      <c r="F65" s="121"/>
    </row>
    <row r="66" ht="13.5" customHeight="1">
      <c r="F66" s="121"/>
    </row>
    <row r="67" ht="13.5" customHeight="1">
      <c r="F67" s="121"/>
    </row>
    <row r="68" ht="13.5" customHeight="1">
      <c r="F68" s="121"/>
    </row>
    <row r="69" ht="13.5" customHeight="1">
      <c r="F69" s="121"/>
    </row>
    <row r="70" ht="13.5" customHeight="1">
      <c r="F70" s="121"/>
    </row>
    <row r="71" ht="13.5" customHeight="1">
      <c r="F71" s="121"/>
    </row>
    <row r="72" ht="13.5" customHeight="1">
      <c r="F72" s="121"/>
    </row>
    <row r="73" ht="13.5" customHeight="1">
      <c r="F73" s="121"/>
    </row>
    <row r="74" ht="13.5" customHeight="1">
      <c r="F74" s="121"/>
    </row>
    <row r="75" ht="13.5" customHeight="1">
      <c r="F75" s="121"/>
    </row>
    <row r="76" ht="13.5" customHeight="1">
      <c r="F76" s="121"/>
    </row>
    <row r="77" ht="13.5" customHeight="1">
      <c r="F77" s="121"/>
    </row>
    <row r="78" ht="13.5" customHeight="1">
      <c r="F78" s="121"/>
    </row>
    <row r="79" ht="13.5" customHeight="1">
      <c r="F79" s="121"/>
    </row>
    <row r="80" ht="13.5" customHeight="1">
      <c r="F80" s="121"/>
    </row>
    <row r="81" ht="13.5" customHeight="1">
      <c r="F81" s="121"/>
    </row>
    <row r="82" ht="13.5" customHeight="1">
      <c r="F82" s="121"/>
    </row>
    <row r="83" ht="13.5" customHeight="1">
      <c r="F83" s="121"/>
    </row>
    <row r="84" ht="13.5" customHeight="1">
      <c r="F84" s="121"/>
    </row>
    <row r="85" ht="13.5" customHeight="1">
      <c r="F85" s="121"/>
    </row>
    <row r="86" ht="13.5" customHeight="1">
      <c r="F86" s="121"/>
    </row>
    <row r="87" ht="13.5" customHeight="1">
      <c r="F87" s="121"/>
    </row>
    <row r="88" ht="13.5" customHeight="1">
      <c r="F88" s="121"/>
    </row>
    <row r="89" ht="13.5" customHeight="1">
      <c r="F89" s="121"/>
    </row>
    <row r="90" ht="13.5" customHeight="1">
      <c r="F90" s="121"/>
    </row>
    <row r="91" ht="13.5" customHeight="1">
      <c r="F91" s="121"/>
    </row>
    <row r="92" ht="13.5" customHeight="1">
      <c r="F92" s="121"/>
    </row>
    <row r="93" ht="13.5" customHeight="1">
      <c r="F93" s="121"/>
    </row>
    <row r="94" ht="13.5" customHeight="1">
      <c r="F94" s="121"/>
    </row>
    <row r="95" ht="13.5" customHeight="1">
      <c r="F95" s="121"/>
    </row>
    <row r="96" ht="13.5" customHeight="1">
      <c r="F96" s="121"/>
    </row>
    <row r="97" ht="13.5" customHeight="1">
      <c r="F97" s="121"/>
    </row>
    <row r="98" ht="13.5" customHeight="1">
      <c r="F98" s="121"/>
    </row>
    <row r="99" ht="13.5" customHeight="1">
      <c r="F99" s="121"/>
    </row>
    <row r="100" ht="13.5" customHeight="1">
      <c r="F100" s="121"/>
    </row>
    <row r="101" ht="13.5" customHeight="1">
      <c r="F101" s="121"/>
    </row>
    <row r="102" ht="13.5" customHeight="1">
      <c r="F102" s="121"/>
    </row>
    <row r="103" ht="13.5" customHeight="1">
      <c r="F103" s="121"/>
    </row>
    <row r="104" ht="13.5" customHeight="1">
      <c r="F104" s="121"/>
    </row>
    <row r="105" ht="13.5" customHeight="1">
      <c r="F105" s="121"/>
    </row>
    <row r="106" ht="13.5" customHeight="1">
      <c r="F106" s="121"/>
    </row>
    <row r="107" ht="13.5" customHeight="1">
      <c r="F107" s="121"/>
    </row>
    <row r="108" ht="13.5" customHeight="1">
      <c r="F108" s="121"/>
    </row>
    <row r="109" ht="13.5" customHeight="1">
      <c r="F109" s="121"/>
    </row>
    <row r="110" ht="13.5" customHeight="1">
      <c r="F110" s="121"/>
    </row>
    <row r="111" ht="13.5" customHeight="1">
      <c r="F111" s="121"/>
    </row>
    <row r="112" ht="13.5" customHeight="1">
      <c r="F112" s="121"/>
    </row>
    <row r="113" ht="13.5" customHeight="1">
      <c r="F113" s="121"/>
    </row>
    <row r="114" ht="13.5" customHeight="1">
      <c r="F114" s="121"/>
    </row>
    <row r="115" ht="13.5" customHeight="1">
      <c r="F115" s="121"/>
    </row>
    <row r="116" ht="13.5" customHeight="1">
      <c r="F116" s="121"/>
    </row>
    <row r="117" ht="13.5" customHeight="1">
      <c r="F117" s="121"/>
    </row>
    <row r="118" ht="13.5" customHeight="1">
      <c r="F118" s="121"/>
    </row>
    <row r="119" ht="13.5" customHeight="1">
      <c r="F119" s="121"/>
    </row>
    <row r="120" ht="13.5" customHeight="1">
      <c r="F120" s="121"/>
    </row>
    <row r="121" ht="13.5" customHeight="1">
      <c r="F121" s="121"/>
    </row>
    <row r="122" ht="13.5" customHeight="1">
      <c r="F122" s="121"/>
    </row>
    <row r="123" ht="13.5" customHeight="1">
      <c r="F123" s="121"/>
    </row>
    <row r="124" ht="13.5" customHeight="1">
      <c r="F124" s="121"/>
    </row>
    <row r="125" ht="13.5" customHeight="1">
      <c r="F125" s="121"/>
    </row>
    <row r="126" ht="13.5" customHeight="1">
      <c r="F126" s="121"/>
    </row>
    <row r="127" ht="13.5" customHeight="1">
      <c r="F127" s="121"/>
    </row>
    <row r="128" ht="13.5" customHeight="1">
      <c r="F128" s="121"/>
    </row>
    <row r="129" ht="13.5" customHeight="1">
      <c r="F129" s="121"/>
    </row>
    <row r="130" ht="13.5" customHeight="1">
      <c r="F130" s="121"/>
    </row>
    <row r="131" ht="13.5" customHeight="1">
      <c r="F131" s="121"/>
    </row>
    <row r="132" ht="13.5" customHeight="1">
      <c r="F132" s="121"/>
    </row>
    <row r="133" ht="13.5" customHeight="1">
      <c r="F133" s="121"/>
    </row>
    <row r="134" ht="13.5" customHeight="1">
      <c r="F134" s="121"/>
    </row>
    <row r="135" ht="13.5" customHeight="1">
      <c r="F135" s="121"/>
    </row>
    <row r="136" ht="13.5" customHeight="1">
      <c r="F136" s="121"/>
    </row>
    <row r="137" ht="13.5" customHeight="1">
      <c r="F137" s="121"/>
    </row>
    <row r="138" ht="13.5">
      <c r="F138" s="121"/>
    </row>
    <row r="139" ht="13.5">
      <c r="F139" s="121"/>
    </row>
    <row r="140" ht="13.5">
      <c r="F140" s="121"/>
    </row>
    <row r="141" ht="13.5">
      <c r="F141" s="121"/>
    </row>
    <row r="142" ht="13.5">
      <c r="F142" s="121"/>
    </row>
    <row r="143" ht="13.5">
      <c r="F143" s="121"/>
    </row>
    <row r="144" ht="13.5">
      <c r="F144" s="121"/>
    </row>
    <row r="145" ht="13.5">
      <c r="F145" s="121"/>
    </row>
    <row r="146" ht="13.5">
      <c r="F146" s="121"/>
    </row>
    <row r="147" ht="13.5">
      <c r="F147" s="121"/>
    </row>
    <row r="148" ht="13.5">
      <c r="F148" s="121"/>
    </row>
    <row r="149" ht="13.5">
      <c r="F149" s="121"/>
    </row>
    <row r="150" ht="13.5">
      <c r="F150" s="121"/>
    </row>
    <row r="151" ht="13.5">
      <c r="F151" s="121"/>
    </row>
    <row r="152" ht="13.5">
      <c r="F152" s="121"/>
    </row>
    <row r="153" ht="13.5">
      <c r="F153" s="121"/>
    </row>
    <row r="154" ht="13.5">
      <c r="F154" s="121"/>
    </row>
    <row r="155" ht="13.5">
      <c r="F155" s="121"/>
    </row>
    <row r="156" ht="13.5">
      <c r="F156" s="121"/>
    </row>
    <row r="157" ht="13.5">
      <c r="F157" s="121"/>
    </row>
    <row r="158" ht="13.5">
      <c r="F158" s="121"/>
    </row>
    <row r="159" ht="13.5">
      <c r="F159" s="121"/>
    </row>
    <row r="160" ht="13.5">
      <c r="F160" s="121"/>
    </row>
    <row r="161" ht="13.5">
      <c r="F161" s="121"/>
    </row>
    <row r="162" ht="13.5">
      <c r="F162" s="121"/>
    </row>
    <row r="163" ht="13.5">
      <c r="F163" s="121"/>
    </row>
    <row r="164" ht="13.5">
      <c r="F164" s="121"/>
    </row>
    <row r="165" ht="13.5">
      <c r="F165" s="121"/>
    </row>
    <row r="166" ht="13.5">
      <c r="F166" s="121"/>
    </row>
    <row r="167" ht="13.5">
      <c r="F167" s="121"/>
    </row>
    <row r="168" ht="13.5">
      <c r="F168" s="121"/>
    </row>
    <row r="169" ht="13.5">
      <c r="F169" s="121"/>
    </row>
    <row r="170" ht="13.5">
      <c r="F170" s="121"/>
    </row>
    <row r="171" ht="13.5">
      <c r="F171" s="121"/>
    </row>
    <row r="172" ht="13.5">
      <c r="F172" s="121"/>
    </row>
    <row r="173" ht="13.5">
      <c r="F173" s="121"/>
    </row>
    <row r="174" ht="13.5">
      <c r="F174" s="121"/>
    </row>
    <row r="175" ht="13.5">
      <c r="F175" s="121"/>
    </row>
    <row r="176" ht="13.5">
      <c r="F176" s="121"/>
    </row>
    <row r="177" ht="13.5">
      <c r="F177" s="121"/>
    </row>
    <row r="178" ht="13.5">
      <c r="F178" s="121"/>
    </row>
    <row r="179" ht="13.5">
      <c r="F179" s="121"/>
    </row>
    <row r="180" ht="13.5">
      <c r="F180" s="121"/>
    </row>
    <row r="181" ht="13.5">
      <c r="F181" s="121"/>
    </row>
    <row r="182" ht="13.5">
      <c r="F182" s="121"/>
    </row>
    <row r="183" ht="13.5">
      <c r="F183" s="121"/>
    </row>
    <row r="184" ht="13.5">
      <c r="F184" s="121"/>
    </row>
    <row r="185" ht="13.5">
      <c r="F185" s="121"/>
    </row>
    <row r="186" ht="13.5">
      <c r="F186" s="121"/>
    </row>
    <row r="187" ht="13.5">
      <c r="F187" s="121"/>
    </row>
    <row r="188" ht="13.5">
      <c r="F188" s="121"/>
    </row>
    <row r="189" ht="13.5">
      <c r="F189" s="121"/>
    </row>
    <row r="190" ht="13.5">
      <c r="F190" s="121"/>
    </row>
    <row r="191" ht="13.5">
      <c r="F191" s="121"/>
    </row>
    <row r="192" ht="13.5">
      <c r="F192" s="121"/>
    </row>
    <row r="193" ht="13.5">
      <c r="F193" s="121"/>
    </row>
    <row r="194" ht="13.5">
      <c r="F194" s="121"/>
    </row>
    <row r="195" ht="13.5">
      <c r="F195" s="121"/>
    </row>
    <row r="196" ht="13.5">
      <c r="F196" s="121"/>
    </row>
    <row r="197" ht="13.5">
      <c r="F197" s="121"/>
    </row>
    <row r="198" ht="13.5">
      <c r="F198" s="121"/>
    </row>
    <row r="199" ht="13.5">
      <c r="F199" s="121"/>
    </row>
    <row r="200" ht="13.5">
      <c r="F200" s="121"/>
    </row>
    <row r="201" ht="13.5">
      <c r="F201" s="121"/>
    </row>
    <row r="202" ht="13.5">
      <c r="F202" s="121"/>
    </row>
    <row r="203" ht="13.5">
      <c r="F203" s="121"/>
    </row>
    <row r="204" ht="13.5">
      <c r="F204" s="121"/>
    </row>
    <row r="205" ht="13.5">
      <c r="F205" s="121"/>
    </row>
    <row r="206" ht="13.5">
      <c r="F206" s="121"/>
    </row>
    <row r="207" ht="13.5">
      <c r="F207" s="121"/>
    </row>
    <row r="208" ht="13.5">
      <c r="F208" s="121"/>
    </row>
    <row r="209" ht="13.5">
      <c r="F209" s="121"/>
    </row>
    <row r="210" ht="13.5">
      <c r="F210" s="121"/>
    </row>
    <row r="211" ht="13.5">
      <c r="F211" s="121"/>
    </row>
    <row r="212" ht="13.5">
      <c r="F212" s="121"/>
    </row>
    <row r="213" ht="13.5">
      <c r="F213" s="121"/>
    </row>
    <row r="214" ht="13.5">
      <c r="F214" s="121"/>
    </row>
    <row r="215" ht="13.5">
      <c r="F215" s="121"/>
    </row>
    <row r="216" ht="13.5">
      <c r="F216" s="121"/>
    </row>
    <row r="217" ht="13.5">
      <c r="F217" s="121"/>
    </row>
    <row r="218" ht="13.5">
      <c r="F218" s="121"/>
    </row>
    <row r="219" ht="13.5">
      <c r="F219" s="121"/>
    </row>
    <row r="220" ht="13.5">
      <c r="F220" s="121"/>
    </row>
    <row r="221" ht="13.5">
      <c r="F221" s="121"/>
    </row>
    <row r="222" ht="13.5">
      <c r="F222" s="121"/>
    </row>
    <row r="223" ht="13.5">
      <c r="F223" s="121"/>
    </row>
    <row r="224" ht="13.5">
      <c r="F224" s="121"/>
    </row>
    <row r="225" ht="13.5">
      <c r="F225" s="121"/>
    </row>
    <row r="226" ht="13.5">
      <c r="F226" s="121"/>
    </row>
    <row r="227" ht="13.5">
      <c r="F227" s="121"/>
    </row>
    <row r="228" ht="13.5">
      <c r="F228" s="121"/>
    </row>
    <row r="229" ht="13.5">
      <c r="F229" s="121"/>
    </row>
    <row r="230" ht="13.5">
      <c r="F230" s="121"/>
    </row>
    <row r="231" ht="13.5">
      <c r="F231" s="121"/>
    </row>
    <row r="232" ht="13.5">
      <c r="F232" s="121"/>
    </row>
    <row r="233" ht="13.5">
      <c r="F233" s="121"/>
    </row>
    <row r="234" ht="13.5">
      <c r="F234" s="121"/>
    </row>
    <row r="235" ht="13.5">
      <c r="F235" s="121"/>
    </row>
    <row r="236" ht="13.5">
      <c r="F236" s="121"/>
    </row>
    <row r="237" ht="13.5">
      <c r="F237" s="121"/>
    </row>
    <row r="238" ht="13.5">
      <c r="F238" s="121"/>
    </row>
    <row r="239" ht="13.5">
      <c r="F239" s="121"/>
    </row>
    <row r="240" ht="13.5">
      <c r="F240" s="121"/>
    </row>
    <row r="241" ht="13.5">
      <c r="F241" s="121"/>
    </row>
    <row r="242" ht="13.5">
      <c r="F242" s="121"/>
    </row>
    <row r="243" ht="13.5">
      <c r="F243" s="121"/>
    </row>
    <row r="244" ht="13.5">
      <c r="F244" s="121"/>
    </row>
    <row r="245" ht="13.5">
      <c r="F245" s="121"/>
    </row>
    <row r="246" ht="13.5">
      <c r="F246" s="121"/>
    </row>
    <row r="247" ht="13.5">
      <c r="F247" s="121"/>
    </row>
    <row r="248" ht="13.5">
      <c r="F248" s="121"/>
    </row>
    <row r="249" ht="13.5">
      <c r="F249" s="121"/>
    </row>
    <row r="250" ht="13.5">
      <c r="F250" s="121"/>
    </row>
    <row r="251" ht="13.5">
      <c r="F251" s="121"/>
    </row>
    <row r="252" ht="13.5">
      <c r="F252" s="121"/>
    </row>
    <row r="253" ht="13.5">
      <c r="F253" s="121"/>
    </row>
    <row r="254" ht="13.5">
      <c r="F254" s="121"/>
    </row>
    <row r="255" ht="13.5">
      <c r="F255" s="121"/>
    </row>
    <row r="256" ht="13.5">
      <c r="F256" s="121"/>
    </row>
    <row r="257" ht="13.5">
      <c r="F257" s="121"/>
    </row>
    <row r="258" ht="13.5">
      <c r="F258" s="121"/>
    </row>
    <row r="259" ht="13.5">
      <c r="F259" s="121"/>
    </row>
    <row r="260" ht="13.5">
      <c r="F260" s="121"/>
    </row>
    <row r="261" ht="13.5">
      <c r="F261" s="121"/>
    </row>
  </sheetData>
  <sheetProtection/>
  <mergeCells count="11">
    <mergeCell ref="D5:D7"/>
    <mergeCell ref="E5:E7"/>
    <mergeCell ref="F5:F7"/>
    <mergeCell ref="H5:L5"/>
    <mergeCell ref="A22:K22"/>
    <mergeCell ref="A3:E3"/>
    <mergeCell ref="F3:G3"/>
    <mergeCell ref="H3:L3"/>
    <mergeCell ref="A5:A7"/>
    <mergeCell ref="B5:B7"/>
    <mergeCell ref="C5:C7"/>
  </mergeCells>
  <dataValidations count="1">
    <dataValidation type="list" allowBlank="1" showInputMessage="1" showErrorMessage="1" sqref="L8:L21">
      <formula1>"○"</formula1>
    </dataValidation>
  </dataValidations>
  <hyperlinks>
    <hyperlink ref="C25" location="総括表!A1" display="総括表へはこちらをクリック！"/>
    <hyperlink ref="E25"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24.xml><?xml version="1.0" encoding="utf-8"?>
<worksheet xmlns="http://schemas.openxmlformats.org/spreadsheetml/2006/main" xmlns:r="http://schemas.openxmlformats.org/officeDocument/2006/relationships">
  <sheetPr>
    <tabColor indexed="10"/>
  </sheetPr>
  <dimension ref="A1:I59"/>
  <sheetViews>
    <sheetView view="pageBreakPreview" zoomScale="60" zoomScalePageLayoutView="0" workbookViewId="0" topLeftCell="A1">
      <selection activeCell="E26" sqref="E26"/>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2"/>
      <c r="B3" s="32"/>
      <c r="C3" s="32"/>
      <c r="D3" s="32"/>
      <c r="E3" s="32"/>
      <c r="F3" s="32"/>
      <c r="G3" s="32"/>
      <c r="H3" s="32"/>
    </row>
    <row r="4" spans="1:8" ht="13.5">
      <c r="A4" s="32"/>
      <c r="B4" s="32"/>
      <c r="C4" s="32"/>
      <c r="D4" s="32"/>
      <c r="E4" s="32"/>
      <c r="F4" s="32"/>
      <c r="G4" s="328" t="s">
        <v>1569</v>
      </c>
      <c r="H4" s="328"/>
    </row>
    <row r="5" spans="1:8" ht="13.5">
      <c r="A5" s="32"/>
      <c r="B5" s="32"/>
      <c r="C5" s="32"/>
      <c r="D5" s="32"/>
      <c r="E5" s="32"/>
      <c r="F5" s="32"/>
      <c r="G5" s="32"/>
      <c r="H5" s="329" t="s">
        <v>5</v>
      </c>
    </row>
    <row r="6" spans="1:9" s="1" customFormat="1" ht="30" customHeight="1">
      <c r="A6" s="330" t="s">
        <v>6</v>
      </c>
      <c r="B6" s="330" t="s">
        <v>7</v>
      </c>
      <c r="C6" s="330" t="s">
        <v>8</v>
      </c>
      <c r="D6" s="330" t="s">
        <v>9</v>
      </c>
      <c r="E6" s="330" t="s">
        <v>10</v>
      </c>
      <c r="F6" s="141" t="s">
        <v>11</v>
      </c>
      <c r="G6" s="141" t="s">
        <v>53</v>
      </c>
      <c r="H6" s="141" t="s">
        <v>12</v>
      </c>
      <c r="I6" s="297"/>
    </row>
    <row r="7" spans="1:9" ht="30" customHeight="1">
      <c r="A7" s="322">
        <v>1</v>
      </c>
      <c r="B7" s="132" t="s">
        <v>1570</v>
      </c>
      <c r="C7" s="132" t="s">
        <v>1571</v>
      </c>
      <c r="D7" s="132" t="s">
        <v>1572</v>
      </c>
      <c r="E7" s="595" t="s">
        <v>1573</v>
      </c>
      <c r="F7" s="322">
        <v>2</v>
      </c>
      <c r="G7" s="322">
        <v>0</v>
      </c>
      <c r="H7" s="322">
        <v>2</v>
      </c>
      <c r="I7" s="333"/>
    </row>
    <row r="8" spans="1:9" ht="30" customHeight="1">
      <c r="A8" s="322">
        <v>2</v>
      </c>
      <c r="B8" s="132" t="s">
        <v>1570</v>
      </c>
      <c r="C8" s="132" t="s">
        <v>1574</v>
      </c>
      <c r="D8" s="323" t="s">
        <v>1572</v>
      </c>
      <c r="E8" s="323" t="s">
        <v>1573</v>
      </c>
      <c r="F8" s="322">
        <v>2</v>
      </c>
      <c r="G8" s="322">
        <v>0</v>
      </c>
      <c r="H8" s="322">
        <v>2</v>
      </c>
      <c r="I8" s="333"/>
    </row>
    <row r="9" spans="1:9" ht="30" customHeight="1">
      <c r="A9" s="322">
        <v>3</v>
      </c>
      <c r="B9" s="132" t="s">
        <v>1570</v>
      </c>
      <c r="C9" s="132" t="s">
        <v>1575</v>
      </c>
      <c r="D9" s="323" t="s">
        <v>1572</v>
      </c>
      <c r="E9" s="323" t="s">
        <v>1573</v>
      </c>
      <c r="F9" s="322">
        <v>2</v>
      </c>
      <c r="G9" s="322">
        <v>0</v>
      </c>
      <c r="H9" s="322">
        <v>2</v>
      </c>
      <c r="I9" s="333"/>
    </row>
    <row r="10" spans="1:9" ht="30" customHeight="1">
      <c r="A10" s="322">
        <v>4</v>
      </c>
      <c r="B10" s="132" t="s">
        <v>1570</v>
      </c>
      <c r="C10" s="132" t="s">
        <v>1576</v>
      </c>
      <c r="D10" s="323" t="s">
        <v>1572</v>
      </c>
      <c r="E10" s="323" t="s">
        <v>1573</v>
      </c>
      <c r="F10" s="322">
        <v>2</v>
      </c>
      <c r="G10" s="322">
        <v>0</v>
      </c>
      <c r="H10" s="322">
        <v>2</v>
      </c>
      <c r="I10" s="333"/>
    </row>
    <row r="11" spans="1:9" ht="41.25" customHeight="1">
      <c r="A11" s="322">
        <v>5</v>
      </c>
      <c r="B11" s="132" t="s">
        <v>1570</v>
      </c>
      <c r="C11" s="132" t="s">
        <v>1577</v>
      </c>
      <c r="D11" s="133" t="s">
        <v>1578</v>
      </c>
      <c r="E11" s="323" t="s">
        <v>1579</v>
      </c>
      <c r="F11" s="322">
        <v>1</v>
      </c>
      <c r="G11" s="322">
        <v>0</v>
      </c>
      <c r="H11" s="322">
        <v>1</v>
      </c>
      <c r="I11" s="333"/>
    </row>
    <row r="12" spans="1:9" ht="30" customHeight="1">
      <c r="A12" s="335"/>
      <c r="B12" s="92" t="s">
        <v>1580</v>
      </c>
      <c r="C12" s="104" t="s">
        <v>57</v>
      </c>
      <c r="D12" s="825" t="s">
        <v>3</v>
      </c>
      <c r="E12" s="726"/>
      <c r="F12" s="335">
        <f>SUM(F7:F11)</f>
        <v>9</v>
      </c>
      <c r="G12" s="335">
        <f>SUM(G7:G11)</f>
        <v>0</v>
      </c>
      <c r="H12" s="335">
        <f>SUM(H7:H11)</f>
        <v>9</v>
      </c>
      <c r="I12" s="333"/>
    </row>
    <row r="13" spans="1:9" ht="30" customHeight="1">
      <c r="A13" s="322"/>
      <c r="B13" s="146"/>
      <c r="C13" s="146"/>
      <c r="D13" s="146"/>
      <c r="E13" s="145"/>
      <c r="F13" s="322"/>
      <c r="G13" s="322"/>
      <c r="H13" s="322"/>
      <c r="I13" s="333"/>
    </row>
    <row r="14" spans="1:9" ht="30" customHeight="1">
      <c r="A14" s="322"/>
      <c r="B14" s="146"/>
      <c r="C14" s="322"/>
      <c r="D14" s="146"/>
      <c r="E14" s="145"/>
      <c r="F14" s="322"/>
      <c r="G14" s="322"/>
      <c r="H14" s="322"/>
      <c r="I14" s="333"/>
    </row>
    <row r="15" spans="1:9" ht="30" customHeight="1">
      <c r="A15" s="322"/>
      <c r="B15" s="146"/>
      <c r="C15" s="322"/>
      <c r="D15" s="146"/>
      <c r="E15" s="145"/>
      <c r="F15" s="322"/>
      <c r="G15" s="322"/>
      <c r="H15" s="322"/>
      <c r="I15" s="333"/>
    </row>
    <row r="16" spans="1:9" ht="30" customHeight="1">
      <c r="A16" s="322"/>
      <c r="B16" s="322"/>
      <c r="C16" s="322"/>
      <c r="D16" s="322"/>
      <c r="E16" s="322"/>
      <c r="F16" s="322"/>
      <c r="G16" s="322"/>
      <c r="H16" s="322"/>
      <c r="I16" s="333"/>
    </row>
    <row r="17" spans="1:9" ht="30" customHeight="1">
      <c r="A17" s="322"/>
      <c r="B17" s="322"/>
      <c r="C17" s="322"/>
      <c r="D17" s="322"/>
      <c r="E17" s="322"/>
      <c r="F17" s="322"/>
      <c r="G17" s="322"/>
      <c r="H17" s="322"/>
      <c r="I17" s="333"/>
    </row>
    <row r="18" spans="1:9" ht="30" customHeight="1">
      <c r="A18" s="322"/>
      <c r="B18" s="322"/>
      <c r="C18" s="322"/>
      <c r="D18" s="322"/>
      <c r="E18" s="322"/>
      <c r="F18" s="322"/>
      <c r="G18" s="322"/>
      <c r="H18" s="322"/>
      <c r="I18" s="333"/>
    </row>
    <row r="19" spans="1:9" ht="30" customHeight="1">
      <c r="A19" s="322"/>
      <c r="B19" s="322"/>
      <c r="C19" s="322"/>
      <c r="D19" s="322"/>
      <c r="E19" s="322"/>
      <c r="F19" s="322"/>
      <c r="G19" s="322"/>
      <c r="H19" s="322"/>
      <c r="I19" s="333"/>
    </row>
    <row r="20" spans="1:9" ht="30" customHeight="1">
      <c r="A20" s="322"/>
      <c r="B20" s="322"/>
      <c r="C20" s="322"/>
      <c r="D20" s="322"/>
      <c r="E20" s="322"/>
      <c r="F20" s="322"/>
      <c r="G20" s="322"/>
      <c r="H20" s="322"/>
      <c r="I20" s="333"/>
    </row>
    <row r="21" ht="13.5">
      <c r="I21" s="299"/>
    </row>
    <row r="22" ht="13.5">
      <c r="I22" s="299"/>
    </row>
    <row r="23" ht="13.5">
      <c r="I23" s="299"/>
    </row>
    <row r="24" ht="13.5">
      <c r="I24" s="299"/>
    </row>
    <row r="25" ht="13.5">
      <c r="I25" s="299"/>
    </row>
    <row r="26" ht="13.5">
      <c r="I26" s="299"/>
    </row>
    <row r="27" ht="13.5">
      <c r="I27" s="299"/>
    </row>
    <row r="28" ht="13.5">
      <c r="I28" s="299"/>
    </row>
    <row r="29" ht="13.5">
      <c r="I29" s="299"/>
    </row>
    <row r="30" ht="13.5">
      <c r="I30" s="299"/>
    </row>
    <row r="31" ht="13.5">
      <c r="I31" s="299"/>
    </row>
    <row r="32" ht="13.5">
      <c r="I32" s="299"/>
    </row>
    <row r="33" ht="13.5">
      <c r="I33" s="299"/>
    </row>
    <row r="34" ht="13.5">
      <c r="I34" s="299"/>
    </row>
    <row r="35" ht="13.5">
      <c r="I35" s="299"/>
    </row>
    <row r="36" ht="13.5">
      <c r="I36" s="299"/>
    </row>
    <row r="37" ht="13.5">
      <c r="I37" s="290"/>
    </row>
    <row r="38" ht="13.5">
      <c r="I38" s="290"/>
    </row>
    <row r="39" ht="13.5">
      <c r="I39" s="290"/>
    </row>
    <row r="40" ht="13.5">
      <c r="I40" s="290"/>
    </row>
    <row r="41" ht="13.5">
      <c r="I41" s="290"/>
    </row>
    <row r="42" ht="13.5">
      <c r="I42" s="290"/>
    </row>
    <row r="43" ht="13.5">
      <c r="I43" s="290"/>
    </row>
    <row r="44" ht="13.5">
      <c r="I44" s="290"/>
    </row>
    <row r="45" ht="13.5">
      <c r="I45" s="290"/>
    </row>
    <row r="46" ht="13.5">
      <c r="I46" s="290"/>
    </row>
    <row r="47" ht="13.5">
      <c r="I47" s="290"/>
    </row>
    <row r="48" ht="13.5">
      <c r="I48" s="290"/>
    </row>
    <row r="49" ht="13.5">
      <c r="I49" s="290"/>
    </row>
    <row r="50" ht="13.5">
      <c r="I50" s="290"/>
    </row>
    <row r="51" ht="13.5">
      <c r="I51" s="290"/>
    </row>
    <row r="52" ht="13.5">
      <c r="I52" s="290"/>
    </row>
    <row r="53" ht="13.5">
      <c r="I53" s="290"/>
    </row>
    <row r="54" ht="13.5">
      <c r="I54" s="290"/>
    </row>
    <row r="55" ht="13.5">
      <c r="I55" s="290"/>
    </row>
    <row r="56" ht="13.5">
      <c r="I56" s="290"/>
    </row>
    <row r="57" ht="13.5">
      <c r="I57" s="290"/>
    </row>
    <row r="58" ht="13.5">
      <c r="I58" s="290"/>
    </row>
    <row r="59" ht="13.5">
      <c r="I59" s="290"/>
    </row>
  </sheetData>
  <sheetProtection/>
  <mergeCells count="2">
    <mergeCell ref="A2:H2"/>
    <mergeCell ref="D12:E12"/>
  </mergeCells>
  <hyperlinks>
    <hyperlink ref="C12" location="'公安委員会（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5.xml><?xml version="1.0" encoding="utf-8"?>
<worksheet xmlns="http://schemas.openxmlformats.org/spreadsheetml/2006/main" xmlns:r="http://schemas.openxmlformats.org/officeDocument/2006/relationships">
  <sheetPr>
    <tabColor indexed="12"/>
  </sheetPr>
  <dimension ref="A1:N272"/>
  <sheetViews>
    <sheetView view="pageBreakPreview" zoomScaleSheetLayoutView="100" zoomScalePageLayoutView="0" workbookViewId="0" topLeftCell="A4">
      <selection activeCell="J15" sqref="J15"/>
    </sheetView>
  </sheetViews>
  <sheetFormatPr defaultColWidth="9.00390625" defaultRowHeight="13.5"/>
  <cols>
    <col min="1" max="1" width="5.125" style="121" customWidth="1"/>
    <col min="2" max="2" width="29.625" style="121" customWidth="1"/>
    <col min="3" max="3" width="38.625" style="121" customWidth="1"/>
    <col min="4" max="4" width="20.00390625" style="121" customWidth="1"/>
    <col min="5" max="5" width="20.625" style="121" customWidth="1"/>
    <col min="6" max="6" width="9.625" style="127" customWidth="1"/>
    <col min="7" max="11" width="8.625" style="121" customWidth="1"/>
    <col min="12" max="16384" width="9.00390625" style="121" customWidth="1"/>
  </cols>
  <sheetData>
    <row r="1" spans="1:6" ht="14.25" customHeight="1">
      <c r="A1" s="121" t="s">
        <v>31</v>
      </c>
      <c r="C1" s="122" t="s">
        <v>32</v>
      </c>
      <c r="D1" s="123" t="s">
        <v>64</v>
      </c>
      <c r="E1" s="124"/>
      <c r="F1" s="121"/>
    </row>
    <row r="2" spans="6:12" ht="14.25" customHeight="1" thickBot="1">
      <c r="F2" s="125"/>
      <c r="G2" s="257"/>
      <c r="H2" s="257"/>
      <c r="I2" s="258"/>
      <c r="J2" s="258"/>
      <c r="K2" s="258"/>
      <c r="L2" s="258"/>
    </row>
    <row r="3" spans="1:12" ht="19.5" customHeight="1">
      <c r="A3" s="742" t="s">
        <v>34</v>
      </c>
      <c r="B3" s="743"/>
      <c r="C3" s="743"/>
      <c r="D3" s="743"/>
      <c r="E3" s="743"/>
      <c r="F3" s="744" t="s">
        <v>54</v>
      </c>
      <c r="G3" s="745"/>
      <c r="H3" s="733" t="s">
        <v>35</v>
      </c>
      <c r="I3" s="734"/>
      <c r="J3" s="734"/>
      <c r="K3" s="734"/>
      <c r="L3" s="735"/>
    </row>
    <row r="4" spans="1:12" s="126" customFormat="1" ht="19.5" customHeight="1">
      <c r="A4" s="63" t="s">
        <v>1581</v>
      </c>
      <c r="B4" s="64" t="s">
        <v>1582</v>
      </c>
      <c r="C4" s="64" t="s">
        <v>1583</v>
      </c>
      <c r="D4" s="64" t="s">
        <v>1584</v>
      </c>
      <c r="E4" s="65" t="s">
        <v>1585</v>
      </c>
      <c r="F4" s="66" t="s">
        <v>1586</v>
      </c>
      <c r="G4" s="159" t="s">
        <v>1587</v>
      </c>
      <c r="H4" s="166" t="s">
        <v>1588</v>
      </c>
      <c r="I4" s="166" t="s">
        <v>1589</v>
      </c>
      <c r="J4" s="166" t="s">
        <v>1590</v>
      </c>
      <c r="K4" s="166" t="s">
        <v>1591</v>
      </c>
      <c r="L4" s="173" t="s">
        <v>1592</v>
      </c>
    </row>
    <row r="5" spans="1:12" ht="23.25" customHeight="1">
      <c r="A5" s="785" t="s">
        <v>42</v>
      </c>
      <c r="B5" s="788" t="s">
        <v>43</v>
      </c>
      <c r="C5" s="791" t="s">
        <v>44</v>
      </c>
      <c r="D5" s="791" t="s">
        <v>45</v>
      </c>
      <c r="E5" s="776" t="s">
        <v>46</v>
      </c>
      <c r="F5" s="779" t="s">
        <v>47</v>
      </c>
      <c r="G5" s="148"/>
      <c r="H5" s="816"/>
      <c r="I5" s="817"/>
      <c r="J5" s="817"/>
      <c r="K5" s="817"/>
      <c r="L5" s="818"/>
    </row>
    <row r="6" spans="1:12" ht="54.75" customHeight="1">
      <c r="A6" s="786"/>
      <c r="B6" s="789"/>
      <c r="C6" s="789"/>
      <c r="D6" s="789"/>
      <c r="E6" s="777"/>
      <c r="F6" s="780"/>
      <c r="G6" s="160" t="s">
        <v>48</v>
      </c>
      <c r="H6" s="170" t="s">
        <v>72</v>
      </c>
      <c r="I6" s="152" t="s">
        <v>49</v>
      </c>
      <c r="J6" s="101" t="s">
        <v>50</v>
      </c>
      <c r="K6" s="101" t="s">
        <v>102</v>
      </c>
      <c r="L6" s="285" t="s">
        <v>89</v>
      </c>
    </row>
    <row r="7" spans="1:12" ht="19.5" customHeight="1" thickBot="1">
      <c r="A7" s="787"/>
      <c r="B7" s="790"/>
      <c r="C7" s="790"/>
      <c r="D7" s="790"/>
      <c r="E7" s="778"/>
      <c r="F7" s="781"/>
      <c r="G7" s="161" t="s">
        <v>51</v>
      </c>
      <c r="H7" s="153" t="s">
        <v>51</v>
      </c>
      <c r="I7" s="102" t="s">
        <v>52</v>
      </c>
      <c r="J7" s="102" t="s">
        <v>51</v>
      </c>
      <c r="K7" s="102" t="s">
        <v>1593</v>
      </c>
      <c r="L7" s="161" t="s">
        <v>1593</v>
      </c>
    </row>
    <row r="8" spans="1:12" ht="19.5" customHeight="1">
      <c r="A8" s="128">
        <v>1</v>
      </c>
      <c r="B8" s="215" t="s">
        <v>1570</v>
      </c>
      <c r="C8" s="215" t="s">
        <v>1594</v>
      </c>
      <c r="D8" s="215"/>
      <c r="E8" s="216" t="s">
        <v>1572</v>
      </c>
      <c r="F8" s="217">
        <v>36251</v>
      </c>
      <c r="G8" s="178">
        <v>2400</v>
      </c>
      <c r="H8" s="179">
        <v>2400</v>
      </c>
      <c r="I8" s="180">
        <v>20343</v>
      </c>
      <c r="J8" s="180">
        <v>2335</v>
      </c>
      <c r="K8" s="277">
        <f>IF(G8=0,"",G8/J8)</f>
        <v>1.0278372591006424</v>
      </c>
      <c r="L8" s="272"/>
    </row>
    <row r="9" spans="1:12" ht="19.5" customHeight="1">
      <c r="A9" s="128">
        <v>2</v>
      </c>
      <c r="B9" s="215" t="s">
        <v>1570</v>
      </c>
      <c r="C9" s="596" t="s">
        <v>1595</v>
      </c>
      <c r="D9" s="215" t="s">
        <v>1596</v>
      </c>
      <c r="E9" s="216" t="s">
        <v>1572</v>
      </c>
      <c r="F9" s="217">
        <v>36251</v>
      </c>
      <c r="G9" s="178">
        <v>600</v>
      </c>
      <c r="H9" s="179">
        <v>600</v>
      </c>
      <c r="I9" s="180">
        <v>5</v>
      </c>
      <c r="J9" s="180">
        <v>584</v>
      </c>
      <c r="K9" s="277">
        <f aca="true" t="shared" si="0" ref="K9:K32">IF(G9=0,"",G9/J9)</f>
        <v>1.0273972602739727</v>
      </c>
      <c r="L9" s="272"/>
    </row>
    <row r="10" spans="1:12" ht="19.5" customHeight="1">
      <c r="A10" s="128">
        <v>3</v>
      </c>
      <c r="B10" s="215" t="s">
        <v>1570</v>
      </c>
      <c r="C10" s="596" t="s">
        <v>1597</v>
      </c>
      <c r="D10" s="215"/>
      <c r="E10" s="216" t="s">
        <v>1572</v>
      </c>
      <c r="F10" s="217">
        <v>36251</v>
      </c>
      <c r="G10" s="178">
        <v>2200</v>
      </c>
      <c r="H10" s="179">
        <v>2200</v>
      </c>
      <c r="I10" s="180">
        <v>67304</v>
      </c>
      <c r="J10" s="180">
        <v>2190</v>
      </c>
      <c r="K10" s="277">
        <f t="shared" si="0"/>
        <v>1.004566210045662</v>
      </c>
      <c r="L10" s="272"/>
    </row>
    <row r="11" spans="1:12" ht="19.5" customHeight="1">
      <c r="A11" s="128">
        <v>4</v>
      </c>
      <c r="B11" s="215" t="s">
        <v>1570</v>
      </c>
      <c r="C11" s="596" t="s">
        <v>1598</v>
      </c>
      <c r="D11" s="215" t="s">
        <v>1596</v>
      </c>
      <c r="E11" s="216" t="s">
        <v>1572</v>
      </c>
      <c r="F11" s="217">
        <v>36251</v>
      </c>
      <c r="G11" s="178">
        <v>300</v>
      </c>
      <c r="H11" s="179">
        <v>300</v>
      </c>
      <c r="I11" s="180">
        <v>11</v>
      </c>
      <c r="J11" s="180">
        <v>283</v>
      </c>
      <c r="K11" s="277">
        <f t="shared" si="0"/>
        <v>1.0600706713780919</v>
      </c>
      <c r="L11" s="272"/>
    </row>
    <row r="12" spans="1:12" ht="19.5" customHeight="1">
      <c r="A12" s="128">
        <v>5</v>
      </c>
      <c r="B12" s="215" t="s">
        <v>1570</v>
      </c>
      <c r="C12" s="215" t="s">
        <v>1599</v>
      </c>
      <c r="D12" s="215"/>
      <c r="E12" s="216" t="s">
        <v>1572</v>
      </c>
      <c r="F12" s="217">
        <v>36251</v>
      </c>
      <c r="G12" s="178">
        <v>550</v>
      </c>
      <c r="H12" s="179">
        <v>550</v>
      </c>
      <c r="I12" s="180">
        <v>77206</v>
      </c>
      <c r="J12" s="180">
        <v>509</v>
      </c>
      <c r="K12" s="277">
        <f t="shared" si="0"/>
        <v>1.080550098231827</v>
      </c>
      <c r="L12" s="272"/>
    </row>
    <row r="13" spans="1:12" ht="19.5" customHeight="1">
      <c r="A13" s="128">
        <v>6</v>
      </c>
      <c r="B13" s="215" t="s">
        <v>1570</v>
      </c>
      <c r="C13" s="215" t="s">
        <v>1600</v>
      </c>
      <c r="D13" s="215" t="s">
        <v>1596</v>
      </c>
      <c r="E13" s="216" t="s">
        <v>1572</v>
      </c>
      <c r="F13" s="217">
        <v>36251</v>
      </c>
      <c r="G13" s="178">
        <v>550</v>
      </c>
      <c r="H13" s="179">
        <v>550</v>
      </c>
      <c r="I13" s="180">
        <v>70</v>
      </c>
      <c r="J13" s="180">
        <v>529</v>
      </c>
      <c r="K13" s="277">
        <f t="shared" si="0"/>
        <v>1.0396975425330812</v>
      </c>
      <c r="L13" s="272"/>
    </row>
    <row r="14" spans="1:12" ht="19.5" customHeight="1">
      <c r="A14" s="128">
        <v>7</v>
      </c>
      <c r="B14" s="215" t="s">
        <v>1570</v>
      </c>
      <c r="C14" s="596" t="s">
        <v>1601</v>
      </c>
      <c r="D14" s="215"/>
      <c r="E14" s="216" t="s">
        <v>1572</v>
      </c>
      <c r="F14" s="217">
        <v>29860</v>
      </c>
      <c r="G14" s="178">
        <v>200</v>
      </c>
      <c r="H14" s="179">
        <v>200</v>
      </c>
      <c r="I14" s="180">
        <v>96688</v>
      </c>
      <c r="J14" s="180">
        <v>175</v>
      </c>
      <c r="K14" s="277">
        <f t="shared" si="0"/>
        <v>1.1428571428571428</v>
      </c>
      <c r="L14" s="272"/>
    </row>
    <row r="15" spans="1:12" ht="19.5" customHeight="1">
      <c r="A15" s="128">
        <v>8</v>
      </c>
      <c r="B15" s="215" t="s">
        <v>1570</v>
      </c>
      <c r="C15" s="596" t="s">
        <v>1602</v>
      </c>
      <c r="D15" s="215"/>
      <c r="E15" s="216" t="s">
        <v>1572</v>
      </c>
      <c r="F15" s="217">
        <v>31868</v>
      </c>
      <c r="G15" s="178">
        <v>200</v>
      </c>
      <c r="H15" s="179">
        <v>200</v>
      </c>
      <c r="I15" s="180">
        <v>6638</v>
      </c>
      <c r="J15" s="180">
        <v>175</v>
      </c>
      <c r="K15" s="277">
        <f t="shared" si="0"/>
        <v>1.1428571428571428</v>
      </c>
      <c r="L15" s="272"/>
    </row>
    <row r="16" spans="1:12" ht="19.5" customHeight="1">
      <c r="A16" s="128">
        <v>9</v>
      </c>
      <c r="B16" s="215" t="s">
        <v>1570</v>
      </c>
      <c r="C16" s="596" t="s">
        <v>1603</v>
      </c>
      <c r="D16" s="215"/>
      <c r="E16" s="216" t="s">
        <v>1578</v>
      </c>
      <c r="F16" s="217">
        <v>36615</v>
      </c>
      <c r="G16" s="178">
        <v>7000</v>
      </c>
      <c r="H16" s="179">
        <v>7000</v>
      </c>
      <c r="I16" s="180">
        <v>126</v>
      </c>
      <c r="J16" s="180">
        <v>6818</v>
      </c>
      <c r="K16" s="277">
        <f t="shared" si="0"/>
        <v>1.0266940451745379</v>
      </c>
      <c r="L16" s="272"/>
    </row>
    <row r="17" spans="1:12" ht="19.5" customHeight="1">
      <c r="A17" s="128">
        <v>10</v>
      </c>
      <c r="B17" s="215"/>
      <c r="C17" s="215"/>
      <c r="D17" s="215"/>
      <c r="E17" s="216"/>
      <c r="F17" s="217"/>
      <c r="G17" s="178"/>
      <c r="H17" s="179"/>
      <c r="I17" s="180"/>
      <c r="J17" s="180"/>
      <c r="K17" s="277">
        <f t="shared" si="0"/>
      </c>
      <c r="L17" s="272"/>
    </row>
    <row r="18" spans="1:12" ht="19.5" customHeight="1">
      <c r="A18" s="128">
        <v>11</v>
      </c>
      <c r="B18" s="215"/>
      <c r="C18" s="215"/>
      <c r="D18" s="215"/>
      <c r="E18" s="216"/>
      <c r="F18" s="217"/>
      <c r="G18" s="178"/>
      <c r="H18" s="179"/>
      <c r="I18" s="180"/>
      <c r="J18" s="180"/>
      <c r="K18" s="277">
        <f t="shared" si="0"/>
      </c>
      <c r="L18" s="272"/>
    </row>
    <row r="19" spans="1:12" ht="19.5" customHeight="1">
      <c r="A19" s="128">
        <v>12</v>
      </c>
      <c r="B19" s="215"/>
      <c r="C19" s="215"/>
      <c r="D19" s="215"/>
      <c r="E19" s="216"/>
      <c r="F19" s="217"/>
      <c r="G19" s="178"/>
      <c r="H19" s="179"/>
      <c r="I19" s="180"/>
      <c r="J19" s="180"/>
      <c r="K19" s="277">
        <f t="shared" si="0"/>
      </c>
      <c r="L19" s="272"/>
    </row>
    <row r="20" spans="1:12" ht="19.5" customHeight="1">
      <c r="A20" s="128">
        <v>13</v>
      </c>
      <c r="B20" s="215"/>
      <c r="C20" s="215"/>
      <c r="D20" s="215"/>
      <c r="E20" s="216"/>
      <c r="F20" s="217"/>
      <c r="G20" s="178"/>
      <c r="H20" s="179"/>
      <c r="I20" s="180"/>
      <c r="J20" s="180"/>
      <c r="K20" s="277">
        <f t="shared" si="0"/>
      </c>
      <c r="L20" s="272"/>
    </row>
    <row r="21" spans="1:12" ht="19.5" customHeight="1">
      <c r="A21" s="128">
        <v>14</v>
      </c>
      <c r="B21" s="215"/>
      <c r="C21" s="215"/>
      <c r="D21" s="215"/>
      <c r="E21" s="216"/>
      <c r="F21" s="217"/>
      <c r="G21" s="178"/>
      <c r="H21" s="179"/>
      <c r="I21" s="180"/>
      <c r="J21" s="180"/>
      <c r="K21" s="277">
        <f t="shared" si="0"/>
      </c>
      <c r="L21" s="272"/>
    </row>
    <row r="22" spans="1:12" ht="19.5" customHeight="1">
      <c r="A22" s="128">
        <v>15</v>
      </c>
      <c r="B22" s="215"/>
      <c r="C22" s="215"/>
      <c r="D22" s="215"/>
      <c r="E22" s="216"/>
      <c r="F22" s="217"/>
      <c r="G22" s="178"/>
      <c r="H22" s="179"/>
      <c r="I22" s="180"/>
      <c r="J22" s="180"/>
      <c r="K22" s="277">
        <f t="shared" si="0"/>
      </c>
      <c r="L22" s="272"/>
    </row>
    <row r="23" spans="1:12" ht="19.5" customHeight="1">
      <c r="A23" s="128">
        <v>16</v>
      </c>
      <c r="B23" s="215"/>
      <c r="C23" s="215"/>
      <c r="D23" s="215"/>
      <c r="E23" s="216"/>
      <c r="F23" s="217"/>
      <c r="G23" s="178"/>
      <c r="H23" s="179"/>
      <c r="I23" s="180"/>
      <c r="J23" s="180"/>
      <c r="K23" s="277">
        <f t="shared" si="0"/>
      </c>
      <c r="L23" s="272"/>
    </row>
    <row r="24" spans="1:12" ht="19.5" customHeight="1">
      <c r="A24" s="128">
        <v>17</v>
      </c>
      <c r="B24" s="215"/>
      <c r="C24" s="215"/>
      <c r="D24" s="215"/>
      <c r="E24" s="216"/>
      <c r="F24" s="217"/>
      <c r="G24" s="178"/>
      <c r="H24" s="179"/>
      <c r="I24" s="180"/>
      <c r="J24" s="180"/>
      <c r="K24" s="277">
        <f t="shared" si="0"/>
      </c>
      <c r="L24" s="272"/>
    </row>
    <row r="25" spans="1:12" ht="19.5" customHeight="1">
      <c r="A25" s="128">
        <v>18</v>
      </c>
      <c r="B25" s="215"/>
      <c r="C25" s="215"/>
      <c r="D25" s="215"/>
      <c r="E25" s="216"/>
      <c r="F25" s="217"/>
      <c r="G25" s="178"/>
      <c r="H25" s="179"/>
      <c r="I25" s="180"/>
      <c r="J25" s="180"/>
      <c r="K25" s="277">
        <f t="shared" si="0"/>
      </c>
      <c r="L25" s="272"/>
    </row>
    <row r="26" spans="1:12" ht="19.5" customHeight="1">
      <c r="A26" s="128">
        <v>19</v>
      </c>
      <c r="B26" s="215"/>
      <c r="C26" s="215"/>
      <c r="D26" s="215"/>
      <c r="E26" s="216"/>
      <c r="F26" s="217"/>
      <c r="G26" s="178"/>
      <c r="H26" s="179"/>
      <c r="I26" s="180"/>
      <c r="J26" s="180"/>
      <c r="K26" s="277">
        <f t="shared" si="0"/>
      </c>
      <c r="L26" s="272"/>
    </row>
    <row r="27" spans="1:12" ht="19.5" customHeight="1">
      <c r="A27" s="128">
        <v>20</v>
      </c>
      <c r="B27" s="215"/>
      <c r="C27" s="215"/>
      <c r="D27" s="215"/>
      <c r="E27" s="216"/>
      <c r="F27" s="217"/>
      <c r="G27" s="178"/>
      <c r="H27" s="179"/>
      <c r="I27" s="180"/>
      <c r="J27" s="180"/>
      <c r="K27" s="277">
        <f t="shared" si="0"/>
      </c>
      <c r="L27" s="272"/>
    </row>
    <row r="28" spans="1:12" ht="19.5" customHeight="1">
      <c r="A28" s="128">
        <v>21</v>
      </c>
      <c r="B28" s="215"/>
      <c r="C28" s="215"/>
      <c r="D28" s="215"/>
      <c r="E28" s="216"/>
      <c r="F28" s="217"/>
      <c r="G28" s="178"/>
      <c r="H28" s="179"/>
      <c r="I28" s="180"/>
      <c r="J28" s="180"/>
      <c r="K28" s="277">
        <f t="shared" si="0"/>
      </c>
      <c r="L28" s="272"/>
    </row>
    <row r="29" spans="1:12" ht="19.5" customHeight="1">
      <c r="A29" s="128">
        <v>22</v>
      </c>
      <c r="B29" s="215"/>
      <c r="C29" s="215"/>
      <c r="D29" s="215"/>
      <c r="E29" s="216"/>
      <c r="F29" s="217"/>
      <c r="G29" s="178"/>
      <c r="H29" s="179"/>
      <c r="I29" s="180"/>
      <c r="J29" s="180"/>
      <c r="K29" s="277">
        <f t="shared" si="0"/>
      </c>
      <c r="L29" s="272"/>
    </row>
    <row r="30" spans="1:12" ht="19.5" customHeight="1">
      <c r="A30" s="128">
        <v>23</v>
      </c>
      <c r="B30" s="215"/>
      <c r="C30" s="215"/>
      <c r="D30" s="215"/>
      <c r="E30" s="216"/>
      <c r="F30" s="217"/>
      <c r="G30" s="178"/>
      <c r="H30" s="179"/>
      <c r="I30" s="180"/>
      <c r="J30" s="180"/>
      <c r="K30" s="277">
        <f t="shared" si="0"/>
      </c>
      <c r="L30" s="272"/>
    </row>
    <row r="31" spans="1:12" ht="19.5" customHeight="1">
      <c r="A31" s="128">
        <v>24</v>
      </c>
      <c r="B31" s="215"/>
      <c r="C31" s="215"/>
      <c r="D31" s="215"/>
      <c r="E31" s="216"/>
      <c r="F31" s="217"/>
      <c r="G31" s="178"/>
      <c r="H31" s="179"/>
      <c r="I31" s="180"/>
      <c r="J31" s="180"/>
      <c r="K31" s="277">
        <f t="shared" si="0"/>
      </c>
      <c r="L31" s="272"/>
    </row>
    <row r="32" spans="1:12" ht="19.5" customHeight="1" thickBot="1">
      <c r="A32" s="175">
        <v>25</v>
      </c>
      <c r="B32" s="218"/>
      <c r="C32" s="218"/>
      <c r="D32" s="218"/>
      <c r="E32" s="219"/>
      <c r="F32" s="220"/>
      <c r="G32" s="221"/>
      <c r="H32" s="222"/>
      <c r="I32" s="223"/>
      <c r="J32" s="248"/>
      <c r="K32" s="278">
        <f t="shared" si="0"/>
      </c>
      <c r="L32" s="272"/>
    </row>
    <row r="33" spans="1:12" ht="13.5" customHeight="1" thickBot="1">
      <c r="A33" s="739" t="s">
        <v>88</v>
      </c>
      <c r="B33" s="740"/>
      <c r="C33" s="740"/>
      <c r="D33" s="740"/>
      <c r="E33" s="740"/>
      <c r="F33" s="740"/>
      <c r="G33" s="740"/>
      <c r="H33" s="740"/>
      <c r="I33" s="740"/>
      <c r="J33" s="740"/>
      <c r="K33" s="741"/>
      <c r="L33" s="250">
        <f>COUNTIF(L8:L32,"○")</f>
        <v>0</v>
      </c>
    </row>
    <row r="34" ht="13.5" customHeight="1">
      <c r="F34" s="121"/>
    </row>
    <row r="35" ht="13.5" customHeight="1">
      <c r="F35" s="121"/>
    </row>
    <row r="36" spans="3:6" ht="13.5" customHeight="1">
      <c r="C36" s="72" t="s">
        <v>58</v>
      </c>
      <c r="E36" s="72" t="s">
        <v>61</v>
      </c>
      <c r="F36" s="121"/>
    </row>
    <row r="37" spans="6:14" ht="13.5" customHeight="1">
      <c r="F37" s="121"/>
      <c r="N37" s="122"/>
    </row>
    <row r="38" ht="13.5" customHeight="1">
      <c r="F38" s="121"/>
    </row>
    <row r="39" ht="13.5" customHeight="1">
      <c r="F39" s="121"/>
    </row>
    <row r="40" ht="13.5" customHeight="1">
      <c r="F40" s="121"/>
    </row>
    <row r="41" ht="13.5" customHeight="1">
      <c r="F41" s="121"/>
    </row>
    <row r="42" ht="13.5" customHeight="1">
      <c r="F42" s="121"/>
    </row>
    <row r="43" ht="13.5" customHeight="1">
      <c r="F43" s="121"/>
    </row>
    <row r="44" ht="13.5" customHeight="1">
      <c r="F44" s="121"/>
    </row>
    <row r="45" ht="13.5" customHeight="1">
      <c r="F45" s="121"/>
    </row>
    <row r="46" ht="13.5" customHeight="1">
      <c r="F46" s="121"/>
    </row>
    <row r="47" ht="13.5" customHeight="1">
      <c r="F47" s="121"/>
    </row>
    <row r="48" ht="13.5" customHeight="1">
      <c r="F48" s="121"/>
    </row>
    <row r="49" ht="13.5" customHeight="1">
      <c r="F49" s="121"/>
    </row>
    <row r="50" ht="13.5" customHeight="1">
      <c r="F50" s="121"/>
    </row>
    <row r="51" ht="13.5" customHeight="1">
      <c r="F51" s="121"/>
    </row>
    <row r="52" ht="13.5" customHeight="1">
      <c r="F52" s="121"/>
    </row>
    <row r="53" ht="13.5" customHeight="1">
      <c r="F53" s="121"/>
    </row>
    <row r="54" ht="13.5" customHeight="1">
      <c r="F54" s="121"/>
    </row>
    <row r="55" ht="13.5" customHeight="1">
      <c r="F55" s="121"/>
    </row>
    <row r="56" ht="13.5" customHeight="1">
      <c r="F56" s="121"/>
    </row>
    <row r="57" ht="13.5" customHeight="1">
      <c r="F57" s="121"/>
    </row>
    <row r="58" ht="13.5" customHeight="1">
      <c r="F58" s="121"/>
    </row>
    <row r="59" ht="13.5" customHeight="1">
      <c r="F59" s="121"/>
    </row>
    <row r="60" ht="13.5" customHeight="1">
      <c r="F60" s="121"/>
    </row>
    <row r="61" ht="13.5" customHeight="1">
      <c r="F61" s="121"/>
    </row>
    <row r="62" ht="13.5" customHeight="1">
      <c r="F62" s="121"/>
    </row>
    <row r="63" ht="13.5" customHeight="1">
      <c r="F63" s="121"/>
    </row>
    <row r="64" ht="13.5" customHeight="1">
      <c r="F64" s="121"/>
    </row>
    <row r="65" ht="13.5" customHeight="1">
      <c r="F65" s="121"/>
    </row>
    <row r="66" ht="13.5" customHeight="1">
      <c r="F66" s="121"/>
    </row>
    <row r="67" ht="13.5" customHeight="1">
      <c r="F67" s="121"/>
    </row>
    <row r="68" ht="13.5" customHeight="1">
      <c r="F68" s="121"/>
    </row>
    <row r="69" ht="13.5" customHeight="1">
      <c r="F69" s="121"/>
    </row>
    <row r="70" ht="13.5" customHeight="1">
      <c r="F70" s="121"/>
    </row>
    <row r="71" ht="13.5" customHeight="1">
      <c r="F71" s="121"/>
    </row>
    <row r="72" ht="13.5" customHeight="1">
      <c r="F72" s="121"/>
    </row>
    <row r="73" ht="13.5" customHeight="1">
      <c r="F73" s="121"/>
    </row>
    <row r="74" ht="13.5" customHeight="1">
      <c r="F74" s="121"/>
    </row>
    <row r="75" ht="13.5" customHeight="1">
      <c r="F75" s="121"/>
    </row>
    <row r="76" ht="13.5" customHeight="1">
      <c r="F76" s="121"/>
    </row>
    <row r="77" ht="13.5" customHeight="1">
      <c r="F77" s="121"/>
    </row>
    <row r="78" ht="13.5" customHeight="1">
      <c r="F78" s="121"/>
    </row>
    <row r="79" ht="13.5" customHeight="1">
      <c r="F79" s="121"/>
    </row>
    <row r="80" ht="13.5" customHeight="1">
      <c r="F80" s="121"/>
    </row>
    <row r="81" ht="13.5" customHeight="1">
      <c r="F81" s="121"/>
    </row>
    <row r="82" ht="13.5" customHeight="1">
      <c r="F82" s="121"/>
    </row>
    <row r="83" ht="13.5" customHeight="1">
      <c r="F83" s="121"/>
    </row>
    <row r="84" ht="13.5" customHeight="1">
      <c r="F84" s="121"/>
    </row>
    <row r="85" ht="13.5" customHeight="1">
      <c r="F85" s="121"/>
    </row>
    <row r="86" ht="13.5" customHeight="1">
      <c r="F86" s="121"/>
    </row>
    <row r="87" ht="13.5" customHeight="1">
      <c r="F87" s="121"/>
    </row>
    <row r="88" ht="13.5" customHeight="1">
      <c r="F88" s="121"/>
    </row>
    <row r="89" ht="13.5" customHeight="1">
      <c r="F89" s="121"/>
    </row>
    <row r="90" ht="13.5" customHeight="1">
      <c r="F90" s="121"/>
    </row>
    <row r="91" ht="13.5" customHeight="1">
      <c r="F91" s="121"/>
    </row>
    <row r="92" ht="13.5" customHeight="1">
      <c r="F92" s="121"/>
    </row>
    <row r="93" ht="13.5" customHeight="1">
      <c r="F93" s="121"/>
    </row>
    <row r="94" ht="13.5" customHeight="1">
      <c r="F94" s="121"/>
    </row>
    <row r="95" ht="13.5" customHeight="1">
      <c r="F95" s="121"/>
    </row>
    <row r="96" ht="13.5" customHeight="1">
      <c r="F96" s="121"/>
    </row>
    <row r="97" ht="13.5" customHeight="1">
      <c r="F97" s="121"/>
    </row>
    <row r="98" ht="13.5" customHeight="1">
      <c r="F98" s="121"/>
    </row>
    <row r="99" ht="13.5" customHeight="1">
      <c r="F99" s="121"/>
    </row>
    <row r="100" ht="13.5" customHeight="1">
      <c r="F100" s="121"/>
    </row>
    <row r="101" ht="13.5" customHeight="1">
      <c r="F101" s="121"/>
    </row>
    <row r="102" ht="13.5" customHeight="1">
      <c r="F102" s="121"/>
    </row>
    <row r="103" ht="13.5" customHeight="1">
      <c r="F103" s="121"/>
    </row>
    <row r="104" ht="13.5" customHeight="1">
      <c r="F104" s="121"/>
    </row>
    <row r="105" ht="13.5" customHeight="1">
      <c r="F105" s="121"/>
    </row>
    <row r="106" ht="13.5" customHeight="1">
      <c r="F106" s="121"/>
    </row>
    <row r="107" ht="13.5" customHeight="1">
      <c r="F107" s="121"/>
    </row>
    <row r="108" ht="13.5" customHeight="1">
      <c r="F108" s="121"/>
    </row>
    <row r="109" ht="13.5" customHeight="1">
      <c r="F109" s="121"/>
    </row>
    <row r="110" ht="13.5" customHeight="1">
      <c r="F110" s="121"/>
    </row>
    <row r="111" ht="13.5" customHeight="1">
      <c r="F111" s="121"/>
    </row>
    <row r="112" ht="13.5" customHeight="1">
      <c r="F112" s="121"/>
    </row>
    <row r="113" ht="13.5" customHeight="1">
      <c r="F113" s="121"/>
    </row>
    <row r="114" ht="13.5" customHeight="1">
      <c r="F114" s="121"/>
    </row>
    <row r="115" ht="13.5" customHeight="1">
      <c r="F115" s="121"/>
    </row>
    <row r="116" ht="13.5" customHeight="1">
      <c r="F116" s="121"/>
    </row>
    <row r="117" ht="13.5" customHeight="1">
      <c r="F117" s="121"/>
    </row>
    <row r="118" ht="13.5" customHeight="1">
      <c r="F118" s="121"/>
    </row>
    <row r="119" ht="13.5" customHeight="1">
      <c r="F119" s="121"/>
    </row>
    <row r="120" ht="13.5" customHeight="1">
      <c r="F120" s="121"/>
    </row>
    <row r="121" ht="13.5" customHeight="1">
      <c r="F121" s="121"/>
    </row>
    <row r="122" ht="13.5" customHeight="1">
      <c r="F122" s="121"/>
    </row>
    <row r="123" ht="13.5" customHeight="1">
      <c r="F123" s="121"/>
    </row>
    <row r="124" ht="13.5" customHeight="1">
      <c r="F124" s="121"/>
    </row>
    <row r="125" ht="13.5" customHeight="1">
      <c r="F125" s="121"/>
    </row>
    <row r="126" ht="13.5" customHeight="1">
      <c r="F126" s="121"/>
    </row>
    <row r="127" ht="13.5" customHeight="1">
      <c r="F127" s="121"/>
    </row>
    <row r="128" ht="13.5" customHeight="1">
      <c r="F128" s="121"/>
    </row>
    <row r="129" ht="13.5" customHeight="1">
      <c r="F129" s="121"/>
    </row>
    <row r="130" ht="13.5" customHeight="1">
      <c r="F130" s="121"/>
    </row>
    <row r="131" ht="13.5" customHeight="1">
      <c r="F131" s="121"/>
    </row>
    <row r="132" ht="13.5" customHeight="1">
      <c r="F132" s="121"/>
    </row>
    <row r="133" ht="13.5" customHeight="1">
      <c r="F133" s="121"/>
    </row>
    <row r="134" ht="13.5" customHeight="1">
      <c r="F134" s="121"/>
    </row>
    <row r="135" ht="13.5" customHeight="1">
      <c r="F135" s="121"/>
    </row>
    <row r="136" ht="13.5" customHeight="1">
      <c r="F136" s="121"/>
    </row>
    <row r="137" ht="13.5" customHeight="1">
      <c r="F137" s="121"/>
    </row>
    <row r="138" ht="13.5" customHeight="1">
      <c r="F138" s="121"/>
    </row>
    <row r="139" ht="13.5" customHeight="1">
      <c r="F139" s="121"/>
    </row>
    <row r="140" ht="13.5" customHeight="1">
      <c r="F140" s="121"/>
    </row>
    <row r="141" ht="13.5" customHeight="1">
      <c r="F141" s="121"/>
    </row>
    <row r="142" ht="13.5" customHeight="1">
      <c r="F142" s="121"/>
    </row>
    <row r="143" ht="13.5" customHeight="1">
      <c r="F143" s="121"/>
    </row>
    <row r="144" ht="13.5" customHeight="1">
      <c r="F144" s="121"/>
    </row>
    <row r="145" ht="13.5" customHeight="1">
      <c r="F145" s="121"/>
    </row>
    <row r="146" ht="13.5" customHeight="1">
      <c r="F146" s="121"/>
    </row>
    <row r="147" ht="13.5" customHeight="1">
      <c r="F147" s="121"/>
    </row>
    <row r="148" ht="13.5" customHeight="1">
      <c r="F148" s="121"/>
    </row>
    <row r="149" ht="13.5">
      <c r="F149" s="121"/>
    </row>
    <row r="150" ht="13.5">
      <c r="F150" s="121"/>
    </row>
    <row r="151" ht="13.5">
      <c r="F151" s="121"/>
    </row>
    <row r="152" ht="13.5">
      <c r="F152" s="121"/>
    </row>
    <row r="153" ht="13.5">
      <c r="F153" s="121"/>
    </row>
    <row r="154" ht="13.5">
      <c r="F154" s="121"/>
    </row>
    <row r="155" ht="13.5">
      <c r="F155" s="121"/>
    </row>
    <row r="156" ht="13.5">
      <c r="F156" s="121"/>
    </row>
    <row r="157" ht="13.5">
      <c r="F157" s="121"/>
    </row>
    <row r="158" ht="13.5">
      <c r="F158" s="121"/>
    </row>
    <row r="159" ht="13.5">
      <c r="F159" s="121"/>
    </row>
    <row r="160" ht="13.5">
      <c r="F160" s="121"/>
    </row>
    <row r="161" ht="13.5">
      <c r="F161" s="121"/>
    </row>
    <row r="162" ht="13.5">
      <c r="F162" s="121"/>
    </row>
    <row r="163" ht="13.5">
      <c r="F163" s="121"/>
    </row>
    <row r="164" ht="13.5">
      <c r="F164" s="121"/>
    </row>
    <row r="165" ht="13.5">
      <c r="F165" s="121"/>
    </row>
    <row r="166" ht="13.5">
      <c r="F166" s="121"/>
    </row>
    <row r="167" ht="13.5">
      <c r="F167" s="121"/>
    </row>
    <row r="168" ht="13.5">
      <c r="F168" s="121"/>
    </row>
    <row r="169" ht="13.5">
      <c r="F169" s="121"/>
    </row>
    <row r="170" ht="13.5">
      <c r="F170" s="121"/>
    </row>
    <row r="171" ht="13.5">
      <c r="F171" s="121"/>
    </row>
    <row r="172" ht="13.5">
      <c r="F172" s="121"/>
    </row>
    <row r="173" ht="13.5">
      <c r="F173" s="121"/>
    </row>
    <row r="174" ht="13.5">
      <c r="F174" s="121"/>
    </row>
    <row r="175" ht="13.5">
      <c r="F175" s="121"/>
    </row>
    <row r="176" ht="13.5">
      <c r="F176" s="121"/>
    </row>
    <row r="177" ht="13.5">
      <c r="F177" s="121"/>
    </row>
    <row r="178" ht="13.5">
      <c r="F178" s="121"/>
    </row>
    <row r="179" ht="13.5">
      <c r="F179" s="121"/>
    </row>
    <row r="180" ht="13.5">
      <c r="F180" s="121"/>
    </row>
    <row r="181" ht="13.5">
      <c r="F181" s="121"/>
    </row>
    <row r="182" ht="13.5">
      <c r="F182" s="121"/>
    </row>
    <row r="183" ht="13.5">
      <c r="F183" s="121"/>
    </row>
    <row r="184" ht="13.5">
      <c r="F184" s="121"/>
    </row>
    <row r="185" ht="13.5">
      <c r="F185" s="121"/>
    </row>
    <row r="186" ht="13.5">
      <c r="F186" s="121"/>
    </row>
    <row r="187" ht="13.5">
      <c r="F187" s="121"/>
    </row>
    <row r="188" ht="13.5">
      <c r="F188" s="121"/>
    </row>
    <row r="189" ht="13.5">
      <c r="F189" s="121"/>
    </row>
    <row r="190" ht="13.5">
      <c r="F190" s="121"/>
    </row>
    <row r="191" ht="13.5">
      <c r="F191" s="121"/>
    </row>
    <row r="192" ht="13.5">
      <c r="F192" s="121"/>
    </row>
    <row r="193" ht="13.5">
      <c r="F193" s="121"/>
    </row>
    <row r="194" ht="13.5">
      <c r="F194" s="121"/>
    </row>
    <row r="195" ht="13.5">
      <c r="F195" s="121"/>
    </row>
    <row r="196" ht="13.5">
      <c r="F196" s="121"/>
    </row>
    <row r="197" ht="13.5">
      <c r="F197" s="121"/>
    </row>
    <row r="198" ht="13.5">
      <c r="F198" s="121"/>
    </row>
    <row r="199" ht="13.5">
      <c r="F199" s="121"/>
    </row>
    <row r="200" ht="13.5">
      <c r="F200" s="121"/>
    </row>
    <row r="201" ht="13.5">
      <c r="F201" s="121"/>
    </row>
    <row r="202" ht="13.5">
      <c r="F202" s="121"/>
    </row>
    <row r="203" ht="13.5">
      <c r="F203" s="121"/>
    </row>
    <row r="204" ht="13.5">
      <c r="F204" s="121"/>
    </row>
    <row r="205" ht="13.5">
      <c r="F205" s="121"/>
    </row>
    <row r="206" ht="13.5">
      <c r="F206" s="121"/>
    </row>
    <row r="207" ht="13.5">
      <c r="F207" s="121"/>
    </row>
    <row r="208" ht="13.5">
      <c r="F208" s="121"/>
    </row>
    <row r="209" ht="13.5">
      <c r="F209" s="121"/>
    </row>
    <row r="210" ht="13.5">
      <c r="F210" s="121"/>
    </row>
    <row r="211" ht="13.5">
      <c r="F211" s="121"/>
    </row>
    <row r="212" ht="13.5">
      <c r="F212" s="121"/>
    </row>
    <row r="213" ht="13.5">
      <c r="F213" s="121"/>
    </row>
    <row r="214" ht="13.5">
      <c r="F214" s="121"/>
    </row>
    <row r="215" ht="13.5">
      <c r="F215" s="121"/>
    </row>
    <row r="216" ht="13.5">
      <c r="F216" s="121"/>
    </row>
    <row r="217" ht="13.5">
      <c r="F217" s="121"/>
    </row>
    <row r="218" ht="13.5">
      <c r="F218" s="121"/>
    </row>
    <row r="219" ht="13.5">
      <c r="F219" s="121"/>
    </row>
    <row r="220" ht="13.5">
      <c r="F220" s="121"/>
    </row>
    <row r="221" ht="13.5">
      <c r="F221" s="121"/>
    </row>
    <row r="222" ht="13.5">
      <c r="F222" s="121"/>
    </row>
    <row r="223" ht="13.5">
      <c r="F223" s="121"/>
    </row>
    <row r="224" ht="13.5">
      <c r="F224" s="121"/>
    </row>
    <row r="225" ht="13.5">
      <c r="F225" s="121"/>
    </row>
    <row r="226" ht="13.5">
      <c r="F226" s="121"/>
    </row>
    <row r="227" ht="13.5">
      <c r="F227" s="121"/>
    </row>
    <row r="228" ht="13.5">
      <c r="F228" s="121"/>
    </row>
    <row r="229" ht="13.5">
      <c r="F229" s="121"/>
    </row>
    <row r="230" ht="13.5">
      <c r="F230" s="121"/>
    </row>
    <row r="231" ht="13.5">
      <c r="F231" s="121"/>
    </row>
    <row r="232" ht="13.5">
      <c r="F232" s="121"/>
    </row>
    <row r="233" ht="13.5">
      <c r="F233" s="121"/>
    </row>
    <row r="234" ht="13.5">
      <c r="F234" s="121"/>
    </row>
    <row r="235" ht="13.5">
      <c r="F235" s="121"/>
    </row>
    <row r="236" ht="13.5">
      <c r="F236" s="121"/>
    </row>
    <row r="237" ht="13.5">
      <c r="F237" s="121"/>
    </row>
    <row r="238" ht="13.5">
      <c r="F238" s="121"/>
    </row>
    <row r="239" ht="13.5">
      <c r="F239" s="121"/>
    </row>
    <row r="240" ht="13.5">
      <c r="F240" s="121"/>
    </row>
    <row r="241" ht="13.5">
      <c r="F241" s="121"/>
    </row>
    <row r="242" ht="13.5">
      <c r="F242" s="121"/>
    </row>
    <row r="243" ht="13.5">
      <c r="F243" s="121"/>
    </row>
    <row r="244" ht="13.5">
      <c r="F244" s="121"/>
    </row>
    <row r="245" ht="13.5">
      <c r="F245" s="121"/>
    </row>
    <row r="246" ht="13.5">
      <c r="F246" s="121"/>
    </row>
    <row r="247" ht="13.5">
      <c r="F247" s="121"/>
    </row>
    <row r="248" ht="13.5">
      <c r="F248" s="121"/>
    </row>
    <row r="249" ht="13.5">
      <c r="F249" s="121"/>
    </row>
    <row r="250" ht="13.5">
      <c r="F250" s="121"/>
    </row>
    <row r="251" ht="13.5">
      <c r="F251" s="121"/>
    </row>
    <row r="252" ht="13.5">
      <c r="F252" s="121"/>
    </row>
    <row r="253" ht="13.5">
      <c r="F253" s="121"/>
    </row>
    <row r="254" ht="13.5">
      <c r="F254" s="121"/>
    </row>
    <row r="255" ht="13.5">
      <c r="F255" s="121"/>
    </row>
    <row r="256" ht="13.5">
      <c r="F256" s="121"/>
    </row>
    <row r="257" ht="13.5">
      <c r="F257" s="121"/>
    </row>
    <row r="258" ht="13.5">
      <c r="F258" s="121"/>
    </row>
    <row r="259" ht="13.5">
      <c r="F259" s="121"/>
    </row>
    <row r="260" ht="13.5">
      <c r="F260" s="121"/>
    </row>
    <row r="261" ht="13.5">
      <c r="F261" s="121"/>
    </row>
    <row r="262" ht="13.5">
      <c r="F262" s="121"/>
    </row>
    <row r="263" ht="13.5">
      <c r="F263" s="121"/>
    </row>
    <row r="264" ht="13.5">
      <c r="F264" s="121"/>
    </row>
    <row r="265" ht="13.5">
      <c r="F265" s="121"/>
    </row>
    <row r="266" ht="13.5">
      <c r="F266" s="121"/>
    </row>
    <row r="267" ht="13.5">
      <c r="F267" s="121"/>
    </row>
    <row r="268" ht="13.5">
      <c r="F268" s="121"/>
    </row>
    <row r="269" ht="13.5">
      <c r="F269" s="121"/>
    </row>
    <row r="270" ht="13.5">
      <c r="F270" s="121"/>
    </row>
    <row r="271" ht="13.5">
      <c r="F271" s="121"/>
    </row>
    <row r="272" ht="13.5">
      <c r="F272" s="121"/>
    </row>
  </sheetData>
  <sheetProtection/>
  <mergeCells count="11">
    <mergeCell ref="D5:D7"/>
    <mergeCell ref="E5:E7"/>
    <mergeCell ref="F5:F7"/>
    <mergeCell ref="H5:L5"/>
    <mergeCell ref="A33:K33"/>
    <mergeCell ref="A3:E3"/>
    <mergeCell ref="F3:G3"/>
    <mergeCell ref="H3:L3"/>
    <mergeCell ref="A5:A7"/>
    <mergeCell ref="B5:B7"/>
    <mergeCell ref="C5:C7"/>
  </mergeCells>
  <dataValidations count="1">
    <dataValidation type="list" allowBlank="1" showInputMessage="1" showErrorMessage="1" sqref="L8:L32">
      <formula1>"○"</formula1>
    </dataValidation>
  </dataValidations>
  <hyperlinks>
    <hyperlink ref="C36" location="総括表!A1" display="総括表へはこちらをクリック！"/>
    <hyperlink ref="E36"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3.xml><?xml version="1.0" encoding="utf-8"?>
<worksheet xmlns="http://schemas.openxmlformats.org/spreadsheetml/2006/main" xmlns:r="http://schemas.openxmlformats.org/officeDocument/2006/relationships">
  <sheetPr>
    <tabColor indexed="12"/>
  </sheetPr>
  <dimension ref="A1:N37"/>
  <sheetViews>
    <sheetView view="pageBreakPreview" zoomScaleSheetLayoutView="100" zoomScalePageLayoutView="0" workbookViewId="0" topLeftCell="A7">
      <selection activeCell="C26" sqref="C26"/>
    </sheetView>
  </sheetViews>
  <sheetFormatPr defaultColWidth="9.00390625" defaultRowHeight="13.5"/>
  <cols>
    <col min="1" max="1" width="5.125" style="58" customWidth="1"/>
    <col min="2" max="2" width="29.625" style="58" customWidth="1"/>
    <col min="3" max="3" width="25.625" style="58" customWidth="1"/>
    <col min="4" max="4" width="26.625" style="58" customWidth="1"/>
    <col min="5" max="5" width="20.625" style="58" customWidth="1"/>
    <col min="6" max="6" width="9.625" style="70" customWidth="1"/>
    <col min="7" max="11" width="8.625" style="58" customWidth="1"/>
    <col min="12" max="16384" width="9.00390625" style="58" customWidth="1"/>
  </cols>
  <sheetData>
    <row r="1" spans="1:6" ht="14.25" customHeight="1">
      <c r="A1" s="58" t="s">
        <v>31</v>
      </c>
      <c r="C1" s="59" t="s">
        <v>32</v>
      </c>
      <c r="D1" s="60" t="s">
        <v>73</v>
      </c>
      <c r="E1" s="61"/>
      <c r="F1" s="58"/>
    </row>
    <row r="2" spans="6:12" ht="14.25" customHeight="1" thickBot="1">
      <c r="F2" s="62"/>
      <c r="G2" s="255"/>
      <c r="H2" s="255"/>
      <c r="I2" s="256"/>
      <c r="J2" s="256"/>
      <c r="K2" s="256"/>
      <c r="L2" s="256"/>
    </row>
    <row r="3" spans="1:12" ht="19.5" customHeight="1">
      <c r="A3" s="742" t="s">
        <v>34</v>
      </c>
      <c r="B3" s="743"/>
      <c r="C3" s="743"/>
      <c r="D3" s="743"/>
      <c r="E3" s="743"/>
      <c r="F3" s="744" t="s">
        <v>54</v>
      </c>
      <c r="G3" s="745"/>
      <c r="H3" s="733" t="s">
        <v>35</v>
      </c>
      <c r="I3" s="734"/>
      <c r="J3" s="734"/>
      <c r="K3" s="734"/>
      <c r="L3" s="735"/>
    </row>
    <row r="4" spans="1:12" s="67" customFormat="1" ht="19.5" customHeight="1">
      <c r="A4" s="63" t="s">
        <v>36</v>
      </c>
      <c r="B4" s="64" t="s">
        <v>37</v>
      </c>
      <c r="C4" s="64" t="s">
        <v>38</v>
      </c>
      <c r="D4" s="64" t="s">
        <v>39</v>
      </c>
      <c r="E4" s="65" t="s">
        <v>40</v>
      </c>
      <c r="F4" s="66" t="s">
        <v>55</v>
      </c>
      <c r="G4" s="159" t="s">
        <v>41</v>
      </c>
      <c r="H4" s="166" t="s">
        <v>56</v>
      </c>
      <c r="I4" s="166" t="s">
        <v>81</v>
      </c>
      <c r="J4" s="166" t="s">
        <v>83</v>
      </c>
      <c r="K4" s="166" t="s">
        <v>85</v>
      </c>
      <c r="L4" s="173" t="s">
        <v>87</v>
      </c>
    </row>
    <row r="5" spans="1:12" ht="23.25" customHeight="1">
      <c r="A5" s="746" t="s">
        <v>42</v>
      </c>
      <c r="B5" s="749" t="s">
        <v>43</v>
      </c>
      <c r="C5" s="752" t="s">
        <v>44</v>
      </c>
      <c r="D5" s="752" t="s">
        <v>45</v>
      </c>
      <c r="E5" s="727" t="s">
        <v>46</v>
      </c>
      <c r="F5" s="730" t="s">
        <v>47</v>
      </c>
      <c r="G5" s="147"/>
      <c r="H5" s="736"/>
      <c r="I5" s="737"/>
      <c r="J5" s="737"/>
      <c r="K5" s="737"/>
      <c r="L5" s="738"/>
    </row>
    <row r="6" spans="1:12" ht="54.75" customHeight="1">
      <c r="A6" s="747"/>
      <c r="B6" s="750"/>
      <c r="C6" s="750"/>
      <c r="D6" s="750"/>
      <c r="E6" s="728"/>
      <c r="F6" s="731"/>
      <c r="G6" s="157" t="s">
        <v>48</v>
      </c>
      <c r="H6" s="169" t="s">
        <v>72</v>
      </c>
      <c r="I6" s="167" t="s">
        <v>49</v>
      </c>
      <c r="J6" s="68" t="s">
        <v>50</v>
      </c>
      <c r="K6" s="101" t="s">
        <v>102</v>
      </c>
      <c r="L6" s="285" t="s">
        <v>89</v>
      </c>
    </row>
    <row r="7" spans="1:12" ht="19.5" customHeight="1" thickBot="1">
      <c r="A7" s="748"/>
      <c r="B7" s="751"/>
      <c r="C7" s="751"/>
      <c r="D7" s="751"/>
      <c r="E7" s="729"/>
      <c r="F7" s="732"/>
      <c r="G7" s="158" t="s">
        <v>51</v>
      </c>
      <c r="H7" s="151" t="s">
        <v>51</v>
      </c>
      <c r="I7" s="69" t="s">
        <v>52</v>
      </c>
      <c r="J7" s="69" t="s">
        <v>51</v>
      </c>
      <c r="K7" s="69" t="s">
        <v>1</v>
      </c>
      <c r="L7" s="270" t="s">
        <v>1</v>
      </c>
    </row>
    <row r="8" spans="1:12" ht="19.5" customHeight="1" thickBot="1">
      <c r="A8" s="144">
        <v>1</v>
      </c>
      <c r="B8" s="202"/>
      <c r="C8" s="203"/>
      <c r="D8" s="203"/>
      <c r="E8" s="202"/>
      <c r="F8" s="204"/>
      <c r="G8" s="205"/>
      <c r="H8" s="206"/>
      <c r="I8" s="207"/>
      <c r="J8" s="246"/>
      <c r="K8" s="276">
        <f aca="true" t="shared" si="0" ref="K8:K32">IF(G8=0,"",G8/J8)</f>
      </c>
      <c r="L8" s="271"/>
    </row>
    <row r="9" spans="1:12" ht="19.5" customHeight="1" thickBot="1">
      <c r="A9" s="144">
        <v>2</v>
      </c>
      <c r="B9" s="202"/>
      <c r="C9" s="203"/>
      <c r="D9" s="203"/>
      <c r="E9" s="202"/>
      <c r="F9" s="204"/>
      <c r="G9" s="205"/>
      <c r="H9" s="206"/>
      <c r="I9" s="207"/>
      <c r="J9" s="246"/>
      <c r="K9" s="276">
        <f>IF(G9=0,"",G9/J9)</f>
      </c>
      <c r="L9" s="271"/>
    </row>
    <row r="10" spans="1:12" ht="19.5" customHeight="1" thickBot="1">
      <c r="A10" s="144">
        <v>3</v>
      </c>
      <c r="B10" s="202"/>
      <c r="C10" s="203"/>
      <c r="D10" s="203"/>
      <c r="E10" s="202"/>
      <c r="F10" s="204"/>
      <c r="G10" s="205"/>
      <c r="H10" s="206"/>
      <c r="I10" s="207"/>
      <c r="J10" s="246"/>
      <c r="K10" s="276">
        <f t="shared" si="0"/>
      </c>
      <c r="L10" s="271"/>
    </row>
    <row r="11" spans="1:12" ht="19.5" customHeight="1" thickBot="1">
      <c r="A11" s="144">
        <v>4</v>
      </c>
      <c r="B11" s="202"/>
      <c r="C11" s="203"/>
      <c r="D11" s="203"/>
      <c r="E11" s="202"/>
      <c r="F11" s="204"/>
      <c r="G11" s="205"/>
      <c r="H11" s="206"/>
      <c r="I11" s="207"/>
      <c r="J11" s="246"/>
      <c r="K11" s="276">
        <f t="shared" si="0"/>
      </c>
      <c r="L11" s="271"/>
    </row>
    <row r="12" spans="1:12" ht="19.5" customHeight="1" thickBot="1">
      <c r="A12" s="144">
        <v>5</v>
      </c>
      <c r="B12" s="202"/>
      <c r="C12" s="203"/>
      <c r="D12" s="203"/>
      <c r="E12" s="202"/>
      <c r="F12" s="204"/>
      <c r="G12" s="205"/>
      <c r="H12" s="206"/>
      <c r="I12" s="207"/>
      <c r="J12" s="246"/>
      <c r="K12" s="276">
        <f t="shared" si="0"/>
      </c>
      <c r="L12" s="271"/>
    </row>
    <row r="13" spans="1:12" ht="19.5" customHeight="1" thickBot="1">
      <c r="A13" s="144">
        <v>6</v>
      </c>
      <c r="B13" s="202"/>
      <c r="C13" s="203"/>
      <c r="D13" s="203"/>
      <c r="E13" s="202"/>
      <c r="F13" s="204"/>
      <c r="G13" s="205"/>
      <c r="H13" s="206"/>
      <c r="I13" s="207"/>
      <c r="J13" s="246"/>
      <c r="K13" s="276">
        <f t="shared" si="0"/>
      </c>
      <c r="L13" s="271"/>
    </row>
    <row r="14" spans="1:12" ht="19.5" customHeight="1" thickBot="1">
      <c r="A14" s="144">
        <v>7</v>
      </c>
      <c r="B14" s="202"/>
      <c r="C14" s="203"/>
      <c r="D14" s="203"/>
      <c r="E14" s="202"/>
      <c r="F14" s="204"/>
      <c r="G14" s="205"/>
      <c r="H14" s="206"/>
      <c r="I14" s="207"/>
      <c r="J14" s="246"/>
      <c r="K14" s="276">
        <f t="shared" si="0"/>
      </c>
      <c r="L14" s="271"/>
    </row>
    <row r="15" spans="1:12" ht="19.5" customHeight="1" thickBot="1">
      <c r="A15" s="144">
        <v>8</v>
      </c>
      <c r="B15" s="202"/>
      <c r="C15" s="203"/>
      <c r="D15" s="203"/>
      <c r="E15" s="202"/>
      <c r="F15" s="204"/>
      <c r="G15" s="205"/>
      <c r="H15" s="206"/>
      <c r="I15" s="207"/>
      <c r="J15" s="246"/>
      <c r="K15" s="276">
        <f t="shared" si="0"/>
      </c>
      <c r="L15" s="271"/>
    </row>
    <row r="16" spans="1:12" ht="19.5" customHeight="1" thickBot="1">
      <c r="A16" s="144">
        <v>9</v>
      </c>
      <c r="B16" s="202"/>
      <c r="C16" s="203"/>
      <c r="D16" s="203"/>
      <c r="E16" s="202"/>
      <c r="F16" s="204"/>
      <c r="G16" s="205"/>
      <c r="H16" s="206"/>
      <c r="I16" s="207"/>
      <c r="J16" s="246"/>
      <c r="K16" s="276">
        <f t="shared" si="0"/>
      </c>
      <c r="L16" s="271"/>
    </row>
    <row r="17" spans="1:12" ht="19.5" customHeight="1" thickBot="1">
      <c r="A17" s="144">
        <v>10</v>
      </c>
      <c r="B17" s="202"/>
      <c r="C17" s="203"/>
      <c r="D17" s="203"/>
      <c r="E17" s="202"/>
      <c r="F17" s="204"/>
      <c r="G17" s="205"/>
      <c r="H17" s="206"/>
      <c r="I17" s="207"/>
      <c r="J17" s="246"/>
      <c r="K17" s="276">
        <f t="shared" si="0"/>
      </c>
      <c r="L17" s="271"/>
    </row>
    <row r="18" spans="1:12" ht="19.5" customHeight="1" thickBot="1">
      <c r="A18" s="144">
        <v>11</v>
      </c>
      <c r="B18" s="202"/>
      <c r="C18" s="203"/>
      <c r="D18" s="203"/>
      <c r="E18" s="202"/>
      <c r="F18" s="204"/>
      <c r="G18" s="205"/>
      <c r="H18" s="206"/>
      <c r="I18" s="207"/>
      <c r="J18" s="246"/>
      <c r="K18" s="276">
        <f t="shared" si="0"/>
      </c>
      <c r="L18" s="271"/>
    </row>
    <row r="19" spans="1:12" ht="19.5" customHeight="1" thickBot="1">
      <c r="A19" s="144">
        <v>12</v>
      </c>
      <c r="B19" s="202"/>
      <c r="C19" s="203"/>
      <c r="D19" s="203"/>
      <c r="E19" s="202"/>
      <c r="F19" s="204"/>
      <c r="G19" s="205"/>
      <c r="H19" s="206"/>
      <c r="I19" s="207"/>
      <c r="J19" s="246"/>
      <c r="K19" s="276">
        <f t="shared" si="0"/>
      </c>
      <c r="L19" s="271"/>
    </row>
    <row r="20" spans="1:12" ht="19.5" customHeight="1" thickBot="1">
      <c r="A20" s="144">
        <v>13</v>
      </c>
      <c r="B20" s="202"/>
      <c r="C20" s="203"/>
      <c r="D20" s="203"/>
      <c r="E20" s="202"/>
      <c r="F20" s="204"/>
      <c r="G20" s="205"/>
      <c r="H20" s="206"/>
      <c r="I20" s="207"/>
      <c r="J20" s="246"/>
      <c r="K20" s="276">
        <f t="shared" si="0"/>
      </c>
      <c r="L20" s="271"/>
    </row>
    <row r="21" spans="1:12" ht="19.5" customHeight="1" thickBot="1">
      <c r="A21" s="144">
        <v>14</v>
      </c>
      <c r="B21" s="202"/>
      <c r="C21" s="203"/>
      <c r="D21" s="203"/>
      <c r="E21" s="202"/>
      <c r="F21" s="204"/>
      <c r="G21" s="205"/>
      <c r="H21" s="206"/>
      <c r="I21" s="207"/>
      <c r="J21" s="246"/>
      <c r="K21" s="276">
        <f t="shared" si="0"/>
      </c>
      <c r="L21" s="271"/>
    </row>
    <row r="22" spans="1:12" ht="19.5" customHeight="1" thickBot="1">
      <c r="A22" s="144">
        <v>15</v>
      </c>
      <c r="B22" s="202"/>
      <c r="C22" s="203"/>
      <c r="D22" s="203"/>
      <c r="E22" s="202"/>
      <c r="F22" s="204"/>
      <c r="G22" s="205"/>
      <c r="H22" s="206"/>
      <c r="I22" s="207"/>
      <c r="J22" s="246"/>
      <c r="K22" s="276">
        <f t="shared" si="0"/>
      </c>
      <c r="L22" s="271"/>
    </row>
    <row r="23" spans="1:12" ht="19.5" customHeight="1" thickBot="1">
      <c r="A23" s="144">
        <v>16</v>
      </c>
      <c r="B23" s="202"/>
      <c r="C23" s="203"/>
      <c r="D23" s="203"/>
      <c r="E23" s="202"/>
      <c r="F23" s="204"/>
      <c r="G23" s="205"/>
      <c r="H23" s="206"/>
      <c r="I23" s="207"/>
      <c r="J23" s="246"/>
      <c r="K23" s="276">
        <f t="shared" si="0"/>
      </c>
      <c r="L23" s="271"/>
    </row>
    <row r="24" spans="1:12" ht="19.5" customHeight="1" thickBot="1">
      <c r="A24" s="144">
        <v>17</v>
      </c>
      <c r="B24" s="202"/>
      <c r="C24" s="203"/>
      <c r="D24" s="203"/>
      <c r="E24" s="202"/>
      <c r="F24" s="204"/>
      <c r="G24" s="205"/>
      <c r="H24" s="206"/>
      <c r="I24" s="207"/>
      <c r="J24" s="246"/>
      <c r="K24" s="276">
        <f t="shared" si="0"/>
      </c>
      <c r="L24" s="271"/>
    </row>
    <row r="25" spans="1:12" ht="19.5" customHeight="1" thickBot="1">
      <c r="A25" s="144">
        <v>18</v>
      </c>
      <c r="B25" s="202"/>
      <c r="C25" s="203"/>
      <c r="D25" s="203"/>
      <c r="E25" s="202"/>
      <c r="F25" s="204"/>
      <c r="G25" s="205"/>
      <c r="H25" s="206"/>
      <c r="I25" s="207"/>
      <c r="J25" s="246"/>
      <c r="K25" s="276">
        <f t="shared" si="0"/>
      </c>
      <c r="L25" s="271"/>
    </row>
    <row r="26" spans="1:12" ht="19.5" customHeight="1" thickBot="1">
      <c r="A26" s="144">
        <v>19</v>
      </c>
      <c r="B26" s="202"/>
      <c r="C26" s="203"/>
      <c r="D26" s="203"/>
      <c r="E26" s="202"/>
      <c r="F26" s="204"/>
      <c r="G26" s="205"/>
      <c r="H26" s="206"/>
      <c r="I26" s="207"/>
      <c r="J26" s="246"/>
      <c r="K26" s="276">
        <f t="shared" si="0"/>
      </c>
      <c r="L26" s="271"/>
    </row>
    <row r="27" spans="1:12" ht="19.5" customHeight="1" thickBot="1">
      <c r="A27" s="144">
        <v>20</v>
      </c>
      <c r="B27" s="202"/>
      <c r="C27" s="203"/>
      <c r="D27" s="203"/>
      <c r="E27" s="202"/>
      <c r="F27" s="204"/>
      <c r="G27" s="205"/>
      <c r="H27" s="206"/>
      <c r="I27" s="207"/>
      <c r="J27" s="246"/>
      <c r="K27" s="276">
        <f t="shared" si="0"/>
      </c>
      <c r="L27" s="271"/>
    </row>
    <row r="28" spans="1:12" ht="19.5" customHeight="1" thickBot="1">
      <c r="A28" s="144">
        <v>21</v>
      </c>
      <c r="B28" s="202"/>
      <c r="C28" s="203"/>
      <c r="D28" s="203"/>
      <c r="E28" s="202"/>
      <c r="F28" s="204"/>
      <c r="G28" s="205"/>
      <c r="H28" s="206"/>
      <c r="I28" s="207"/>
      <c r="J28" s="246"/>
      <c r="K28" s="276">
        <f t="shared" si="0"/>
      </c>
      <c r="L28" s="271"/>
    </row>
    <row r="29" spans="1:12" ht="19.5" customHeight="1" thickBot="1">
      <c r="A29" s="144">
        <v>22</v>
      </c>
      <c r="B29" s="202"/>
      <c r="C29" s="203"/>
      <c r="D29" s="203"/>
      <c r="E29" s="202"/>
      <c r="F29" s="204"/>
      <c r="G29" s="205"/>
      <c r="H29" s="206"/>
      <c r="I29" s="207"/>
      <c r="J29" s="246"/>
      <c r="K29" s="276">
        <f t="shared" si="0"/>
      </c>
      <c r="L29" s="271"/>
    </row>
    <row r="30" spans="1:12" ht="19.5" customHeight="1" thickBot="1">
      <c r="A30" s="144">
        <v>23</v>
      </c>
      <c r="B30" s="202"/>
      <c r="C30" s="203"/>
      <c r="D30" s="203"/>
      <c r="E30" s="202"/>
      <c r="F30" s="204"/>
      <c r="G30" s="205"/>
      <c r="H30" s="206"/>
      <c r="I30" s="207"/>
      <c r="J30" s="246"/>
      <c r="K30" s="276">
        <f t="shared" si="0"/>
      </c>
      <c r="L30" s="271"/>
    </row>
    <row r="31" spans="1:12" ht="19.5" customHeight="1" thickBot="1">
      <c r="A31" s="144">
        <v>24</v>
      </c>
      <c r="B31" s="202"/>
      <c r="C31" s="203"/>
      <c r="D31" s="203"/>
      <c r="E31" s="202"/>
      <c r="F31" s="204"/>
      <c r="G31" s="205"/>
      <c r="H31" s="206"/>
      <c r="I31" s="207"/>
      <c r="J31" s="246"/>
      <c r="K31" s="276">
        <f t="shared" si="0"/>
      </c>
      <c r="L31" s="271"/>
    </row>
    <row r="32" spans="1:12" ht="19.5" customHeight="1" thickBot="1">
      <c r="A32" s="174">
        <v>25</v>
      </c>
      <c r="B32" s="208"/>
      <c r="C32" s="209"/>
      <c r="D32" s="209"/>
      <c r="E32" s="210"/>
      <c r="F32" s="211"/>
      <c r="G32" s="212"/>
      <c r="H32" s="213"/>
      <c r="I32" s="214"/>
      <c r="J32" s="246"/>
      <c r="K32" s="276">
        <f t="shared" si="0"/>
      </c>
      <c r="L32" s="271"/>
    </row>
    <row r="33" spans="1:12" ht="14.25" thickBot="1">
      <c r="A33" s="739" t="s">
        <v>88</v>
      </c>
      <c r="B33" s="740"/>
      <c r="C33" s="740"/>
      <c r="D33" s="740"/>
      <c r="E33" s="740"/>
      <c r="F33" s="740"/>
      <c r="G33" s="740"/>
      <c r="H33" s="740"/>
      <c r="I33" s="740"/>
      <c r="J33" s="740"/>
      <c r="K33" s="741"/>
      <c r="L33" s="249">
        <f>COUNTIF(L8:L32,"○")</f>
        <v>0</v>
      </c>
    </row>
    <row r="35" spans="3:5" ht="13.5">
      <c r="C35" s="72" t="s">
        <v>58</v>
      </c>
      <c r="E35" s="72" t="s">
        <v>79</v>
      </c>
    </row>
    <row r="37" ht="13.5">
      <c r="N37" s="59"/>
    </row>
  </sheetData>
  <sheetProtection/>
  <mergeCells count="11">
    <mergeCell ref="D5:D7"/>
    <mergeCell ref="E5:E7"/>
    <mergeCell ref="F5:F7"/>
    <mergeCell ref="H3:L3"/>
    <mergeCell ref="H5:L5"/>
    <mergeCell ref="A33:K33"/>
    <mergeCell ref="A3:E3"/>
    <mergeCell ref="F3:G3"/>
    <mergeCell ref="A5:A7"/>
    <mergeCell ref="B5:B7"/>
    <mergeCell ref="C5:C7"/>
  </mergeCells>
  <dataValidations count="1">
    <dataValidation type="list" allowBlank="1" showInputMessage="1" showErrorMessage="1" sqref="L8:L32">
      <formula1>"○"</formula1>
    </dataValidation>
  </dataValidations>
  <hyperlinks>
    <hyperlink ref="C35" location="総括表!A1" display="総括表へはこちらをクリック！"/>
    <hyperlink ref="E35" location="知事公室!A1" display="知事公室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headerFooter alignWithMargins="0">
    <oddFooter>&amp;RH25調査 &amp;D-&amp;T</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J25"/>
  <sheetViews>
    <sheetView view="pageBreakPreview" zoomScale="80" zoomScaleSheetLayoutView="80" zoomScalePageLayoutView="0" workbookViewId="0" topLeftCell="A1">
      <selection activeCell="G9" sqref="G9"/>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3"/>
      <c r="B3" s="33"/>
      <c r="C3" s="33"/>
      <c r="D3" s="33"/>
      <c r="E3" s="33"/>
      <c r="F3" s="33"/>
      <c r="G3" s="33"/>
      <c r="H3" s="33"/>
    </row>
    <row r="4" spans="1:8" ht="13.5">
      <c r="A4" s="33"/>
      <c r="B4" s="33"/>
      <c r="C4" s="33"/>
      <c r="D4" s="33"/>
      <c r="E4" s="33"/>
      <c r="F4" s="33"/>
      <c r="G4" s="35" t="s">
        <v>30</v>
      </c>
      <c r="H4" s="35"/>
    </row>
    <row r="5" spans="1:8" ht="13.5">
      <c r="A5" s="33"/>
      <c r="B5" s="33"/>
      <c r="C5" s="33"/>
      <c r="D5" s="33"/>
      <c r="E5" s="33"/>
      <c r="F5" s="33"/>
      <c r="G5" s="33"/>
      <c r="H5" s="36" t="s">
        <v>5</v>
      </c>
    </row>
    <row r="6" spans="1:10" s="1" customFormat="1" ht="30" customHeight="1">
      <c r="A6" s="325" t="s">
        <v>6</v>
      </c>
      <c r="B6" s="325" t="s">
        <v>7</v>
      </c>
      <c r="C6" s="325" t="s">
        <v>8</v>
      </c>
      <c r="D6" s="325" t="s">
        <v>9</v>
      </c>
      <c r="E6" s="325" t="s">
        <v>10</v>
      </c>
      <c r="F6" s="326" t="s">
        <v>11</v>
      </c>
      <c r="G6" s="326" t="s">
        <v>53</v>
      </c>
      <c r="H6" s="326" t="s">
        <v>12</v>
      </c>
      <c r="I6" s="297"/>
      <c r="J6" s="305"/>
    </row>
    <row r="7" spans="1:10" ht="41.25" customHeight="1">
      <c r="A7" s="327">
        <v>1</v>
      </c>
      <c r="B7" s="321" t="s">
        <v>103</v>
      </c>
      <c r="C7" s="321" t="s">
        <v>112</v>
      </c>
      <c r="D7" s="321" t="s">
        <v>113</v>
      </c>
      <c r="E7" s="133" t="s">
        <v>126</v>
      </c>
      <c r="F7" s="718">
        <v>1</v>
      </c>
      <c r="G7" s="718">
        <v>0</v>
      </c>
      <c r="H7" s="719">
        <v>1</v>
      </c>
      <c r="I7" s="300"/>
      <c r="J7" s="306"/>
    </row>
    <row r="8" spans="1:10" ht="41.25" customHeight="1">
      <c r="A8" s="327">
        <v>2</v>
      </c>
      <c r="B8" s="321" t="s">
        <v>103</v>
      </c>
      <c r="C8" s="321" t="s">
        <v>107</v>
      </c>
      <c r="D8" s="321" t="s">
        <v>113</v>
      </c>
      <c r="E8" s="133" t="s">
        <v>127</v>
      </c>
      <c r="F8" s="718">
        <v>6</v>
      </c>
      <c r="G8" s="718">
        <v>0</v>
      </c>
      <c r="H8" s="719">
        <v>6</v>
      </c>
      <c r="I8" s="300"/>
      <c r="J8" s="306"/>
    </row>
    <row r="9" spans="1:10" ht="41.25" customHeight="1">
      <c r="A9" s="327">
        <v>3</v>
      </c>
      <c r="B9" s="322" t="s">
        <v>131</v>
      </c>
      <c r="C9" s="146" t="s">
        <v>132</v>
      </c>
      <c r="D9" s="321" t="s">
        <v>122</v>
      </c>
      <c r="E9" s="133" t="s">
        <v>133</v>
      </c>
      <c r="F9" s="718">
        <v>4</v>
      </c>
      <c r="G9" s="718">
        <v>0</v>
      </c>
      <c r="H9" s="573">
        <v>4</v>
      </c>
      <c r="I9" s="324"/>
      <c r="J9" s="306"/>
    </row>
    <row r="10" spans="1:10" ht="41.25" customHeight="1">
      <c r="A10" s="327">
        <v>4</v>
      </c>
      <c r="B10" s="134" t="s">
        <v>128</v>
      </c>
      <c r="C10" s="132" t="s">
        <v>2277</v>
      </c>
      <c r="D10" s="323" t="s">
        <v>129</v>
      </c>
      <c r="E10" s="133" t="s">
        <v>130</v>
      </c>
      <c r="F10" s="573">
        <v>4</v>
      </c>
      <c r="G10" s="573">
        <v>0</v>
      </c>
      <c r="H10" s="573">
        <v>4</v>
      </c>
      <c r="I10" s="324"/>
      <c r="J10" s="306"/>
    </row>
    <row r="11" spans="1:10" ht="41.25" customHeight="1">
      <c r="A11" s="54"/>
      <c r="B11" s="247" t="s">
        <v>76</v>
      </c>
      <c r="C11" s="71" t="s">
        <v>57</v>
      </c>
      <c r="D11" s="725" t="s">
        <v>2</v>
      </c>
      <c r="E11" s="726"/>
      <c r="F11" s="54">
        <f>SUM(F7:F10)</f>
        <v>15</v>
      </c>
      <c r="G11" s="54">
        <f>SUM(G7:G10)</f>
        <v>0</v>
      </c>
      <c r="H11" s="54">
        <f>SUM(H7:H10)</f>
        <v>15</v>
      </c>
      <c r="I11" s="298"/>
      <c r="J11" s="306"/>
    </row>
    <row r="12" spans="1:10" ht="31.5" customHeight="1">
      <c r="A12" s="34"/>
      <c r="B12" s="34"/>
      <c r="C12" s="39"/>
      <c r="D12" s="37"/>
      <c r="E12" s="37"/>
      <c r="F12" s="34"/>
      <c r="G12" s="34"/>
      <c r="H12" s="37"/>
      <c r="I12" s="300"/>
      <c r="J12" s="306"/>
    </row>
    <row r="13" spans="1:10" ht="31.5" customHeight="1">
      <c r="A13" s="34"/>
      <c r="B13" s="34"/>
      <c r="C13" s="39"/>
      <c r="D13" s="37"/>
      <c r="E13" s="37"/>
      <c r="F13" s="34"/>
      <c r="G13" s="34"/>
      <c r="H13" s="37"/>
      <c r="I13" s="300"/>
      <c r="J13" s="306"/>
    </row>
    <row r="14" spans="1:10" ht="31.5" customHeight="1">
      <c r="A14" s="34"/>
      <c r="B14" s="34"/>
      <c r="C14" s="39"/>
      <c r="D14" s="37"/>
      <c r="E14" s="37"/>
      <c r="F14" s="34"/>
      <c r="G14" s="34"/>
      <c r="H14" s="37"/>
      <c r="I14" s="300"/>
      <c r="J14" s="306"/>
    </row>
    <row r="15" spans="1:10" ht="31.5" customHeight="1">
      <c r="A15" s="34"/>
      <c r="B15" s="34"/>
      <c r="C15" s="39"/>
      <c r="D15" s="37"/>
      <c r="E15" s="37"/>
      <c r="F15" s="34"/>
      <c r="G15" s="34"/>
      <c r="H15" s="37"/>
      <c r="I15" s="300"/>
      <c r="J15" s="306"/>
    </row>
    <row r="16" spans="1:10" ht="31.5" customHeight="1">
      <c r="A16" s="34"/>
      <c r="B16" s="34"/>
      <c r="C16" s="39"/>
      <c r="D16" s="37"/>
      <c r="E16" s="37"/>
      <c r="F16" s="34"/>
      <c r="G16" s="34"/>
      <c r="H16" s="37"/>
      <c r="I16" s="300"/>
      <c r="J16" s="306"/>
    </row>
    <row r="17" spans="1:10" ht="31.5" customHeight="1">
      <c r="A17" s="34"/>
      <c r="B17" s="34"/>
      <c r="C17" s="39"/>
      <c r="D17" s="37"/>
      <c r="E17" s="37"/>
      <c r="F17" s="34"/>
      <c r="G17" s="34"/>
      <c r="H17" s="37"/>
      <c r="I17" s="300"/>
      <c r="J17" s="306"/>
    </row>
    <row r="18" spans="1:10" ht="31.5" customHeight="1">
      <c r="A18" s="34"/>
      <c r="B18" s="34"/>
      <c r="C18" s="39"/>
      <c r="D18" s="37"/>
      <c r="E18" s="37"/>
      <c r="F18" s="34"/>
      <c r="G18" s="34"/>
      <c r="H18" s="37"/>
      <c r="I18" s="300"/>
      <c r="J18" s="306"/>
    </row>
    <row r="19" spans="1:10" ht="31.5" customHeight="1">
      <c r="A19" s="34"/>
      <c r="B19" s="34"/>
      <c r="C19" s="39"/>
      <c r="D19" s="37"/>
      <c r="E19" s="37"/>
      <c r="F19" s="34"/>
      <c r="G19" s="34"/>
      <c r="H19" s="37"/>
      <c r="I19" s="300"/>
      <c r="J19" s="306"/>
    </row>
    <row r="20" spans="1:10" ht="31.5" customHeight="1">
      <c r="A20" s="34"/>
      <c r="B20" s="34"/>
      <c r="C20" s="39"/>
      <c r="D20" s="37"/>
      <c r="E20" s="37"/>
      <c r="F20" s="34"/>
      <c r="G20" s="34"/>
      <c r="H20" s="37"/>
      <c r="I20" s="300"/>
      <c r="J20" s="306"/>
    </row>
    <row r="21" spans="1:10" ht="31.5" customHeight="1">
      <c r="A21" s="34"/>
      <c r="B21" s="34"/>
      <c r="C21" s="39"/>
      <c r="D21" s="37"/>
      <c r="E21" s="37"/>
      <c r="F21" s="34"/>
      <c r="G21" s="34"/>
      <c r="H21" s="37"/>
      <c r="I21" s="300"/>
      <c r="J21" s="306"/>
    </row>
    <row r="22" spans="1:10" ht="31.5" customHeight="1">
      <c r="A22" s="34"/>
      <c r="B22" s="34"/>
      <c r="C22" s="39"/>
      <c r="D22" s="37"/>
      <c r="E22" s="37"/>
      <c r="F22" s="34"/>
      <c r="G22" s="34"/>
      <c r="H22" s="37"/>
      <c r="I22" s="300"/>
      <c r="J22" s="306"/>
    </row>
    <row r="23" spans="1:10" ht="13.5">
      <c r="A23" s="2"/>
      <c r="I23" s="306"/>
      <c r="J23" s="306"/>
    </row>
    <row r="24" spans="9:10" ht="13.5">
      <c r="I24" s="306"/>
      <c r="J24" s="306"/>
    </row>
    <row r="25" spans="9:10" ht="13.5">
      <c r="I25" s="306"/>
      <c r="J25" s="306"/>
    </row>
  </sheetData>
  <sheetProtection/>
  <mergeCells count="2">
    <mergeCell ref="A2:H2"/>
    <mergeCell ref="D11:E11"/>
  </mergeCells>
  <hyperlinks>
    <hyperlink ref="C11" location="'総務部（詳細） '!Print_Titles" display="詳細はこちらをクリック！"/>
    <hyperlink ref="D11:E11"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M25"/>
  <sheetViews>
    <sheetView view="pageBreakPreview" zoomScaleSheetLayoutView="100" zoomScalePageLayoutView="0" workbookViewId="0" topLeftCell="A13">
      <selection activeCell="B19" sqref="B19"/>
    </sheetView>
  </sheetViews>
  <sheetFormatPr defaultColWidth="9.00390625" defaultRowHeight="13.5"/>
  <cols>
    <col min="1" max="1" width="5.125" style="58" customWidth="1"/>
    <col min="2" max="2" width="29.625" style="58" customWidth="1"/>
    <col min="3" max="3" width="25.625" style="58" customWidth="1"/>
    <col min="4" max="4" width="26.625" style="58" customWidth="1"/>
    <col min="5" max="5" width="20.625" style="58" customWidth="1"/>
    <col min="6" max="6" width="9.625" style="70" customWidth="1"/>
    <col min="7" max="11" width="8.625" style="58" customWidth="1"/>
    <col min="12" max="16384" width="9.00390625" style="58" customWidth="1"/>
  </cols>
  <sheetData>
    <row r="1" spans="1:6" ht="14.25" customHeight="1">
      <c r="A1" s="58" t="s">
        <v>31</v>
      </c>
      <c r="C1" s="59" t="s">
        <v>32</v>
      </c>
      <c r="D1" s="60" t="s">
        <v>74</v>
      </c>
      <c r="E1" s="61"/>
      <c r="F1" s="58"/>
    </row>
    <row r="2" spans="6:12" ht="14.25" customHeight="1" thickBot="1">
      <c r="F2" s="62"/>
      <c r="G2" s="255"/>
      <c r="H2" s="255"/>
      <c r="I2" s="256"/>
      <c r="J2" s="256"/>
      <c r="K2" s="256"/>
      <c r="L2" s="256"/>
    </row>
    <row r="3" spans="1:12" ht="19.5" customHeight="1">
      <c r="A3" s="742" t="s">
        <v>34</v>
      </c>
      <c r="B3" s="743"/>
      <c r="C3" s="743"/>
      <c r="D3" s="743"/>
      <c r="E3" s="743"/>
      <c r="F3" s="744" t="s">
        <v>54</v>
      </c>
      <c r="G3" s="745"/>
      <c r="H3" s="733" t="s">
        <v>35</v>
      </c>
      <c r="I3" s="734"/>
      <c r="J3" s="734"/>
      <c r="K3" s="734"/>
      <c r="L3" s="735"/>
    </row>
    <row r="4" spans="1:12" s="67" customFormat="1" ht="19.5" customHeight="1">
      <c r="A4" s="63" t="s">
        <v>36</v>
      </c>
      <c r="B4" s="64" t="s">
        <v>37</v>
      </c>
      <c r="C4" s="64" t="s">
        <v>38</v>
      </c>
      <c r="D4" s="64" t="s">
        <v>39</v>
      </c>
      <c r="E4" s="65" t="s">
        <v>40</v>
      </c>
      <c r="F4" s="66" t="s">
        <v>55</v>
      </c>
      <c r="G4" s="159" t="s">
        <v>41</v>
      </c>
      <c r="H4" s="166" t="s">
        <v>56</v>
      </c>
      <c r="I4" s="166" t="s">
        <v>82</v>
      </c>
      <c r="J4" s="166" t="s">
        <v>84</v>
      </c>
      <c r="K4" s="166" t="s">
        <v>86</v>
      </c>
      <c r="L4" s="173" t="s">
        <v>80</v>
      </c>
    </row>
    <row r="5" spans="1:12" ht="23.25" customHeight="1">
      <c r="A5" s="746" t="s">
        <v>42</v>
      </c>
      <c r="B5" s="749" t="s">
        <v>43</v>
      </c>
      <c r="C5" s="752" t="s">
        <v>44</v>
      </c>
      <c r="D5" s="752" t="s">
        <v>45</v>
      </c>
      <c r="E5" s="727" t="s">
        <v>46</v>
      </c>
      <c r="F5" s="730" t="s">
        <v>47</v>
      </c>
      <c r="G5" s="147"/>
      <c r="H5" s="736"/>
      <c r="I5" s="737"/>
      <c r="J5" s="737"/>
      <c r="K5" s="737"/>
      <c r="L5" s="738"/>
    </row>
    <row r="6" spans="1:12" ht="54.75" customHeight="1">
      <c r="A6" s="747"/>
      <c r="B6" s="750"/>
      <c r="C6" s="750"/>
      <c r="D6" s="750"/>
      <c r="E6" s="728"/>
      <c r="F6" s="731"/>
      <c r="G6" s="157" t="s">
        <v>48</v>
      </c>
      <c r="H6" s="169" t="s">
        <v>72</v>
      </c>
      <c r="I6" s="167" t="s">
        <v>49</v>
      </c>
      <c r="J6" s="68" t="s">
        <v>50</v>
      </c>
      <c r="K6" s="101" t="s">
        <v>102</v>
      </c>
      <c r="L6" s="285" t="s">
        <v>89</v>
      </c>
    </row>
    <row r="7" spans="1:12" ht="19.5" customHeight="1" thickBot="1">
      <c r="A7" s="748"/>
      <c r="B7" s="751"/>
      <c r="C7" s="751"/>
      <c r="D7" s="751"/>
      <c r="E7" s="729"/>
      <c r="F7" s="732"/>
      <c r="G7" s="158" t="s">
        <v>51</v>
      </c>
      <c r="H7" s="151" t="s">
        <v>51</v>
      </c>
      <c r="I7" s="69" t="s">
        <v>52</v>
      </c>
      <c r="J7" s="69" t="s">
        <v>51</v>
      </c>
      <c r="K7" s="69" t="s">
        <v>1</v>
      </c>
      <c r="L7" s="270" t="s">
        <v>1</v>
      </c>
    </row>
    <row r="8" spans="1:12" ht="19.5" customHeight="1" thickBot="1">
      <c r="A8" s="144">
        <v>1</v>
      </c>
      <c r="B8" s="312" t="s">
        <v>103</v>
      </c>
      <c r="C8" s="312" t="s">
        <v>112</v>
      </c>
      <c r="D8" s="312" t="s">
        <v>114</v>
      </c>
      <c r="E8" s="313" t="s">
        <v>113</v>
      </c>
      <c r="F8" s="318">
        <v>41365</v>
      </c>
      <c r="G8" s="205">
        <v>6411</v>
      </c>
      <c r="H8" s="206">
        <v>6594</v>
      </c>
      <c r="I8" s="207">
        <v>4</v>
      </c>
      <c r="J8" s="715" t="s">
        <v>2246</v>
      </c>
      <c r="K8" s="276" t="e">
        <f aca="true" t="shared" si="0" ref="K8:K22">IF(G8=0,"",G8/J8)</f>
        <v>#VALUE!</v>
      </c>
      <c r="L8" s="716" t="s">
        <v>108</v>
      </c>
    </row>
    <row r="9" spans="1:12" ht="19.5" customHeight="1" thickBot="1">
      <c r="A9" s="144">
        <v>2</v>
      </c>
      <c r="B9" s="312" t="s">
        <v>103</v>
      </c>
      <c r="C9" s="312" t="s">
        <v>107</v>
      </c>
      <c r="D9" s="312" t="s">
        <v>115</v>
      </c>
      <c r="E9" s="313" t="s">
        <v>113</v>
      </c>
      <c r="F9" s="318">
        <v>39904</v>
      </c>
      <c r="G9" s="205">
        <v>121519</v>
      </c>
      <c r="H9" s="206">
        <v>124990</v>
      </c>
      <c r="I9" s="207">
        <v>1</v>
      </c>
      <c r="J9" s="720" t="s">
        <v>2246</v>
      </c>
      <c r="K9" s="276" t="e">
        <f t="shared" si="0"/>
        <v>#VALUE!</v>
      </c>
      <c r="L9" s="716" t="s">
        <v>108</v>
      </c>
    </row>
    <row r="10" spans="1:12" ht="19.5" customHeight="1" thickBot="1">
      <c r="A10" s="144">
        <v>3</v>
      </c>
      <c r="B10" s="312" t="s">
        <v>103</v>
      </c>
      <c r="C10" s="312" t="s">
        <v>107</v>
      </c>
      <c r="D10" s="312" t="s">
        <v>116</v>
      </c>
      <c r="E10" s="313" t="s">
        <v>113</v>
      </c>
      <c r="F10" s="318">
        <v>39904</v>
      </c>
      <c r="G10" s="205">
        <v>14675</v>
      </c>
      <c r="H10" s="206">
        <v>15094</v>
      </c>
      <c r="I10" s="207">
        <v>1</v>
      </c>
      <c r="J10" s="721" t="s">
        <v>2246</v>
      </c>
      <c r="K10" s="276" t="e">
        <f t="shared" si="0"/>
        <v>#VALUE!</v>
      </c>
      <c r="L10" s="716" t="s">
        <v>108</v>
      </c>
    </row>
    <row r="11" spans="1:12" ht="19.5" customHeight="1" thickBot="1">
      <c r="A11" s="144">
        <v>4</v>
      </c>
      <c r="B11" s="312" t="s">
        <v>103</v>
      </c>
      <c r="C11" s="312" t="s">
        <v>107</v>
      </c>
      <c r="D11" s="312" t="s">
        <v>117</v>
      </c>
      <c r="E11" s="313" t="s">
        <v>113</v>
      </c>
      <c r="F11" s="318">
        <v>39904</v>
      </c>
      <c r="G11" s="205">
        <v>954984</v>
      </c>
      <c r="H11" s="206">
        <v>982269</v>
      </c>
      <c r="I11" s="207">
        <v>1</v>
      </c>
      <c r="J11" s="720" t="s">
        <v>2246</v>
      </c>
      <c r="K11" s="276" t="e">
        <f t="shared" si="0"/>
        <v>#VALUE!</v>
      </c>
      <c r="L11" s="716" t="s">
        <v>108</v>
      </c>
    </row>
    <row r="12" spans="1:12" ht="19.5" customHeight="1" thickBot="1">
      <c r="A12" s="144">
        <v>5</v>
      </c>
      <c r="B12" s="312" t="s">
        <v>103</v>
      </c>
      <c r="C12" s="312" t="s">
        <v>107</v>
      </c>
      <c r="D12" s="312" t="s">
        <v>118</v>
      </c>
      <c r="E12" s="313" t="s">
        <v>113</v>
      </c>
      <c r="F12" s="318">
        <v>39904</v>
      </c>
      <c r="G12" s="205">
        <v>29608</v>
      </c>
      <c r="H12" s="206">
        <v>30452</v>
      </c>
      <c r="I12" s="207">
        <v>4</v>
      </c>
      <c r="J12" s="722" t="s">
        <v>2246</v>
      </c>
      <c r="K12" s="276" t="e">
        <f t="shared" si="0"/>
        <v>#VALUE!</v>
      </c>
      <c r="L12" s="716" t="s">
        <v>108</v>
      </c>
    </row>
    <row r="13" spans="1:12" ht="19.5" customHeight="1" thickBot="1">
      <c r="A13" s="144">
        <v>6</v>
      </c>
      <c r="B13" s="312" t="s">
        <v>103</v>
      </c>
      <c r="C13" s="312" t="s">
        <v>107</v>
      </c>
      <c r="D13" s="312" t="s">
        <v>119</v>
      </c>
      <c r="E13" s="313" t="s">
        <v>113</v>
      </c>
      <c r="F13" s="318">
        <v>39904</v>
      </c>
      <c r="G13" s="205">
        <v>3785</v>
      </c>
      <c r="H13" s="206">
        <v>3893</v>
      </c>
      <c r="I13" s="207">
        <v>1</v>
      </c>
      <c r="J13" s="723" t="s">
        <v>2246</v>
      </c>
      <c r="K13" s="276" t="e">
        <f t="shared" si="0"/>
        <v>#VALUE!</v>
      </c>
      <c r="L13" s="716" t="s">
        <v>108</v>
      </c>
    </row>
    <row r="14" spans="1:12" ht="19.5" customHeight="1" thickBot="1">
      <c r="A14" s="144">
        <v>7</v>
      </c>
      <c r="B14" s="312" t="s">
        <v>103</v>
      </c>
      <c r="C14" s="312" t="s">
        <v>107</v>
      </c>
      <c r="D14" s="312" t="s">
        <v>117</v>
      </c>
      <c r="E14" s="313" t="s">
        <v>113</v>
      </c>
      <c r="F14" s="318">
        <v>39904</v>
      </c>
      <c r="G14" s="205">
        <v>751313</v>
      </c>
      <c r="H14" s="206">
        <v>772779</v>
      </c>
      <c r="I14" s="207">
        <v>1</v>
      </c>
      <c r="J14" s="715" t="s">
        <v>2246</v>
      </c>
      <c r="K14" s="276" t="e">
        <f t="shared" si="0"/>
        <v>#VALUE!</v>
      </c>
      <c r="L14" s="716" t="s">
        <v>108</v>
      </c>
    </row>
    <row r="15" spans="1:12" ht="19.5" customHeight="1" thickBot="1">
      <c r="A15" s="144">
        <v>8</v>
      </c>
      <c r="B15" s="319" t="s">
        <v>103</v>
      </c>
      <c r="C15" s="319" t="s">
        <v>120</v>
      </c>
      <c r="D15" s="319" t="s">
        <v>121</v>
      </c>
      <c r="E15" s="320" t="s">
        <v>122</v>
      </c>
      <c r="F15" s="204">
        <v>39904</v>
      </c>
      <c r="G15" s="205">
        <v>71209</v>
      </c>
      <c r="H15" s="206">
        <v>73134</v>
      </c>
      <c r="I15" s="246">
        <v>1</v>
      </c>
      <c r="J15" s="715" t="s">
        <v>2246</v>
      </c>
      <c r="K15" s="276" t="e">
        <f t="shared" si="0"/>
        <v>#VALUE!</v>
      </c>
      <c r="L15" s="716" t="s">
        <v>108</v>
      </c>
    </row>
    <row r="16" spans="1:12" ht="19.5" customHeight="1" thickBot="1">
      <c r="A16" s="144">
        <v>9</v>
      </c>
      <c r="B16" s="312" t="s">
        <v>103</v>
      </c>
      <c r="C16" s="312" t="s">
        <v>120</v>
      </c>
      <c r="D16" s="312" t="s">
        <v>123</v>
      </c>
      <c r="E16" s="315" t="s">
        <v>122</v>
      </c>
      <c r="F16" s="204">
        <v>39904</v>
      </c>
      <c r="G16" s="205">
        <v>10040</v>
      </c>
      <c r="H16" s="206">
        <v>10326</v>
      </c>
      <c r="I16" s="207">
        <v>1</v>
      </c>
      <c r="J16" s="715" t="s">
        <v>2276</v>
      </c>
      <c r="K16" s="276" t="e">
        <f t="shared" si="0"/>
        <v>#VALUE!</v>
      </c>
      <c r="L16" s="716" t="s">
        <v>108</v>
      </c>
    </row>
    <row r="17" spans="1:12" ht="19.5" customHeight="1" thickBot="1">
      <c r="A17" s="144">
        <v>10</v>
      </c>
      <c r="B17" s="312" t="s">
        <v>103</v>
      </c>
      <c r="C17" s="312" t="s">
        <v>120</v>
      </c>
      <c r="D17" s="312" t="s">
        <v>124</v>
      </c>
      <c r="E17" s="315" t="s">
        <v>122</v>
      </c>
      <c r="F17" s="204">
        <v>39904</v>
      </c>
      <c r="G17" s="205">
        <v>94469</v>
      </c>
      <c r="H17" s="206">
        <v>97168</v>
      </c>
      <c r="I17" s="207">
        <v>1</v>
      </c>
      <c r="J17" s="715" t="s">
        <v>2245</v>
      </c>
      <c r="K17" s="276" t="e">
        <f t="shared" si="0"/>
        <v>#VALUE!</v>
      </c>
      <c r="L17" s="716" t="s">
        <v>108</v>
      </c>
    </row>
    <row r="18" spans="1:12" ht="19.5" customHeight="1" thickBot="1">
      <c r="A18" s="144">
        <v>11</v>
      </c>
      <c r="B18" s="316" t="s">
        <v>103</v>
      </c>
      <c r="C18" s="316" t="s">
        <v>120</v>
      </c>
      <c r="D18" s="316" t="s">
        <v>125</v>
      </c>
      <c r="E18" s="317" t="s">
        <v>122</v>
      </c>
      <c r="F18" s="204">
        <v>39904</v>
      </c>
      <c r="G18" s="205">
        <v>2621</v>
      </c>
      <c r="H18" s="206">
        <v>2696</v>
      </c>
      <c r="I18" s="207">
        <v>1</v>
      </c>
      <c r="J18" s="715" t="s">
        <v>2246</v>
      </c>
      <c r="K18" s="276" t="e">
        <f t="shared" si="0"/>
        <v>#VALUE!</v>
      </c>
      <c r="L18" s="716" t="s">
        <v>108</v>
      </c>
    </row>
    <row r="19" spans="1:12" ht="19.5" customHeight="1" thickBot="1">
      <c r="A19" s="144">
        <v>12</v>
      </c>
      <c r="B19" s="312" t="s">
        <v>103</v>
      </c>
      <c r="C19" s="312" t="s">
        <v>104</v>
      </c>
      <c r="D19" s="312" t="s">
        <v>105</v>
      </c>
      <c r="E19" s="313" t="s">
        <v>106</v>
      </c>
      <c r="F19" s="314">
        <v>39904</v>
      </c>
      <c r="G19" s="249">
        <v>556</v>
      </c>
      <c r="H19" s="309">
        <v>556</v>
      </c>
      <c r="I19" s="310">
        <v>1</v>
      </c>
      <c r="J19" s="723" t="s">
        <v>2247</v>
      </c>
      <c r="K19" s="311" t="e">
        <f t="shared" si="0"/>
        <v>#VALUE!</v>
      </c>
      <c r="L19" s="717"/>
    </row>
    <row r="20" spans="1:12" ht="19.5" customHeight="1" thickBot="1">
      <c r="A20" s="144">
        <v>13</v>
      </c>
      <c r="B20" s="312" t="s">
        <v>103</v>
      </c>
      <c r="C20" s="312" t="s">
        <v>107</v>
      </c>
      <c r="D20" s="312" t="s">
        <v>105</v>
      </c>
      <c r="E20" s="313" t="s">
        <v>106</v>
      </c>
      <c r="F20" s="314">
        <v>39904</v>
      </c>
      <c r="G20" s="249">
        <v>11898505</v>
      </c>
      <c r="H20" s="309">
        <v>12238468</v>
      </c>
      <c r="I20" s="310">
        <v>36</v>
      </c>
      <c r="J20" s="723" t="s">
        <v>2246</v>
      </c>
      <c r="K20" s="311" t="e">
        <f t="shared" si="0"/>
        <v>#VALUE!</v>
      </c>
      <c r="L20" s="717" t="s">
        <v>108</v>
      </c>
    </row>
    <row r="21" spans="1:12" ht="19.5" customHeight="1" thickBot="1">
      <c r="A21" s="144">
        <v>14</v>
      </c>
      <c r="B21" s="312" t="s">
        <v>103</v>
      </c>
      <c r="C21" s="312" t="s">
        <v>107</v>
      </c>
      <c r="D21" s="312" t="s">
        <v>109</v>
      </c>
      <c r="E21" s="313" t="s">
        <v>106</v>
      </c>
      <c r="F21" s="314">
        <v>39904</v>
      </c>
      <c r="G21" s="249">
        <v>293461</v>
      </c>
      <c r="H21" s="309">
        <v>301847</v>
      </c>
      <c r="I21" s="310">
        <v>3</v>
      </c>
      <c r="J21" s="723" t="s">
        <v>2246</v>
      </c>
      <c r="K21" s="311" t="e">
        <f t="shared" si="0"/>
        <v>#VALUE!</v>
      </c>
      <c r="L21" s="717" t="s">
        <v>108</v>
      </c>
    </row>
    <row r="22" spans="1:13" ht="19.5" customHeight="1" thickBot="1">
      <c r="A22" s="144">
        <v>15</v>
      </c>
      <c r="B22" s="312" t="s">
        <v>103</v>
      </c>
      <c r="C22" s="312" t="s">
        <v>107</v>
      </c>
      <c r="D22" s="312" t="s">
        <v>110</v>
      </c>
      <c r="E22" s="313" t="s">
        <v>106</v>
      </c>
      <c r="F22" s="314">
        <v>39904</v>
      </c>
      <c r="G22" s="249">
        <v>134238</v>
      </c>
      <c r="H22" s="309">
        <v>138075</v>
      </c>
      <c r="I22" s="310">
        <v>3</v>
      </c>
      <c r="J22" s="723" t="s">
        <v>2246</v>
      </c>
      <c r="K22" s="311" t="e">
        <f t="shared" si="0"/>
        <v>#VALUE!</v>
      </c>
      <c r="L22" s="717" t="s">
        <v>108</v>
      </c>
      <c r="M22" s="59"/>
    </row>
    <row r="23" spans="1:12" ht="14.25" thickBot="1">
      <c r="A23" s="739" t="s">
        <v>88</v>
      </c>
      <c r="B23" s="740"/>
      <c r="C23" s="740"/>
      <c r="D23" s="740"/>
      <c r="E23" s="740"/>
      <c r="F23" s="740"/>
      <c r="G23" s="740"/>
      <c r="H23" s="740"/>
      <c r="I23" s="740"/>
      <c r="J23" s="740"/>
      <c r="K23" s="741"/>
      <c r="L23" s="249"/>
    </row>
    <row r="25" spans="3:5" ht="13.5">
      <c r="C25" s="72" t="s">
        <v>58</v>
      </c>
      <c r="E25" s="72" t="s">
        <v>78</v>
      </c>
    </row>
  </sheetData>
  <sheetProtection/>
  <mergeCells count="11">
    <mergeCell ref="D5:D7"/>
    <mergeCell ref="E5:E7"/>
    <mergeCell ref="F5:F7"/>
    <mergeCell ref="H3:L3"/>
    <mergeCell ref="H5:L5"/>
    <mergeCell ref="A23:K23"/>
    <mergeCell ref="A3:E3"/>
    <mergeCell ref="F3:G3"/>
    <mergeCell ref="A5:A7"/>
    <mergeCell ref="B5:B7"/>
    <mergeCell ref="C5:C7"/>
  </mergeCells>
  <dataValidations count="1">
    <dataValidation type="list" allowBlank="1" showInputMessage="1" showErrorMessage="1" sqref="L8:L22">
      <formula1>"○"</formula1>
    </dataValidation>
  </dataValidations>
  <hyperlinks>
    <hyperlink ref="C25" location="総括表!A1" display="総括表へはこちらをクリック！"/>
    <hyperlink ref="E25" location="総務部!A1" display="総務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6.xml><?xml version="1.0" encoding="utf-8"?>
<worksheet xmlns="http://schemas.openxmlformats.org/spreadsheetml/2006/main" xmlns:r="http://schemas.openxmlformats.org/officeDocument/2006/relationships">
  <sheetPr>
    <tabColor indexed="10"/>
  </sheetPr>
  <dimension ref="A1:I55"/>
  <sheetViews>
    <sheetView zoomScalePageLayoutView="0" workbookViewId="0" topLeftCell="A1">
      <selection activeCell="C20" sqref="C20"/>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1">
      <c r="A2" s="724" t="s">
        <v>75</v>
      </c>
      <c r="B2" s="724"/>
      <c r="C2" s="724"/>
      <c r="D2" s="724"/>
      <c r="E2" s="724"/>
      <c r="F2" s="724"/>
      <c r="G2" s="724"/>
      <c r="H2" s="724"/>
    </row>
    <row r="3" spans="1:8" ht="13.5">
      <c r="A3" s="32"/>
      <c r="B3" s="32"/>
      <c r="C3" s="32"/>
      <c r="D3" s="32"/>
      <c r="E3" s="32"/>
      <c r="F3" s="32"/>
      <c r="G3" s="32"/>
      <c r="H3" s="32"/>
    </row>
    <row r="4" spans="1:8" ht="13.5">
      <c r="A4" s="32"/>
      <c r="B4" s="32"/>
      <c r="C4" s="32"/>
      <c r="D4" s="32"/>
      <c r="E4" s="32"/>
      <c r="F4" s="32"/>
      <c r="G4" s="328" t="s">
        <v>134</v>
      </c>
      <c r="H4" s="328"/>
    </row>
    <row r="5" spans="1:8" ht="13.5">
      <c r="A5" s="32"/>
      <c r="B5" s="32"/>
      <c r="C5" s="32"/>
      <c r="D5" s="32"/>
      <c r="E5" s="32"/>
      <c r="F5" s="32"/>
      <c r="G5" s="32"/>
      <c r="H5" s="329" t="s">
        <v>5</v>
      </c>
    </row>
    <row r="6" spans="1:9" s="1" customFormat="1" ht="30" customHeight="1">
      <c r="A6" s="330" t="s">
        <v>6</v>
      </c>
      <c r="B6" s="330" t="s">
        <v>7</v>
      </c>
      <c r="C6" s="330" t="s">
        <v>8</v>
      </c>
      <c r="D6" s="330" t="s">
        <v>9</v>
      </c>
      <c r="E6" s="330" t="s">
        <v>10</v>
      </c>
      <c r="F6" s="141" t="s">
        <v>11</v>
      </c>
      <c r="G6" s="141" t="s">
        <v>53</v>
      </c>
      <c r="H6" s="141" t="s">
        <v>12</v>
      </c>
      <c r="I6" s="297"/>
    </row>
    <row r="7" spans="1:9" ht="43.5" customHeight="1">
      <c r="A7" s="322">
        <v>1</v>
      </c>
      <c r="B7" s="331" t="s">
        <v>135</v>
      </c>
      <c r="C7" s="331" t="s">
        <v>136</v>
      </c>
      <c r="D7" s="331" t="s">
        <v>137</v>
      </c>
      <c r="E7" s="332" t="s">
        <v>138</v>
      </c>
      <c r="F7" s="322">
        <v>3</v>
      </c>
      <c r="G7" s="322">
        <v>0</v>
      </c>
      <c r="H7" s="322">
        <v>3</v>
      </c>
      <c r="I7" s="333"/>
    </row>
    <row r="8" spans="1:9" ht="30" customHeight="1">
      <c r="A8" s="322">
        <v>2</v>
      </c>
      <c r="B8" s="132" t="s">
        <v>139</v>
      </c>
      <c r="C8" s="334" t="s">
        <v>140</v>
      </c>
      <c r="D8" s="331" t="s">
        <v>141</v>
      </c>
      <c r="E8" s="332" t="s">
        <v>142</v>
      </c>
      <c r="F8" s="322">
        <v>1</v>
      </c>
      <c r="G8" s="322"/>
      <c r="H8" s="322">
        <v>1</v>
      </c>
      <c r="I8" s="333"/>
    </row>
    <row r="9" spans="1:9" ht="30" customHeight="1">
      <c r="A9" s="322">
        <v>3</v>
      </c>
      <c r="B9" s="132" t="s">
        <v>143</v>
      </c>
      <c r="C9" s="134" t="s">
        <v>144</v>
      </c>
      <c r="D9" s="132" t="s">
        <v>145</v>
      </c>
      <c r="E9" s="133" t="s">
        <v>146</v>
      </c>
      <c r="F9" s="322">
        <v>1</v>
      </c>
      <c r="G9" s="322">
        <v>0</v>
      </c>
      <c r="H9" s="322">
        <v>1</v>
      </c>
      <c r="I9" s="333"/>
    </row>
    <row r="10" spans="1:9" ht="30" customHeight="1">
      <c r="A10" s="322">
        <v>4</v>
      </c>
      <c r="B10" s="132" t="s">
        <v>143</v>
      </c>
      <c r="C10" s="134" t="s">
        <v>147</v>
      </c>
      <c r="D10" s="132" t="s">
        <v>145</v>
      </c>
      <c r="E10" s="133" t="s">
        <v>146</v>
      </c>
      <c r="F10" s="322">
        <v>1</v>
      </c>
      <c r="G10" s="322">
        <v>0</v>
      </c>
      <c r="H10" s="322">
        <v>1</v>
      </c>
      <c r="I10" s="333"/>
    </row>
    <row r="11" spans="1:9" ht="30" customHeight="1">
      <c r="A11" s="322">
        <v>5</v>
      </c>
      <c r="B11" s="132" t="s">
        <v>143</v>
      </c>
      <c r="C11" s="134" t="s">
        <v>148</v>
      </c>
      <c r="D11" s="132" t="s">
        <v>145</v>
      </c>
      <c r="E11" s="133" t="s">
        <v>146</v>
      </c>
      <c r="F11" s="322">
        <v>6</v>
      </c>
      <c r="G11" s="322">
        <v>0</v>
      </c>
      <c r="H11" s="322">
        <v>6</v>
      </c>
      <c r="I11" s="333"/>
    </row>
    <row r="12" spans="1:9" ht="30.75" customHeight="1">
      <c r="A12" s="322">
        <v>6</v>
      </c>
      <c r="B12" s="132" t="s">
        <v>149</v>
      </c>
      <c r="C12" s="134" t="s">
        <v>150</v>
      </c>
      <c r="D12" s="132" t="s">
        <v>145</v>
      </c>
      <c r="E12" s="133" t="s">
        <v>146</v>
      </c>
      <c r="F12" s="322">
        <v>7</v>
      </c>
      <c r="G12" s="322">
        <v>0</v>
      </c>
      <c r="H12" s="322">
        <v>7</v>
      </c>
      <c r="I12" s="333"/>
    </row>
    <row r="13" spans="1:9" ht="30" customHeight="1">
      <c r="A13" s="322">
        <v>7</v>
      </c>
      <c r="B13" s="132" t="s">
        <v>149</v>
      </c>
      <c r="C13" s="134" t="s">
        <v>151</v>
      </c>
      <c r="D13" s="132" t="s">
        <v>145</v>
      </c>
      <c r="E13" s="133" t="s">
        <v>146</v>
      </c>
      <c r="F13" s="322">
        <v>7</v>
      </c>
      <c r="G13" s="322">
        <v>0</v>
      </c>
      <c r="H13" s="322">
        <v>7</v>
      </c>
      <c r="I13" s="333"/>
    </row>
    <row r="14" spans="1:9" ht="30" customHeight="1">
      <c r="A14" s="335"/>
      <c r="B14" s="330" t="s">
        <v>24</v>
      </c>
      <c r="C14" s="71" t="s">
        <v>57</v>
      </c>
      <c r="D14" s="725" t="s">
        <v>2</v>
      </c>
      <c r="E14" s="726"/>
      <c r="F14" s="335">
        <f>SUM(F7:F13)</f>
        <v>26</v>
      </c>
      <c r="G14" s="335">
        <f>SUM(G7:G13)</f>
        <v>0</v>
      </c>
      <c r="H14" s="335">
        <f>SUM(H7:H13)</f>
        <v>26</v>
      </c>
      <c r="I14" s="333"/>
    </row>
    <row r="15" spans="1:9" ht="30" customHeight="1">
      <c r="A15" s="322"/>
      <c r="B15" s="146"/>
      <c r="C15" s="322"/>
      <c r="D15" s="146"/>
      <c r="E15" s="145"/>
      <c r="F15" s="322"/>
      <c r="G15" s="322"/>
      <c r="H15" s="322"/>
      <c r="I15" s="333"/>
    </row>
    <row r="16" spans="1:9" ht="30" customHeight="1">
      <c r="A16" s="322"/>
      <c r="B16" s="322"/>
      <c r="C16" s="322"/>
      <c r="D16" s="146"/>
      <c r="E16" s="145"/>
      <c r="F16" s="322"/>
      <c r="G16" s="322"/>
      <c r="H16" s="322"/>
      <c r="I16" s="333"/>
    </row>
    <row r="17" spans="1:9" ht="30" customHeight="1">
      <c r="A17" s="322"/>
      <c r="B17" s="322"/>
      <c r="C17" s="322"/>
      <c r="D17" s="322"/>
      <c r="E17" s="322"/>
      <c r="F17" s="322"/>
      <c r="G17" s="322"/>
      <c r="H17" s="322"/>
      <c r="I17" s="333"/>
    </row>
    <row r="18" spans="1:9" ht="30" customHeight="1">
      <c r="A18" s="322"/>
      <c r="B18" s="322"/>
      <c r="C18" s="322"/>
      <c r="D18" s="322"/>
      <c r="E18" s="322"/>
      <c r="F18" s="322"/>
      <c r="G18" s="322"/>
      <c r="H18" s="322"/>
      <c r="I18" s="333"/>
    </row>
    <row r="19" spans="1:9" ht="30" customHeight="1">
      <c r="A19" s="322"/>
      <c r="B19" s="322"/>
      <c r="C19" s="322"/>
      <c r="D19" s="322"/>
      <c r="E19" s="322"/>
      <c r="F19" s="322"/>
      <c r="G19" s="322"/>
      <c r="H19" s="322"/>
      <c r="I19" s="333"/>
    </row>
    <row r="20" spans="1:9" ht="30" customHeight="1">
      <c r="A20" s="322"/>
      <c r="B20" s="322"/>
      <c r="C20" s="322"/>
      <c r="D20" s="322"/>
      <c r="E20" s="322"/>
      <c r="F20" s="322"/>
      <c r="G20" s="322"/>
      <c r="H20" s="322"/>
      <c r="I20" s="333"/>
    </row>
    <row r="21" spans="1:9" ht="30" customHeight="1">
      <c r="A21" s="322"/>
      <c r="B21" s="322"/>
      <c r="C21" s="322"/>
      <c r="D21" s="322"/>
      <c r="E21" s="322"/>
      <c r="F21" s="322"/>
      <c r="G21" s="322"/>
      <c r="H21" s="322"/>
      <c r="I21" s="333"/>
    </row>
    <row r="22" spans="1:9" ht="30" customHeight="1">
      <c r="A22" s="322"/>
      <c r="B22" s="322"/>
      <c r="C22" s="322"/>
      <c r="D22" s="322"/>
      <c r="E22" s="322"/>
      <c r="F22" s="322"/>
      <c r="G22" s="322"/>
      <c r="H22" s="322"/>
      <c r="I22" s="333"/>
    </row>
    <row r="23" ht="13.5">
      <c r="I23" s="290"/>
    </row>
    <row r="24" ht="13.5">
      <c r="I24" s="290"/>
    </row>
    <row r="25" ht="13.5">
      <c r="I25" s="290"/>
    </row>
    <row r="26" ht="13.5">
      <c r="I26" s="290"/>
    </row>
    <row r="27" ht="13.5">
      <c r="I27" s="290"/>
    </row>
    <row r="28" ht="13.5">
      <c r="I28" s="290"/>
    </row>
    <row r="29" ht="13.5">
      <c r="I29" s="290"/>
    </row>
    <row r="30" ht="13.5">
      <c r="I30" s="290"/>
    </row>
    <row r="31" ht="13.5">
      <c r="I31" s="290"/>
    </row>
    <row r="32" ht="13.5">
      <c r="I32" s="290"/>
    </row>
    <row r="33" ht="13.5">
      <c r="I33" s="290"/>
    </row>
    <row r="34" ht="13.5">
      <c r="I34" s="290"/>
    </row>
    <row r="35" ht="13.5">
      <c r="I35" s="290"/>
    </row>
    <row r="36" ht="13.5">
      <c r="I36" s="290"/>
    </row>
    <row r="37" ht="13.5">
      <c r="I37" s="290"/>
    </row>
    <row r="38" ht="13.5">
      <c r="I38" s="290"/>
    </row>
    <row r="39" ht="13.5">
      <c r="I39" s="290"/>
    </row>
    <row r="40" ht="13.5">
      <c r="I40" s="290"/>
    </row>
    <row r="41" ht="13.5">
      <c r="I41" s="290"/>
    </row>
    <row r="42" ht="13.5">
      <c r="I42" s="290"/>
    </row>
    <row r="43" ht="13.5">
      <c r="I43" s="290"/>
    </row>
    <row r="44" ht="13.5">
      <c r="I44" s="290"/>
    </row>
    <row r="45" ht="13.5">
      <c r="I45" s="290"/>
    </row>
    <row r="46" ht="13.5">
      <c r="I46" s="290"/>
    </row>
    <row r="47" ht="13.5">
      <c r="I47" s="290"/>
    </row>
    <row r="48" ht="13.5">
      <c r="I48" s="290"/>
    </row>
    <row r="49" ht="13.5">
      <c r="I49" s="290"/>
    </row>
    <row r="50" ht="13.5">
      <c r="I50" s="290"/>
    </row>
    <row r="51" ht="13.5">
      <c r="I51" s="290"/>
    </row>
    <row r="52" ht="13.5">
      <c r="I52" s="290"/>
    </row>
    <row r="53" ht="13.5">
      <c r="I53" s="290"/>
    </row>
    <row r="54" ht="13.5">
      <c r="I54" s="290"/>
    </row>
    <row r="55" ht="13.5">
      <c r="I55" s="290"/>
    </row>
  </sheetData>
  <sheetProtection/>
  <mergeCells count="2">
    <mergeCell ref="A2:H2"/>
    <mergeCell ref="D14:E14"/>
  </mergeCells>
  <hyperlinks>
    <hyperlink ref="C14" location="'企画部（詳細）'!A1" display="詳細はこちらをクリック！"/>
    <hyperlink ref="D14:E14"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2"/>
  </sheetPr>
  <dimension ref="A1:L36"/>
  <sheetViews>
    <sheetView view="pageBreakPreview" zoomScaleSheetLayoutView="100" zoomScalePageLayoutView="0" workbookViewId="0" topLeftCell="A22">
      <selection activeCell="J20" sqref="J20"/>
    </sheetView>
  </sheetViews>
  <sheetFormatPr defaultColWidth="9.00390625" defaultRowHeight="13.5"/>
  <cols>
    <col min="1" max="1" width="5.125" style="58" customWidth="1"/>
    <col min="2" max="2" width="29.625" style="58" customWidth="1"/>
    <col min="3" max="3" width="25.625" style="58" customWidth="1"/>
    <col min="4" max="4" width="26.625" style="58" customWidth="1"/>
    <col min="5" max="5" width="20.625" style="58" customWidth="1"/>
    <col min="6" max="6" width="9.625" style="70" customWidth="1"/>
    <col min="7" max="8" width="8.625" style="58" customWidth="1"/>
    <col min="9" max="9" width="8.375" style="58" customWidth="1"/>
    <col min="10" max="10" width="9.25390625" style="58" customWidth="1"/>
    <col min="11" max="11" width="8.625" style="58" customWidth="1"/>
    <col min="12" max="16384" width="9.00390625" style="58" customWidth="1"/>
  </cols>
  <sheetData>
    <row r="1" spans="1:6" ht="14.25" customHeight="1">
      <c r="A1" s="58" t="s">
        <v>31</v>
      </c>
      <c r="C1" s="59" t="s">
        <v>32</v>
      </c>
      <c r="D1" s="60" t="s">
        <v>33</v>
      </c>
      <c r="E1" s="61"/>
      <c r="F1" s="58"/>
    </row>
    <row r="2" spans="6:12" ht="14.25" customHeight="1" thickBot="1">
      <c r="F2" s="62"/>
      <c r="G2" s="255"/>
      <c r="H2" s="255"/>
      <c r="I2" s="256"/>
      <c r="J2" s="256"/>
      <c r="K2" s="256"/>
      <c r="L2" s="256"/>
    </row>
    <row r="3" spans="1:12" ht="19.5" customHeight="1">
      <c r="A3" s="742" t="s">
        <v>34</v>
      </c>
      <c r="B3" s="743"/>
      <c r="C3" s="743"/>
      <c r="D3" s="743"/>
      <c r="E3" s="743"/>
      <c r="F3" s="744" t="s">
        <v>54</v>
      </c>
      <c r="G3" s="745"/>
      <c r="H3" s="733" t="s">
        <v>35</v>
      </c>
      <c r="I3" s="734"/>
      <c r="J3" s="734"/>
      <c r="K3" s="734"/>
      <c r="L3" s="735"/>
    </row>
    <row r="4" spans="1:12" s="67" customFormat="1" ht="19.5" customHeight="1">
      <c r="A4" s="63" t="s">
        <v>36</v>
      </c>
      <c r="B4" s="64" t="s">
        <v>37</v>
      </c>
      <c r="C4" s="64" t="s">
        <v>38</v>
      </c>
      <c r="D4" s="64" t="s">
        <v>39</v>
      </c>
      <c r="E4" s="65" t="s">
        <v>40</v>
      </c>
      <c r="F4" s="66" t="s">
        <v>55</v>
      </c>
      <c r="G4" s="159" t="s">
        <v>41</v>
      </c>
      <c r="H4" s="166" t="s">
        <v>56</v>
      </c>
      <c r="I4" s="166" t="s">
        <v>81</v>
      </c>
      <c r="J4" s="166" t="s">
        <v>83</v>
      </c>
      <c r="K4" s="166" t="s">
        <v>85</v>
      </c>
      <c r="L4" s="173" t="s">
        <v>80</v>
      </c>
    </row>
    <row r="5" spans="1:12" ht="23.25" customHeight="1">
      <c r="A5" s="746" t="s">
        <v>42</v>
      </c>
      <c r="B5" s="749" t="s">
        <v>43</v>
      </c>
      <c r="C5" s="752" t="s">
        <v>44</v>
      </c>
      <c r="D5" s="752" t="s">
        <v>45</v>
      </c>
      <c r="E5" s="727" t="s">
        <v>46</v>
      </c>
      <c r="F5" s="730" t="s">
        <v>47</v>
      </c>
      <c r="G5" s="147"/>
      <c r="H5" s="736"/>
      <c r="I5" s="737"/>
      <c r="J5" s="737"/>
      <c r="K5" s="737"/>
      <c r="L5" s="738"/>
    </row>
    <row r="6" spans="1:12" ht="54.75" customHeight="1">
      <c r="A6" s="747"/>
      <c r="B6" s="750"/>
      <c r="C6" s="750"/>
      <c r="D6" s="750"/>
      <c r="E6" s="728"/>
      <c r="F6" s="731"/>
      <c r="G6" s="157" t="s">
        <v>48</v>
      </c>
      <c r="H6" s="169" t="s">
        <v>72</v>
      </c>
      <c r="I6" s="167" t="s">
        <v>49</v>
      </c>
      <c r="J6" s="68" t="s">
        <v>50</v>
      </c>
      <c r="K6" s="101" t="s">
        <v>102</v>
      </c>
      <c r="L6" s="285" t="s">
        <v>89</v>
      </c>
    </row>
    <row r="7" spans="1:12" ht="19.5" customHeight="1" thickBot="1">
      <c r="A7" s="748"/>
      <c r="B7" s="751"/>
      <c r="C7" s="751"/>
      <c r="D7" s="751"/>
      <c r="E7" s="729"/>
      <c r="F7" s="732"/>
      <c r="G7" s="158" t="s">
        <v>51</v>
      </c>
      <c r="H7" s="151" t="s">
        <v>51</v>
      </c>
      <c r="I7" s="69" t="s">
        <v>52</v>
      </c>
      <c r="J7" s="69" t="s">
        <v>51</v>
      </c>
      <c r="K7" s="69" t="s">
        <v>1</v>
      </c>
      <c r="L7" s="270" t="s">
        <v>1</v>
      </c>
    </row>
    <row r="8" spans="1:12" ht="40.5" customHeight="1" thickBot="1">
      <c r="A8" s="144">
        <v>1</v>
      </c>
      <c r="B8" s="336" t="s">
        <v>152</v>
      </c>
      <c r="C8" s="203" t="s">
        <v>153</v>
      </c>
      <c r="D8" s="203" t="s">
        <v>154</v>
      </c>
      <c r="E8" s="337" t="s">
        <v>155</v>
      </c>
      <c r="F8" s="204">
        <v>40266</v>
      </c>
      <c r="G8" s="338">
        <v>250</v>
      </c>
      <c r="H8" s="713" t="s">
        <v>2246</v>
      </c>
      <c r="I8" s="714" t="s">
        <v>2246</v>
      </c>
      <c r="J8" s="715" t="s">
        <v>2246</v>
      </c>
      <c r="K8" s="276" t="e">
        <f>IF(G8=0,"",G8/J8)</f>
        <v>#VALUE!</v>
      </c>
      <c r="L8" s="271"/>
    </row>
    <row r="9" spans="1:12" ht="40.5" customHeight="1" thickBot="1">
      <c r="A9" s="144">
        <v>2</v>
      </c>
      <c r="B9" s="337" t="s">
        <v>156</v>
      </c>
      <c r="C9" s="203" t="s">
        <v>157</v>
      </c>
      <c r="D9" s="203" t="s">
        <v>158</v>
      </c>
      <c r="E9" s="337" t="s">
        <v>156</v>
      </c>
      <c r="F9" s="204">
        <v>40266</v>
      </c>
      <c r="G9" s="338" t="s">
        <v>159</v>
      </c>
      <c r="H9" s="713" t="s">
        <v>2246</v>
      </c>
      <c r="I9" s="714" t="s">
        <v>2246</v>
      </c>
      <c r="J9" s="715" t="s">
        <v>2246</v>
      </c>
      <c r="K9" s="276" t="e">
        <f>IF(G9=0,"",G9/J9)</f>
        <v>#VALUE!</v>
      </c>
      <c r="L9" s="271"/>
    </row>
    <row r="10" spans="1:12" ht="40.5" customHeight="1" thickBot="1">
      <c r="A10" s="144">
        <v>3</v>
      </c>
      <c r="B10" s="337" t="s">
        <v>156</v>
      </c>
      <c r="C10" s="203" t="s">
        <v>160</v>
      </c>
      <c r="D10" s="203" t="s">
        <v>158</v>
      </c>
      <c r="E10" s="337" t="s">
        <v>156</v>
      </c>
      <c r="F10" s="204">
        <v>40266</v>
      </c>
      <c r="G10" s="338" t="s">
        <v>159</v>
      </c>
      <c r="H10" s="713" t="s">
        <v>2247</v>
      </c>
      <c r="I10" s="714" t="s">
        <v>2275</v>
      </c>
      <c r="J10" s="715" t="s">
        <v>2247</v>
      </c>
      <c r="K10" s="276" t="e">
        <f>IF(G10=0,"",G10/J10)</f>
        <v>#VALUE!</v>
      </c>
      <c r="L10" s="271"/>
    </row>
    <row r="11" spans="1:12" ht="19.5" customHeight="1" thickBot="1">
      <c r="A11" s="144">
        <v>4</v>
      </c>
      <c r="B11" s="132" t="s">
        <v>139</v>
      </c>
      <c r="C11" s="134" t="s">
        <v>161</v>
      </c>
      <c r="D11" s="203"/>
      <c r="E11" s="202" t="s">
        <v>162</v>
      </c>
      <c r="F11" s="339"/>
      <c r="G11" s="205">
        <v>210</v>
      </c>
      <c r="H11" s="206">
        <v>210</v>
      </c>
      <c r="I11" s="207">
        <v>3</v>
      </c>
      <c r="J11" s="246">
        <v>287</v>
      </c>
      <c r="K11" s="276">
        <f>IF(G11=0,"",G11/J11)</f>
        <v>0.7317073170731707</v>
      </c>
      <c r="L11" s="271"/>
    </row>
    <row r="12" spans="1:12" ht="19.5" customHeight="1" thickBot="1">
      <c r="A12" s="144">
        <v>5</v>
      </c>
      <c r="B12" s="312" t="s">
        <v>111</v>
      </c>
      <c r="C12" s="312" t="s">
        <v>163</v>
      </c>
      <c r="D12" s="340" t="s">
        <v>164</v>
      </c>
      <c r="E12" s="202" t="s">
        <v>165</v>
      </c>
      <c r="F12" s="204">
        <v>35521</v>
      </c>
      <c r="G12" s="205">
        <v>47000</v>
      </c>
      <c r="H12" s="206">
        <v>47000</v>
      </c>
      <c r="I12" s="207">
        <v>0</v>
      </c>
      <c r="J12" s="246">
        <v>13576</v>
      </c>
      <c r="K12" s="276">
        <f aca="true" t="shared" si="0" ref="K12:K33">IF(G12=0,"",G12/J12)</f>
        <v>3.4619917501473187</v>
      </c>
      <c r="L12" s="271"/>
    </row>
    <row r="13" spans="1:12" ht="19.5" customHeight="1" thickBot="1">
      <c r="A13" s="144">
        <v>6</v>
      </c>
      <c r="B13" s="312" t="s">
        <v>111</v>
      </c>
      <c r="C13" s="312" t="s">
        <v>166</v>
      </c>
      <c r="D13" s="340" t="s">
        <v>164</v>
      </c>
      <c r="E13" s="202" t="s">
        <v>165</v>
      </c>
      <c r="F13" s="204">
        <v>35521</v>
      </c>
      <c r="G13" s="205">
        <v>43000</v>
      </c>
      <c r="H13" s="206">
        <v>43000</v>
      </c>
      <c r="I13" s="207">
        <v>0</v>
      </c>
      <c r="J13" s="246">
        <v>12559</v>
      </c>
      <c r="K13" s="276">
        <f t="shared" si="0"/>
        <v>3.4238394776654193</v>
      </c>
      <c r="L13" s="271"/>
    </row>
    <row r="14" spans="1:12" ht="19.5" customHeight="1" thickBot="1">
      <c r="A14" s="144">
        <v>7</v>
      </c>
      <c r="B14" s="312" t="s">
        <v>111</v>
      </c>
      <c r="C14" s="312" t="s">
        <v>167</v>
      </c>
      <c r="D14" s="312" t="s">
        <v>168</v>
      </c>
      <c r="E14" s="202" t="s">
        <v>165</v>
      </c>
      <c r="F14" s="204">
        <v>36617</v>
      </c>
      <c r="G14" s="205">
        <v>200</v>
      </c>
      <c r="H14" s="206">
        <v>200</v>
      </c>
      <c r="I14" s="207">
        <v>8</v>
      </c>
      <c r="J14" s="246">
        <v>276</v>
      </c>
      <c r="K14" s="276">
        <f t="shared" si="0"/>
        <v>0.7246376811594203</v>
      </c>
      <c r="L14" s="271"/>
    </row>
    <row r="15" spans="1:12" ht="19.5" customHeight="1" thickBot="1">
      <c r="A15" s="144">
        <v>8</v>
      </c>
      <c r="B15" s="312" t="s">
        <v>111</v>
      </c>
      <c r="C15" s="312" t="s">
        <v>167</v>
      </c>
      <c r="D15" s="312" t="s">
        <v>169</v>
      </c>
      <c r="E15" s="202" t="s">
        <v>165</v>
      </c>
      <c r="F15" s="204">
        <v>36617</v>
      </c>
      <c r="G15" s="205">
        <v>370</v>
      </c>
      <c r="H15" s="206">
        <v>370</v>
      </c>
      <c r="I15" s="207">
        <v>1307</v>
      </c>
      <c r="J15" s="246">
        <v>313</v>
      </c>
      <c r="K15" s="276">
        <f>IF(G15=0,"",G15/J15)</f>
        <v>1.182108626198083</v>
      </c>
      <c r="L15" s="271"/>
    </row>
    <row r="16" spans="1:12" ht="19.5" customHeight="1" thickBot="1">
      <c r="A16" s="144">
        <v>9</v>
      </c>
      <c r="B16" s="312" t="s">
        <v>111</v>
      </c>
      <c r="C16" s="312" t="s">
        <v>167</v>
      </c>
      <c r="D16" s="312" t="s">
        <v>170</v>
      </c>
      <c r="E16" s="202" t="s">
        <v>165</v>
      </c>
      <c r="F16" s="204">
        <v>36617</v>
      </c>
      <c r="G16" s="205">
        <v>300</v>
      </c>
      <c r="H16" s="206">
        <v>300</v>
      </c>
      <c r="I16" s="207">
        <v>56</v>
      </c>
      <c r="J16" s="246">
        <v>276</v>
      </c>
      <c r="K16" s="276">
        <f t="shared" si="0"/>
        <v>1.0869565217391304</v>
      </c>
      <c r="L16" s="271"/>
    </row>
    <row r="17" spans="1:12" ht="19.5" customHeight="1" thickBot="1">
      <c r="A17" s="144">
        <v>10</v>
      </c>
      <c r="B17" s="312" t="s">
        <v>111</v>
      </c>
      <c r="C17" s="312" t="s">
        <v>167</v>
      </c>
      <c r="D17" s="312" t="s">
        <v>171</v>
      </c>
      <c r="E17" s="202" t="s">
        <v>165</v>
      </c>
      <c r="F17" s="204">
        <v>36617</v>
      </c>
      <c r="G17" s="205">
        <v>450</v>
      </c>
      <c r="H17" s="206">
        <v>450</v>
      </c>
      <c r="I17" s="207">
        <v>89</v>
      </c>
      <c r="J17" s="246">
        <v>313</v>
      </c>
      <c r="K17" s="276">
        <f t="shared" si="0"/>
        <v>1.4376996805111821</v>
      </c>
      <c r="L17" s="271"/>
    </row>
    <row r="18" spans="1:12" ht="19.5" customHeight="1" thickBot="1">
      <c r="A18" s="144">
        <v>11</v>
      </c>
      <c r="B18" s="312" t="s">
        <v>111</v>
      </c>
      <c r="C18" s="312" t="s">
        <v>167</v>
      </c>
      <c r="D18" s="312" t="s">
        <v>172</v>
      </c>
      <c r="E18" s="202" t="s">
        <v>165</v>
      </c>
      <c r="F18" s="204">
        <v>36617</v>
      </c>
      <c r="G18" s="205">
        <v>300</v>
      </c>
      <c r="H18" s="206">
        <v>300</v>
      </c>
      <c r="I18" s="207">
        <v>0</v>
      </c>
      <c r="J18" s="246">
        <v>276</v>
      </c>
      <c r="K18" s="276">
        <f t="shared" si="0"/>
        <v>1.0869565217391304</v>
      </c>
      <c r="L18" s="271"/>
    </row>
    <row r="19" spans="1:12" ht="19.5" customHeight="1" thickBot="1">
      <c r="A19" s="144">
        <v>12</v>
      </c>
      <c r="B19" s="312" t="s">
        <v>111</v>
      </c>
      <c r="C19" s="312" t="s">
        <v>167</v>
      </c>
      <c r="D19" s="312" t="s">
        <v>173</v>
      </c>
      <c r="E19" s="202" t="s">
        <v>165</v>
      </c>
      <c r="F19" s="204">
        <v>36617</v>
      </c>
      <c r="G19" s="205">
        <v>450</v>
      </c>
      <c r="H19" s="206">
        <v>450</v>
      </c>
      <c r="I19" s="207">
        <v>0</v>
      </c>
      <c r="J19" s="246">
        <v>313</v>
      </c>
      <c r="K19" s="276">
        <f t="shared" si="0"/>
        <v>1.4376996805111821</v>
      </c>
      <c r="L19" s="271"/>
    </row>
    <row r="20" spans="1:12" ht="19.5" customHeight="1" thickBot="1">
      <c r="A20" s="144">
        <v>13</v>
      </c>
      <c r="B20" s="312" t="s">
        <v>174</v>
      </c>
      <c r="C20" s="312" t="s">
        <v>175</v>
      </c>
      <c r="D20" s="312" t="s">
        <v>176</v>
      </c>
      <c r="E20" s="202" t="s">
        <v>165</v>
      </c>
      <c r="F20" s="204">
        <v>35886</v>
      </c>
      <c r="G20" s="205">
        <v>190000</v>
      </c>
      <c r="H20" s="206">
        <v>190000</v>
      </c>
      <c r="I20" s="207">
        <v>0</v>
      </c>
      <c r="J20" s="246">
        <v>367348</v>
      </c>
      <c r="K20" s="276">
        <f t="shared" si="0"/>
        <v>0.5172207280290079</v>
      </c>
      <c r="L20" s="271"/>
    </row>
    <row r="21" spans="1:12" ht="19.5" customHeight="1" thickBot="1">
      <c r="A21" s="144">
        <v>14</v>
      </c>
      <c r="B21" s="312" t="s">
        <v>174</v>
      </c>
      <c r="C21" s="312" t="s">
        <v>175</v>
      </c>
      <c r="D21" s="312" t="s">
        <v>177</v>
      </c>
      <c r="E21" s="202" t="s">
        <v>165</v>
      </c>
      <c r="F21" s="204">
        <v>35886</v>
      </c>
      <c r="G21" s="205">
        <v>260000</v>
      </c>
      <c r="H21" s="206">
        <v>260000</v>
      </c>
      <c r="I21" s="207">
        <v>1</v>
      </c>
      <c r="J21" s="246">
        <v>367348</v>
      </c>
      <c r="K21" s="276">
        <f t="shared" si="0"/>
        <v>0.7077757330923267</v>
      </c>
      <c r="L21" s="271"/>
    </row>
    <row r="22" spans="1:12" ht="19.5" customHeight="1" thickBot="1">
      <c r="A22" s="144">
        <v>15</v>
      </c>
      <c r="B22" s="312" t="s">
        <v>174</v>
      </c>
      <c r="C22" s="312" t="s">
        <v>175</v>
      </c>
      <c r="D22" s="312" t="s">
        <v>178</v>
      </c>
      <c r="E22" s="202" t="s">
        <v>165</v>
      </c>
      <c r="F22" s="204">
        <v>35886</v>
      </c>
      <c r="G22" s="205">
        <v>390000</v>
      </c>
      <c r="H22" s="206">
        <v>390000</v>
      </c>
      <c r="I22" s="207">
        <v>1</v>
      </c>
      <c r="J22" s="246">
        <v>367348</v>
      </c>
      <c r="K22" s="276">
        <f t="shared" si="0"/>
        <v>1.06166359963849</v>
      </c>
      <c r="L22" s="271"/>
    </row>
    <row r="23" spans="1:12" ht="19.5" customHeight="1" thickBot="1">
      <c r="A23" s="144">
        <v>16</v>
      </c>
      <c r="B23" s="312" t="s">
        <v>174</v>
      </c>
      <c r="C23" s="312" t="s">
        <v>175</v>
      </c>
      <c r="D23" s="312" t="s">
        <v>179</v>
      </c>
      <c r="E23" s="202" t="s">
        <v>165</v>
      </c>
      <c r="F23" s="204">
        <v>35886</v>
      </c>
      <c r="G23" s="205">
        <v>510000</v>
      </c>
      <c r="H23" s="206">
        <v>510000</v>
      </c>
      <c r="I23" s="207">
        <v>0</v>
      </c>
      <c r="J23" s="246">
        <v>796988</v>
      </c>
      <c r="K23" s="276">
        <f t="shared" si="0"/>
        <v>0.6399092583577168</v>
      </c>
      <c r="L23" s="271"/>
    </row>
    <row r="24" spans="1:12" ht="19.5" customHeight="1" thickBot="1">
      <c r="A24" s="144">
        <v>17</v>
      </c>
      <c r="B24" s="312" t="s">
        <v>174</v>
      </c>
      <c r="C24" s="312" t="s">
        <v>175</v>
      </c>
      <c r="D24" s="312" t="s">
        <v>180</v>
      </c>
      <c r="E24" s="202" t="s">
        <v>165</v>
      </c>
      <c r="F24" s="204">
        <v>35886</v>
      </c>
      <c r="G24" s="205">
        <v>660000</v>
      </c>
      <c r="H24" s="206">
        <v>660000</v>
      </c>
      <c r="I24" s="207">
        <v>0</v>
      </c>
      <c r="J24" s="246">
        <v>796988</v>
      </c>
      <c r="K24" s="276">
        <f t="shared" si="0"/>
        <v>0.8281178637570453</v>
      </c>
      <c r="L24" s="271"/>
    </row>
    <row r="25" spans="1:12" ht="19.5" customHeight="1" thickBot="1">
      <c r="A25" s="144">
        <v>18</v>
      </c>
      <c r="B25" s="312" t="s">
        <v>174</v>
      </c>
      <c r="C25" s="312" t="s">
        <v>175</v>
      </c>
      <c r="D25" s="312" t="s">
        <v>181</v>
      </c>
      <c r="E25" s="202" t="s">
        <v>165</v>
      </c>
      <c r="F25" s="204">
        <v>35886</v>
      </c>
      <c r="G25" s="205">
        <v>870000</v>
      </c>
      <c r="H25" s="206">
        <v>870000</v>
      </c>
      <c r="I25" s="207">
        <v>0</v>
      </c>
      <c r="J25" s="246">
        <v>796988</v>
      </c>
      <c r="K25" s="276">
        <f t="shared" si="0"/>
        <v>1.091609911316105</v>
      </c>
      <c r="L25" s="271"/>
    </row>
    <row r="26" spans="1:12" ht="19.5" customHeight="1" thickBot="1">
      <c r="A26" s="144">
        <v>19</v>
      </c>
      <c r="B26" s="312" t="s">
        <v>174</v>
      </c>
      <c r="C26" s="312" t="s">
        <v>175</v>
      </c>
      <c r="D26" s="312" t="s">
        <v>182</v>
      </c>
      <c r="E26" s="202" t="s">
        <v>165</v>
      </c>
      <c r="F26" s="204">
        <v>35886</v>
      </c>
      <c r="G26" s="205">
        <v>1090000</v>
      </c>
      <c r="H26" s="206">
        <v>1090000</v>
      </c>
      <c r="I26" s="207">
        <v>0</v>
      </c>
      <c r="J26" s="246">
        <v>796988</v>
      </c>
      <c r="K26" s="276">
        <f t="shared" si="0"/>
        <v>1.3676491992351203</v>
      </c>
      <c r="L26" s="271"/>
    </row>
    <row r="27" spans="1:12" ht="19.5" customHeight="1" thickBot="1">
      <c r="A27" s="144">
        <v>20</v>
      </c>
      <c r="B27" s="312" t="s">
        <v>174</v>
      </c>
      <c r="C27" s="312" t="s">
        <v>183</v>
      </c>
      <c r="D27" s="312" t="s">
        <v>176</v>
      </c>
      <c r="E27" s="202" t="s">
        <v>165</v>
      </c>
      <c r="F27" s="204">
        <v>35886</v>
      </c>
      <c r="G27" s="205">
        <v>19000</v>
      </c>
      <c r="H27" s="206">
        <v>19000</v>
      </c>
      <c r="I27" s="207">
        <v>1</v>
      </c>
      <c r="J27" s="246">
        <v>199228</v>
      </c>
      <c r="K27" s="276">
        <f t="shared" si="0"/>
        <v>0.09536812094685486</v>
      </c>
      <c r="L27" s="271"/>
    </row>
    <row r="28" spans="1:12" ht="19.5" customHeight="1" thickBot="1">
      <c r="A28" s="144">
        <v>21</v>
      </c>
      <c r="B28" s="312" t="s">
        <v>174</v>
      </c>
      <c r="C28" s="312" t="s">
        <v>183</v>
      </c>
      <c r="D28" s="312" t="s">
        <v>177</v>
      </c>
      <c r="E28" s="202" t="s">
        <v>165</v>
      </c>
      <c r="F28" s="204">
        <v>35886</v>
      </c>
      <c r="G28" s="205">
        <v>26000</v>
      </c>
      <c r="H28" s="206">
        <v>26000</v>
      </c>
      <c r="I28" s="207">
        <v>0</v>
      </c>
      <c r="J28" s="246">
        <v>199228</v>
      </c>
      <c r="K28" s="276">
        <f t="shared" si="0"/>
        <v>0.13050374445359086</v>
      </c>
      <c r="L28" s="271"/>
    </row>
    <row r="29" spans="1:12" ht="19.5" customHeight="1" thickBot="1">
      <c r="A29" s="144">
        <v>22</v>
      </c>
      <c r="B29" s="312" t="s">
        <v>174</v>
      </c>
      <c r="C29" s="312" t="s">
        <v>183</v>
      </c>
      <c r="D29" s="312" t="s">
        <v>178</v>
      </c>
      <c r="E29" s="202" t="s">
        <v>165</v>
      </c>
      <c r="F29" s="204">
        <v>35886</v>
      </c>
      <c r="G29" s="205">
        <v>39000</v>
      </c>
      <c r="H29" s="206">
        <v>39000</v>
      </c>
      <c r="I29" s="207">
        <v>1</v>
      </c>
      <c r="J29" s="246">
        <v>199228</v>
      </c>
      <c r="K29" s="276">
        <f t="shared" si="0"/>
        <v>0.1957556166803863</v>
      </c>
      <c r="L29" s="271"/>
    </row>
    <row r="30" spans="1:12" ht="19.5" customHeight="1" thickBot="1">
      <c r="A30" s="144">
        <v>23</v>
      </c>
      <c r="B30" s="312" t="s">
        <v>174</v>
      </c>
      <c r="C30" s="312" t="s">
        <v>183</v>
      </c>
      <c r="D30" s="312" t="s">
        <v>179</v>
      </c>
      <c r="E30" s="202" t="s">
        <v>165</v>
      </c>
      <c r="F30" s="204">
        <v>35886</v>
      </c>
      <c r="G30" s="205">
        <v>51000</v>
      </c>
      <c r="H30" s="206">
        <v>51000</v>
      </c>
      <c r="I30" s="207">
        <v>0</v>
      </c>
      <c r="J30" s="246">
        <v>199228</v>
      </c>
      <c r="K30" s="276">
        <f t="shared" si="0"/>
        <v>0.25598811412050515</v>
      </c>
      <c r="L30" s="271"/>
    </row>
    <row r="31" spans="1:12" ht="19.5" customHeight="1" thickBot="1">
      <c r="A31" s="144">
        <v>24</v>
      </c>
      <c r="B31" s="312" t="s">
        <v>174</v>
      </c>
      <c r="C31" s="312" t="s">
        <v>183</v>
      </c>
      <c r="D31" s="312" t="s">
        <v>180</v>
      </c>
      <c r="E31" s="202" t="s">
        <v>165</v>
      </c>
      <c r="F31" s="204">
        <v>35886</v>
      </c>
      <c r="G31" s="205">
        <v>66000</v>
      </c>
      <c r="H31" s="206">
        <v>66000</v>
      </c>
      <c r="I31" s="207">
        <v>0</v>
      </c>
      <c r="J31" s="246">
        <v>199228</v>
      </c>
      <c r="K31" s="276">
        <f t="shared" si="0"/>
        <v>0.3312787359206537</v>
      </c>
      <c r="L31" s="271"/>
    </row>
    <row r="32" spans="1:12" ht="19.5" customHeight="1" thickBot="1">
      <c r="A32" s="144">
        <v>25</v>
      </c>
      <c r="B32" s="312" t="s">
        <v>174</v>
      </c>
      <c r="C32" s="312" t="s">
        <v>183</v>
      </c>
      <c r="D32" s="312" t="s">
        <v>181</v>
      </c>
      <c r="E32" s="202" t="s">
        <v>165</v>
      </c>
      <c r="F32" s="204">
        <v>35886</v>
      </c>
      <c r="G32" s="205">
        <v>87000</v>
      </c>
      <c r="H32" s="206">
        <v>87000</v>
      </c>
      <c r="I32" s="207">
        <v>0</v>
      </c>
      <c r="J32" s="246">
        <v>199228</v>
      </c>
      <c r="K32" s="276">
        <f t="shared" si="0"/>
        <v>0.43668560644086174</v>
      </c>
      <c r="L32" s="271"/>
    </row>
    <row r="33" spans="1:12" ht="14.25" customHeight="1" thickBot="1">
      <c r="A33" s="144">
        <v>26</v>
      </c>
      <c r="B33" s="312" t="s">
        <v>174</v>
      </c>
      <c r="C33" s="312" t="s">
        <v>183</v>
      </c>
      <c r="D33" s="312" t="s">
        <v>182</v>
      </c>
      <c r="E33" s="202" t="s">
        <v>165</v>
      </c>
      <c r="F33" s="204">
        <v>35886</v>
      </c>
      <c r="G33" s="205">
        <v>109000</v>
      </c>
      <c r="H33" s="206">
        <v>109000</v>
      </c>
      <c r="I33" s="207">
        <v>0</v>
      </c>
      <c r="J33" s="246">
        <v>199228</v>
      </c>
      <c r="K33" s="276">
        <f t="shared" si="0"/>
        <v>0.5471118517477463</v>
      </c>
      <c r="L33" s="271"/>
    </row>
    <row r="34" spans="1:12" ht="14.25" thickBot="1">
      <c r="A34" s="739" t="s">
        <v>88</v>
      </c>
      <c r="B34" s="740"/>
      <c r="C34" s="740"/>
      <c r="D34" s="740"/>
      <c r="E34" s="740"/>
      <c r="F34" s="740"/>
      <c r="G34" s="740"/>
      <c r="H34" s="740"/>
      <c r="I34" s="740"/>
      <c r="J34" s="740"/>
      <c r="K34" s="741"/>
      <c r="L34" s="249">
        <f>COUNTIF(L8:L33,"○")</f>
        <v>0</v>
      </c>
    </row>
    <row r="36" spans="3:5" ht="13.5">
      <c r="C36" s="72" t="s">
        <v>58</v>
      </c>
      <c r="E36" s="72" t="s">
        <v>59</v>
      </c>
    </row>
  </sheetData>
  <sheetProtection/>
  <mergeCells count="11">
    <mergeCell ref="D5:D7"/>
    <mergeCell ref="E5:E7"/>
    <mergeCell ref="F5:F7"/>
    <mergeCell ref="H5:L5"/>
    <mergeCell ref="A34:K34"/>
    <mergeCell ref="A3:E3"/>
    <mergeCell ref="F3:G3"/>
    <mergeCell ref="H3:L3"/>
    <mergeCell ref="A5:A7"/>
    <mergeCell ref="B5:B7"/>
    <mergeCell ref="C5:C7"/>
  </mergeCells>
  <dataValidations count="1">
    <dataValidation type="list" allowBlank="1" showInputMessage="1" showErrorMessage="1" sqref="L8:L33">
      <formula1>"○"</formula1>
    </dataValidation>
  </dataValidations>
  <hyperlinks>
    <hyperlink ref="C36" location="総括表!A1" display="総括表へはこちらをクリック！"/>
    <hyperlink ref="E36" location="企画部!A1" display="企画部総括表へはこちらクリック！"/>
  </hyperlinks>
  <printOptions/>
  <pageMargins left="0.984251968503937" right="0.1968503937007874" top="0.35433070866141736"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8.xml><?xml version="1.0" encoding="utf-8"?>
<worksheet xmlns="http://schemas.openxmlformats.org/spreadsheetml/2006/main" xmlns:r="http://schemas.openxmlformats.org/officeDocument/2006/relationships">
  <sheetPr>
    <tabColor indexed="10"/>
  </sheetPr>
  <dimension ref="A1:I16"/>
  <sheetViews>
    <sheetView view="pageBreakPreview" zoomScaleSheetLayoutView="100" zoomScalePageLayoutView="0" workbookViewId="0" topLeftCell="A4">
      <selection activeCell="I18" sqref="I18"/>
    </sheetView>
  </sheetViews>
  <sheetFormatPr defaultColWidth="9.00390625" defaultRowHeight="13.5"/>
  <cols>
    <col min="1" max="1" width="5.25390625" style="0" bestFit="1" customWidth="1"/>
    <col min="2" max="2" width="28.00390625" style="0" customWidth="1"/>
    <col min="3" max="3" width="38.375" style="0" customWidth="1"/>
    <col min="4" max="4" width="13.625" style="0" customWidth="1"/>
    <col min="5" max="5" width="13.875" style="0" bestFit="1" customWidth="1"/>
    <col min="6" max="8" width="10.625" style="0" customWidth="1"/>
    <col min="9" max="9" width="10.875" style="0" customWidth="1"/>
  </cols>
  <sheetData>
    <row r="1" spans="1:8" ht="13.5">
      <c r="A1" s="32" t="s">
        <v>4</v>
      </c>
      <c r="B1" s="32"/>
      <c r="C1" s="32"/>
      <c r="D1" s="32"/>
      <c r="E1" s="32"/>
      <c r="F1" s="32"/>
      <c r="G1" s="32"/>
      <c r="H1" s="32"/>
    </row>
    <row r="2" spans="1:8" ht="24" customHeight="1">
      <c r="A2" s="724" t="s">
        <v>75</v>
      </c>
      <c r="B2" s="724"/>
      <c r="C2" s="724"/>
      <c r="D2" s="724"/>
      <c r="E2" s="724"/>
      <c r="F2" s="724"/>
      <c r="G2" s="724"/>
      <c r="H2" s="724"/>
    </row>
    <row r="3" spans="1:8" ht="13.5">
      <c r="A3" s="32"/>
      <c r="B3" s="32"/>
      <c r="C3" s="32"/>
      <c r="D3" s="32"/>
      <c r="E3" s="32"/>
      <c r="F3" s="32"/>
      <c r="G3" s="32"/>
      <c r="H3" s="32"/>
    </row>
    <row r="4" spans="1:8" ht="13.5">
      <c r="A4" s="32"/>
      <c r="B4" s="32"/>
      <c r="C4" s="32"/>
      <c r="D4" s="32"/>
      <c r="E4" s="32"/>
      <c r="F4" s="32"/>
      <c r="G4" s="286" t="s">
        <v>184</v>
      </c>
      <c r="H4" s="328"/>
    </row>
    <row r="5" spans="1:8" ht="13.5">
      <c r="A5" s="32"/>
      <c r="B5" s="32"/>
      <c r="C5" s="32"/>
      <c r="D5" s="32"/>
      <c r="E5" s="32"/>
      <c r="F5" s="32"/>
      <c r="G5" s="32"/>
      <c r="H5" s="329" t="s">
        <v>5</v>
      </c>
    </row>
    <row r="6" spans="1:9" s="1" customFormat="1" ht="30" customHeight="1">
      <c r="A6" s="330" t="s">
        <v>6</v>
      </c>
      <c r="B6" s="330" t="s">
        <v>7</v>
      </c>
      <c r="C6" s="330" t="s">
        <v>8</v>
      </c>
      <c r="D6" s="330" t="s">
        <v>9</v>
      </c>
      <c r="E6" s="330" t="s">
        <v>10</v>
      </c>
      <c r="F6" s="141" t="s">
        <v>11</v>
      </c>
      <c r="G6" s="141" t="s">
        <v>53</v>
      </c>
      <c r="H6" s="141" t="s">
        <v>12</v>
      </c>
      <c r="I6" s="297"/>
    </row>
    <row r="7" spans="1:9" ht="60" customHeight="1">
      <c r="A7" s="145">
        <v>1</v>
      </c>
      <c r="B7" s="331" t="s">
        <v>185</v>
      </c>
      <c r="C7" s="331" t="s">
        <v>186</v>
      </c>
      <c r="D7" s="341" t="s">
        <v>187</v>
      </c>
      <c r="E7" s="332" t="s">
        <v>188</v>
      </c>
      <c r="F7" s="322">
        <v>9</v>
      </c>
      <c r="G7" s="322">
        <v>0</v>
      </c>
      <c r="H7" s="322">
        <v>9</v>
      </c>
      <c r="I7" s="333"/>
    </row>
    <row r="8" spans="1:9" ht="60" customHeight="1">
      <c r="A8" s="145">
        <v>2</v>
      </c>
      <c r="B8" s="331" t="s">
        <v>185</v>
      </c>
      <c r="C8" s="331" t="s">
        <v>189</v>
      </c>
      <c r="D8" s="341" t="s">
        <v>190</v>
      </c>
      <c r="E8" s="332" t="s">
        <v>191</v>
      </c>
      <c r="F8" s="322">
        <v>13</v>
      </c>
      <c r="G8" s="322">
        <v>0</v>
      </c>
      <c r="H8" s="322">
        <v>13</v>
      </c>
      <c r="I8" s="333"/>
    </row>
    <row r="9" spans="1:9" ht="60" customHeight="1">
      <c r="A9" s="145">
        <v>3</v>
      </c>
      <c r="B9" s="331" t="s">
        <v>185</v>
      </c>
      <c r="C9" s="331" t="s">
        <v>192</v>
      </c>
      <c r="D9" s="341" t="s">
        <v>193</v>
      </c>
      <c r="E9" s="332" t="s">
        <v>194</v>
      </c>
      <c r="F9" s="322">
        <v>22</v>
      </c>
      <c r="G9" s="322">
        <v>0</v>
      </c>
      <c r="H9" s="322">
        <v>22</v>
      </c>
      <c r="I9" s="333"/>
    </row>
    <row r="10" spans="1:9" ht="65.25" customHeight="1">
      <c r="A10" s="145">
        <v>4</v>
      </c>
      <c r="B10" s="331" t="s">
        <v>195</v>
      </c>
      <c r="C10" s="331" t="s">
        <v>196</v>
      </c>
      <c r="D10" s="341" t="s">
        <v>190</v>
      </c>
      <c r="E10" s="332" t="s">
        <v>191</v>
      </c>
      <c r="F10" s="342">
        <v>3</v>
      </c>
      <c r="G10" s="342">
        <v>0</v>
      </c>
      <c r="H10" s="342">
        <v>3</v>
      </c>
      <c r="I10" s="333"/>
    </row>
    <row r="11" spans="1:9" ht="30" customHeight="1">
      <c r="A11" s="335"/>
      <c r="B11" s="247" t="s">
        <v>99</v>
      </c>
      <c r="C11" s="71" t="s">
        <v>57</v>
      </c>
      <c r="D11" s="753" t="s">
        <v>2</v>
      </c>
      <c r="E11" s="754"/>
      <c r="F11" s="335">
        <f>SUM(F7:F10)</f>
        <v>47</v>
      </c>
      <c r="G11" s="335">
        <f>SUM(G7:G10)</f>
        <v>0</v>
      </c>
      <c r="H11" s="335">
        <f>SUM(H7:H10)</f>
        <v>47</v>
      </c>
      <c r="I11" s="333"/>
    </row>
    <row r="12" ht="13.5">
      <c r="I12" s="290"/>
    </row>
    <row r="13" ht="13.5">
      <c r="I13" s="290"/>
    </row>
    <row r="14" ht="13.5">
      <c r="I14" s="290"/>
    </row>
    <row r="15" ht="13.5">
      <c r="I15" s="290"/>
    </row>
    <row r="16" ht="13.5">
      <c r="I16" s="290"/>
    </row>
  </sheetData>
  <sheetProtection/>
  <mergeCells count="2">
    <mergeCell ref="A2:H2"/>
    <mergeCell ref="D11:E11"/>
  </mergeCells>
  <hyperlinks>
    <hyperlink ref="C11" location="'環境部（詳細）'!A1" display="詳細はこちらをクリック！"/>
    <hyperlink ref="D11:E11"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2"/>
  </sheetPr>
  <dimension ref="A1:M87"/>
  <sheetViews>
    <sheetView view="pageBreakPreview" zoomScale="75" zoomScaleNormal="85" zoomScaleSheetLayoutView="75" zoomScalePageLayoutView="0" workbookViewId="0" topLeftCell="A43">
      <selection activeCell="L51" sqref="L51"/>
    </sheetView>
  </sheetViews>
  <sheetFormatPr defaultColWidth="9.00390625" defaultRowHeight="13.5"/>
  <cols>
    <col min="1" max="1" width="5.125" style="73" customWidth="1"/>
    <col min="2" max="2" width="30.75390625" style="73" customWidth="1"/>
    <col min="3" max="3" width="32.25390625" style="73" customWidth="1"/>
    <col min="4" max="4" width="24.375" style="73" customWidth="1"/>
    <col min="5" max="5" width="20.625" style="73" customWidth="1"/>
    <col min="6" max="6" width="9.625" style="80" customWidth="1"/>
    <col min="7" max="11" width="8.625" style="73" customWidth="1"/>
    <col min="12" max="12" width="9.00390625" style="73" customWidth="1"/>
    <col min="13" max="13" width="7.00390625" style="73" customWidth="1"/>
    <col min="14" max="16384" width="9.00390625" style="73" customWidth="1"/>
  </cols>
  <sheetData>
    <row r="1" spans="1:6" ht="14.25" customHeight="1">
      <c r="A1" s="73" t="s">
        <v>31</v>
      </c>
      <c r="C1" s="74" t="s">
        <v>32</v>
      </c>
      <c r="D1" s="343" t="s">
        <v>197</v>
      </c>
      <c r="E1" s="75"/>
      <c r="F1" s="73"/>
    </row>
    <row r="2" spans="6:12" ht="14.25" customHeight="1" thickBot="1">
      <c r="F2" s="76"/>
      <c r="G2" s="268"/>
      <c r="H2" s="268"/>
      <c r="I2" s="269"/>
      <c r="J2" s="269"/>
      <c r="K2" s="269"/>
      <c r="L2" s="269"/>
    </row>
    <row r="3" spans="1:12" ht="19.5" customHeight="1">
      <c r="A3" s="742" t="s">
        <v>34</v>
      </c>
      <c r="B3" s="743"/>
      <c r="C3" s="743"/>
      <c r="D3" s="743"/>
      <c r="E3" s="743"/>
      <c r="F3" s="744" t="s">
        <v>54</v>
      </c>
      <c r="G3" s="764"/>
      <c r="H3" s="765" t="s">
        <v>35</v>
      </c>
      <c r="I3" s="766"/>
      <c r="J3" s="766"/>
      <c r="K3" s="766"/>
      <c r="L3" s="767"/>
    </row>
    <row r="4" spans="1:12" s="77" customFormat="1" ht="19.5" customHeight="1">
      <c r="A4" s="63" t="s">
        <v>198</v>
      </c>
      <c r="B4" s="64" t="s">
        <v>199</v>
      </c>
      <c r="C4" s="64" t="s">
        <v>200</v>
      </c>
      <c r="D4" s="64" t="s">
        <v>201</v>
      </c>
      <c r="E4" s="65" t="s">
        <v>202</v>
      </c>
      <c r="F4" s="66" t="s">
        <v>203</v>
      </c>
      <c r="G4" s="159" t="s">
        <v>204</v>
      </c>
      <c r="H4" s="166" t="s">
        <v>205</v>
      </c>
      <c r="I4" s="166" t="s">
        <v>206</v>
      </c>
      <c r="J4" s="166" t="s">
        <v>207</v>
      </c>
      <c r="K4" s="166" t="s">
        <v>208</v>
      </c>
      <c r="L4" s="173" t="s">
        <v>209</v>
      </c>
    </row>
    <row r="5" spans="1:12" ht="23.25" customHeight="1">
      <c r="A5" s="768" t="s">
        <v>42</v>
      </c>
      <c r="B5" s="771" t="s">
        <v>43</v>
      </c>
      <c r="C5" s="774" t="s">
        <v>44</v>
      </c>
      <c r="D5" s="774" t="s">
        <v>45</v>
      </c>
      <c r="E5" s="755" t="s">
        <v>46</v>
      </c>
      <c r="F5" s="758" t="s">
        <v>47</v>
      </c>
      <c r="G5" s="150"/>
      <c r="H5" s="761"/>
      <c r="I5" s="762"/>
      <c r="J5" s="762"/>
      <c r="K5" s="762"/>
      <c r="L5" s="763"/>
    </row>
    <row r="6" spans="1:12" ht="54.75" customHeight="1">
      <c r="A6" s="769"/>
      <c r="B6" s="772"/>
      <c r="C6" s="772"/>
      <c r="D6" s="772"/>
      <c r="E6" s="756"/>
      <c r="F6" s="759"/>
      <c r="G6" s="164" t="s">
        <v>48</v>
      </c>
      <c r="H6" s="172" t="s">
        <v>72</v>
      </c>
      <c r="I6" s="168" t="s">
        <v>49</v>
      </c>
      <c r="J6" s="78" t="s">
        <v>50</v>
      </c>
      <c r="K6" s="101" t="s">
        <v>102</v>
      </c>
      <c r="L6" s="285" t="s">
        <v>89</v>
      </c>
    </row>
    <row r="7" spans="1:12" ht="19.5" customHeight="1" thickBot="1">
      <c r="A7" s="770"/>
      <c r="B7" s="773"/>
      <c r="C7" s="773"/>
      <c r="D7" s="773"/>
      <c r="E7" s="757"/>
      <c r="F7" s="760"/>
      <c r="G7" s="165" t="s">
        <v>51</v>
      </c>
      <c r="H7" s="156" t="s">
        <v>51</v>
      </c>
      <c r="I7" s="79" t="s">
        <v>52</v>
      </c>
      <c r="J7" s="79" t="s">
        <v>51</v>
      </c>
      <c r="K7" s="79" t="s">
        <v>210</v>
      </c>
      <c r="L7" s="275" t="s">
        <v>210</v>
      </c>
    </row>
    <row r="8" spans="1:13" ht="21.75" customHeight="1" thickBot="1">
      <c r="A8" s="177">
        <v>1</v>
      </c>
      <c r="B8" s="344" t="s">
        <v>185</v>
      </c>
      <c r="C8" s="345" t="s">
        <v>211</v>
      </c>
      <c r="D8" s="245"/>
      <c r="E8" s="346" t="s">
        <v>212</v>
      </c>
      <c r="F8" s="347">
        <v>37246</v>
      </c>
      <c r="G8" s="348">
        <v>5000</v>
      </c>
      <c r="H8" s="349">
        <v>5000</v>
      </c>
      <c r="I8" s="350">
        <v>19</v>
      </c>
      <c r="J8" s="350">
        <v>4761</v>
      </c>
      <c r="K8" s="351">
        <f aca="true" t="shared" si="0" ref="K8:K54">IF(G8=0,"",G8/J8)</f>
        <v>1.0501995379122033</v>
      </c>
      <c r="L8" s="352"/>
      <c r="M8" s="73" t="s">
        <v>213</v>
      </c>
    </row>
    <row r="9" spans="1:12" ht="21.75" customHeight="1" thickBot="1">
      <c r="A9" s="353">
        <v>2</v>
      </c>
      <c r="B9" s="354" t="s">
        <v>214</v>
      </c>
      <c r="C9" s="355" t="s">
        <v>215</v>
      </c>
      <c r="D9" s="356"/>
      <c r="E9" s="357" t="s">
        <v>214</v>
      </c>
      <c r="F9" s="358">
        <v>37246</v>
      </c>
      <c r="G9" s="359">
        <v>5000</v>
      </c>
      <c r="H9" s="360">
        <v>5000</v>
      </c>
      <c r="I9" s="361">
        <v>141</v>
      </c>
      <c r="J9" s="361">
        <v>4761</v>
      </c>
      <c r="K9" s="284">
        <f t="shared" si="0"/>
        <v>1.0501995379122033</v>
      </c>
      <c r="L9" s="362"/>
    </row>
    <row r="10" spans="1:13" ht="21.75" customHeight="1" thickBot="1">
      <c r="A10" s="353">
        <v>3</v>
      </c>
      <c r="B10" s="354" t="s">
        <v>214</v>
      </c>
      <c r="C10" s="363" t="s">
        <v>216</v>
      </c>
      <c r="D10" s="356"/>
      <c r="E10" s="357" t="s">
        <v>214</v>
      </c>
      <c r="F10" s="358">
        <v>40386</v>
      </c>
      <c r="G10" s="359">
        <v>7400</v>
      </c>
      <c r="H10" s="360">
        <v>7400</v>
      </c>
      <c r="I10" s="361">
        <v>0</v>
      </c>
      <c r="J10" s="361">
        <v>7481</v>
      </c>
      <c r="K10" s="284">
        <f t="shared" si="0"/>
        <v>0.9891725705119636</v>
      </c>
      <c r="L10" s="362"/>
      <c r="M10" s="73" t="s">
        <v>217</v>
      </c>
    </row>
    <row r="11" spans="1:12" ht="21.75" customHeight="1" thickBot="1">
      <c r="A11" s="353">
        <v>4</v>
      </c>
      <c r="B11" s="354" t="s">
        <v>214</v>
      </c>
      <c r="C11" s="364" t="s">
        <v>218</v>
      </c>
      <c r="D11" s="356"/>
      <c r="E11" s="357" t="s">
        <v>214</v>
      </c>
      <c r="F11" s="358">
        <v>40115</v>
      </c>
      <c r="G11" s="359">
        <v>240000</v>
      </c>
      <c r="H11" s="360">
        <v>240000</v>
      </c>
      <c r="I11" s="361">
        <v>0</v>
      </c>
      <c r="J11" s="361">
        <v>239758</v>
      </c>
      <c r="K11" s="284">
        <f t="shared" si="0"/>
        <v>1.0010093510956881</v>
      </c>
      <c r="L11" s="362"/>
    </row>
    <row r="12" spans="1:12" ht="21.75" customHeight="1" thickBot="1">
      <c r="A12" s="353">
        <v>5</v>
      </c>
      <c r="B12" s="354" t="s">
        <v>214</v>
      </c>
      <c r="C12" s="365" t="s">
        <v>219</v>
      </c>
      <c r="D12" s="356"/>
      <c r="E12" s="357" t="s">
        <v>214</v>
      </c>
      <c r="F12" s="358">
        <v>40386</v>
      </c>
      <c r="G12" s="359">
        <v>224000</v>
      </c>
      <c r="H12" s="360">
        <v>224000</v>
      </c>
      <c r="I12" s="361">
        <v>0</v>
      </c>
      <c r="J12" s="361">
        <v>223878</v>
      </c>
      <c r="K12" s="284">
        <f t="shared" si="0"/>
        <v>1.0005449396546333</v>
      </c>
      <c r="L12" s="362"/>
    </row>
    <row r="13" spans="1:12" ht="21.75" customHeight="1" thickBot="1">
      <c r="A13" s="353">
        <v>6</v>
      </c>
      <c r="B13" s="354" t="s">
        <v>214</v>
      </c>
      <c r="C13" s="365" t="s">
        <v>220</v>
      </c>
      <c r="D13" s="356"/>
      <c r="E13" s="357" t="s">
        <v>214</v>
      </c>
      <c r="F13" s="358">
        <v>40386</v>
      </c>
      <c r="G13" s="359">
        <v>222000</v>
      </c>
      <c r="H13" s="360">
        <v>222000</v>
      </c>
      <c r="I13" s="361">
        <v>0</v>
      </c>
      <c r="J13" s="361">
        <v>221843</v>
      </c>
      <c r="K13" s="284">
        <f t="shared" si="0"/>
        <v>1.0007077077031954</v>
      </c>
      <c r="L13" s="362"/>
    </row>
    <row r="14" spans="1:12" ht="21.75" customHeight="1" thickBot="1">
      <c r="A14" s="353">
        <v>7</v>
      </c>
      <c r="B14" s="354" t="s">
        <v>214</v>
      </c>
      <c r="C14" s="365" t="s">
        <v>221</v>
      </c>
      <c r="D14" s="356"/>
      <c r="E14" s="357" t="s">
        <v>214</v>
      </c>
      <c r="F14" s="358">
        <v>40386</v>
      </c>
      <c r="G14" s="359">
        <v>7400</v>
      </c>
      <c r="H14" s="360">
        <v>7400</v>
      </c>
      <c r="I14" s="361">
        <v>0</v>
      </c>
      <c r="J14" s="361">
        <v>7481</v>
      </c>
      <c r="K14" s="284">
        <f t="shared" si="0"/>
        <v>0.9891725705119636</v>
      </c>
      <c r="L14" s="362"/>
    </row>
    <row r="15" spans="1:12" ht="21.75" customHeight="1" thickBot="1">
      <c r="A15" s="353">
        <v>8</v>
      </c>
      <c r="B15" s="354" t="s">
        <v>214</v>
      </c>
      <c r="C15" s="363" t="s">
        <v>222</v>
      </c>
      <c r="D15" s="356"/>
      <c r="E15" s="357" t="s">
        <v>214</v>
      </c>
      <c r="F15" s="358">
        <v>40386</v>
      </c>
      <c r="G15" s="359">
        <v>2000</v>
      </c>
      <c r="H15" s="360">
        <v>2000</v>
      </c>
      <c r="I15" s="361">
        <v>0</v>
      </c>
      <c r="J15" s="361">
        <v>1984</v>
      </c>
      <c r="K15" s="284">
        <f t="shared" si="0"/>
        <v>1.0080645161290323</v>
      </c>
      <c r="L15" s="362"/>
    </row>
    <row r="16" spans="1:12" ht="21.75" customHeight="1" thickBot="1">
      <c r="A16" s="353">
        <v>9</v>
      </c>
      <c r="B16" s="354" t="s">
        <v>214</v>
      </c>
      <c r="C16" s="365" t="s">
        <v>223</v>
      </c>
      <c r="D16" s="356"/>
      <c r="E16" s="357" t="s">
        <v>214</v>
      </c>
      <c r="F16" s="358">
        <v>40386</v>
      </c>
      <c r="G16" s="359">
        <v>2900</v>
      </c>
      <c r="H16" s="360">
        <v>2900</v>
      </c>
      <c r="I16" s="361">
        <v>0</v>
      </c>
      <c r="J16" s="361">
        <v>2921</v>
      </c>
      <c r="K16" s="284">
        <f t="shared" si="0"/>
        <v>0.9928106812735364</v>
      </c>
      <c r="L16" s="366"/>
    </row>
    <row r="17" spans="1:13" ht="21.75" customHeight="1" thickBot="1">
      <c r="A17" s="353">
        <v>10</v>
      </c>
      <c r="B17" s="354" t="s">
        <v>214</v>
      </c>
      <c r="C17" s="367" t="s">
        <v>224</v>
      </c>
      <c r="D17" s="356"/>
      <c r="E17" s="357" t="s">
        <v>225</v>
      </c>
      <c r="F17" s="368">
        <v>36982</v>
      </c>
      <c r="G17" s="369">
        <v>70000</v>
      </c>
      <c r="H17" s="370">
        <v>70000</v>
      </c>
      <c r="I17" s="371">
        <v>0</v>
      </c>
      <c r="J17" s="371">
        <v>70882</v>
      </c>
      <c r="K17" s="284">
        <f t="shared" si="0"/>
        <v>0.9875567845151096</v>
      </c>
      <c r="L17" s="362"/>
      <c r="M17" s="73" t="s">
        <v>226</v>
      </c>
    </row>
    <row r="18" spans="1:12" ht="21.75" customHeight="1" thickBot="1">
      <c r="A18" s="353">
        <v>11</v>
      </c>
      <c r="B18" s="354" t="s">
        <v>227</v>
      </c>
      <c r="C18" s="372" t="s">
        <v>228</v>
      </c>
      <c r="D18" s="356"/>
      <c r="E18" s="357" t="s">
        <v>227</v>
      </c>
      <c r="F18" s="368">
        <v>36982</v>
      </c>
      <c r="G18" s="369">
        <v>70000</v>
      </c>
      <c r="H18" s="370">
        <v>70000</v>
      </c>
      <c r="I18" s="371">
        <v>0</v>
      </c>
      <c r="J18" s="371">
        <v>70882</v>
      </c>
      <c r="K18" s="284">
        <f t="shared" si="0"/>
        <v>0.9875567845151096</v>
      </c>
      <c r="L18" s="362"/>
    </row>
    <row r="19" spans="1:12" ht="21.75" customHeight="1" thickBot="1">
      <c r="A19" s="353">
        <v>12</v>
      </c>
      <c r="B19" s="354" t="s">
        <v>227</v>
      </c>
      <c r="C19" s="367" t="s">
        <v>229</v>
      </c>
      <c r="D19" s="356"/>
      <c r="E19" s="357" t="s">
        <v>227</v>
      </c>
      <c r="F19" s="368">
        <v>38078</v>
      </c>
      <c r="G19" s="369">
        <v>3000</v>
      </c>
      <c r="H19" s="370">
        <v>3000</v>
      </c>
      <c r="I19" s="371">
        <v>70</v>
      </c>
      <c r="J19" s="371">
        <v>3036</v>
      </c>
      <c r="K19" s="284">
        <f t="shared" si="0"/>
        <v>0.9881422924901185</v>
      </c>
      <c r="L19" s="362"/>
    </row>
    <row r="20" spans="1:12" ht="21.75" customHeight="1" thickBot="1">
      <c r="A20" s="353">
        <v>13</v>
      </c>
      <c r="B20" s="354" t="s">
        <v>227</v>
      </c>
      <c r="C20" s="367" t="s">
        <v>230</v>
      </c>
      <c r="D20" s="356"/>
      <c r="E20" s="357" t="s">
        <v>227</v>
      </c>
      <c r="F20" s="368">
        <v>38078</v>
      </c>
      <c r="G20" s="369">
        <v>3000</v>
      </c>
      <c r="H20" s="370">
        <v>3000</v>
      </c>
      <c r="I20" s="371">
        <v>155</v>
      </c>
      <c r="J20" s="371">
        <v>3036</v>
      </c>
      <c r="K20" s="284">
        <f t="shared" si="0"/>
        <v>0.9881422924901185</v>
      </c>
      <c r="L20" s="362"/>
    </row>
    <row r="21" spans="1:12" ht="21.75" customHeight="1" thickBot="1">
      <c r="A21" s="353">
        <v>14</v>
      </c>
      <c r="B21" s="354" t="s">
        <v>227</v>
      </c>
      <c r="C21" s="367" t="s">
        <v>231</v>
      </c>
      <c r="D21" s="356"/>
      <c r="E21" s="357" t="s">
        <v>227</v>
      </c>
      <c r="F21" s="368">
        <v>38078</v>
      </c>
      <c r="G21" s="369">
        <v>5000</v>
      </c>
      <c r="H21" s="370">
        <v>5000</v>
      </c>
      <c r="I21" s="371">
        <v>22</v>
      </c>
      <c r="J21" s="371">
        <v>5014</v>
      </c>
      <c r="K21" s="284">
        <f t="shared" si="0"/>
        <v>0.9972078181092939</v>
      </c>
      <c r="L21" s="362"/>
    </row>
    <row r="22" spans="1:12" ht="21.75" customHeight="1" thickBot="1">
      <c r="A22" s="353">
        <v>15</v>
      </c>
      <c r="B22" s="354" t="s">
        <v>227</v>
      </c>
      <c r="C22" s="367" t="s">
        <v>232</v>
      </c>
      <c r="D22" s="356"/>
      <c r="E22" s="357" t="s">
        <v>227</v>
      </c>
      <c r="F22" s="368">
        <v>38078</v>
      </c>
      <c r="G22" s="369">
        <v>5000</v>
      </c>
      <c r="H22" s="370">
        <v>5000</v>
      </c>
      <c r="I22" s="371">
        <v>94</v>
      </c>
      <c r="J22" s="371">
        <v>5014</v>
      </c>
      <c r="K22" s="284">
        <f t="shared" si="0"/>
        <v>0.9972078181092939</v>
      </c>
      <c r="L22" s="362"/>
    </row>
    <row r="23" spans="1:12" ht="21.75" customHeight="1" thickBot="1">
      <c r="A23" s="353">
        <v>16</v>
      </c>
      <c r="B23" s="354" t="s">
        <v>227</v>
      </c>
      <c r="C23" s="373" t="s">
        <v>233</v>
      </c>
      <c r="D23" s="374" t="s">
        <v>234</v>
      </c>
      <c r="E23" s="357" t="s">
        <v>227</v>
      </c>
      <c r="F23" s="368">
        <v>36251</v>
      </c>
      <c r="G23" s="369">
        <v>130000</v>
      </c>
      <c r="H23" s="370">
        <v>130000</v>
      </c>
      <c r="I23" s="371">
        <v>1</v>
      </c>
      <c r="J23" s="371">
        <v>130647</v>
      </c>
      <c r="K23" s="284">
        <f t="shared" si="0"/>
        <v>0.9950477240196867</v>
      </c>
      <c r="L23" s="362"/>
    </row>
    <row r="24" spans="1:13" ht="21.75" customHeight="1" thickBot="1">
      <c r="A24" s="353">
        <v>17</v>
      </c>
      <c r="B24" s="354" t="s">
        <v>227</v>
      </c>
      <c r="C24" s="373" t="s">
        <v>233</v>
      </c>
      <c r="D24" s="374" t="s">
        <v>235</v>
      </c>
      <c r="E24" s="357" t="s">
        <v>227</v>
      </c>
      <c r="F24" s="368">
        <v>36251</v>
      </c>
      <c r="G24" s="369">
        <v>110000</v>
      </c>
      <c r="H24" s="370">
        <v>110000</v>
      </c>
      <c r="I24" s="371">
        <v>0</v>
      </c>
      <c r="J24" s="371">
        <v>110047</v>
      </c>
      <c r="K24" s="284">
        <f t="shared" si="0"/>
        <v>0.9995729097567403</v>
      </c>
      <c r="L24" s="362"/>
      <c r="M24" s="73" t="s">
        <v>236</v>
      </c>
    </row>
    <row r="25" spans="1:12" ht="21.75" customHeight="1" thickBot="1">
      <c r="A25" s="353">
        <v>18</v>
      </c>
      <c r="B25" s="354" t="s">
        <v>227</v>
      </c>
      <c r="C25" s="373" t="s">
        <v>237</v>
      </c>
      <c r="D25" s="374" t="s">
        <v>234</v>
      </c>
      <c r="E25" s="357" t="s">
        <v>227</v>
      </c>
      <c r="F25" s="368">
        <v>36251</v>
      </c>
      <c r="G25" s="369">
        <v>120000</v>
      </c>
      <c r="H25" s="370">
        <v>120000</v>
      </c>
      <c r="I25" s="371">
        <v>0</v>
      </c>
      <c r="J25" s="371">
        <v>120392</v>
      </c>
      <c r="K25" s="284">
        <f t="shared" si="0"/>
        <v>0.9967439696989833</v>
      </c>
      <c r="L25" s="362"/>
    </row>
    <row r="26" spans="1:12" ht="21.75" customHeight="1" thickBot="1">
      <c r="A26" s="353">
        <v>19</v>
      </c>
      <c r="B26" s="354" t="s">
        <v>227</v>
      </c>
      <c r="C26" s="373" t="s">
        <v>237</v>
      </c>
      <c r="D26" s="374" t="s">
        <v>235</v>
      </c>
      <c r="E26" s="357" t="s">
        <v>227</v>
      </c>
      <c r="F26" s="368">
        <v>36251</v>
      </c>
      <c r="G26" s="369">
        <v>100000</v>
      </c>
      <c r="H26" s="370">
        <v>100000</v>
      </c>
      <c r="I26" s="371">
        <v>0</v>
      </c>
      <c r="J26" s="371">
        <v>100818</v>
      </c>
      <c r="K26" s="284">
        <f t="shared" si="0"/>
        <v>0.9918863694975104</v>
      </c>
      <c r="L26" s="362"/>
    </row>
    <row r="27" spans="1:12" ht="21.75" customHeight="1" thickBot="1">
      <c r="A27" s="353">
        <v>20</v>
      </c>
      <c r="B27" s="354" t="s">
        <v>227</v>
      </c>
      <c r="C27" s="375" t="s">
        <v>238</v>
      </c>
      <c r="D27" s="376"/>
      <c r="E27" s="357" t="s">
        <v>227</v>
      </c>
      <c r="F27" s="368">
        <v>36982</v>
      </c>
      <c r="G27" s="369">
        <v>70000</v>
      </c>
      <c r="H27" s="370">
        <v>70000</v>
      </c>
      <c r="I27" s="371">
        <v>0</v>
      </c>
      <c r="J27" s="371">
        <v>70053</v>
      </c>
      <c r="K27" s="284">
        <f t="shared" si="0"/>
        <v>0.9992434299744479</v>
      </c>
      <c r="L27" s="362"/>
    </row>
    <row r="28" spans="1:12" ht="21.75" customHeight="1" thickBot="1">
      <c r="A28" s="353">
        <v>21</v>
      </c>
      <c r="B28" s="354" t="s">
        <v>227</v>
      </c>
      <c r="C28" s="373" t="s">
        <v>239</v>
      </c>
      <c r="D28" s="376"/>
      <c r="E28" s="357" t="s">
        <v>227</v>
      </c>
      <c r="F28" s="368">
        <v>36982</v>
      </c>
      <c r="G28" s="369">
        <v>70000</v>
      </c>
      <c r="H28" s="370">
        <v>70000</v>
      </c>
      <c r="I28" s="371">
        <v>0</v>
      </c>
      <c r="J28" s="371">
        <v>70053</v>
      </c>
      <c r="K28" s="284">
        <f t="shared" si="0"/>
        <v>0.9992434299744479</v>
      </c>
      <c r="L28" s="362"/>
    </row>
    <row r="29" spans="1:12" ht="21.75" customHeight="1" thickBot="1">
      <c r="A29" s="353">
        <v>22</v>
      </c>
      <c r="B29" s="354" t="s">
        <v>227</v>
      </c>
      <c r="C29" s="377" t="s">
        <v>240</v>
      </c>
      <c r="D29" s="376"/>
      <c r="E29" s="357" t="s">
        <v>227</v>
      </c>
      <c r="F29" s="368">
        <v>36251</v>
      </c>
      <c r="G29" s="369">
        <v>40000</v>
      </c>
      <c r="H29" s="370">
        <v>40000</v>
      </c>
      <c r="I29" s="371">
        <v>0</v>
      </c>
      <c r="J29" s="371">
        <v>40313</v>
      </c>
      <c r="K29" s="284">
        <f t="shared" si="0"/>
        <v>0.9922357552154392</v>
      </c>
      <c r="L29" s="362"/>
    </row>
    <row r="30" spans="1:12" ht="21.75" customHeight="1" thickBot="1">
      <c r="A30" s="353">
        <v>23</v>
      </c>
      <c r="B30" s="354" t="s">
        <v>227</v>
      </c>
      <c r="C30" s="363" t="s">
        <v>241</v>
      </c>
      <c r="D30" s="356"/>
      <c r="E30" s="357" t="s">
        <v>242</v>
      </c>
      <c r="F30" s="358">
        <v>37727</v>
      </c>
      <c r="G30" s="359">
        <v>3400</v>
      </c>
      <c r="H30" s="360">
        <v>3400</v>
      </c>
      <c r="I30" s="361">
        <v>0</v>
      </c>
      <c r="J30" s="361">
        <v>3382</v>
      </c>
      <c r="K30" s="284">
        <f t="shared" si="0"/>
        <v>1.0053222945002958</v>
      </c>
      <c r="L30" s="362"/>
    </row>
    <row r="31" spans="1:12" ht="21.75" customHeight="1" thickBot="1">
      <c r="A31" s="353">
        <v>24</v>
      </c>
      <c r="B31" s="354" t="s">
        <v>227</v>
      </c>
      <c r="C31" s="376" t="s">
        <v>243</v>
      </c>
      <c r="D31" s="356"/>
      <c r="E31" s="357" t="s">
        <v>227</v>
      </c>
      <c r="F31" s="358">
        <v>39919</v>
      </c>
      <c r="G31" s="359">
        <v>1800</v>
      </c>
      <c r="H31" s="360">
        <v>1800</v>
      </c>
      <c r="I31" s="361">
        <v>0</v>
      </c>
      <c r="J31" s="361">
        <v>1777</v>
      </c>
      <c r="K31" s="284">
        <f t="shared" si="0"/>
        <v>1.0129431626336522</v>
      </c>
      <c r="L31" s="362"/>
    </row>
    <row r="32" spans="1:12" ht="21.75" customHeight="1" thickBot="1">
      <c r="A32" s="353">
        <v>25</v>
      </c>
      <c r="B32" s="354" t="s">
        <v>227</v>
      </c>
      <c r="C32" s="375" t="s">
        <v>244</v>
      </c>
      <c r="D32" s="356"/>
      <c r="E32" s="357" t="s">
        <v>227</v>
      </c>
      <c r="F32" s="358">
        <v>39722</v>
      </c>
      <c r="G32" s="359">
        <v>125000</v>
      </c>
      <c r="H32" s="360">
        <v>125000</v>
      </c>
      <c r="I32" s="361">
        <v>1</v>
      </c>
      <c r="J32" s="361">
        <v>124833</v>
      </c>
      <c r="K32" s="284">
        <f t="shared" si="0"/>
        <v>1.0013377872838112</v>
      </c>
      <c r="L32" s="362"/>
    </row>
    <row r="33" spans="1:12" ht="21.75" customHeight="1" thickBot="1">
      <c r="A33" s="353">
        <v>26</v>
      </c>
      <c r="B33" s="354" t="s">
        <v>227</v>
      </c>
      <c r="C33" s="363" t="s">
        <v>245</v>
      </c>
      <c r="D33" s="356"/>
      <c r="E33" s="357" t="s">
        <v>227</v>
      </c>
      <c r="F33" s="358">
        <v>39375</v>
      </c>
      <c r="G33" s="359">
        <v>7400</v>
      </c>
      <c r="H33" s="360">
        <v>7400</v>
      </c>
      <c r="I33" s="361">
        <v>0</v>
      </c>
      <c r="J33" s="361">
        <v>7388</v>
      </c>
      <c r="K33" s="284">
        <f t="shared" si="0"/>
        <v>1.0016242555495398</v>
      </c>
      <c r="L33" s="362"/>
    </row>
    <row r="34" spans="1:13" ht="21.75" customHeight="1" thickBot="1">
      <c r="A34" s="353">
        <v>27</v>
      </c>
      <c r="B34" s="354" t="s">
        <v>227</v>
      </c>
      <c r="C34" s="376" t="s">
        <v>246</v>
      </c>
      <c r="D34" s="356"/>
      <c r="E34" s="357" t="s">
        <v>227</v>
      </c>
      <c r="F34" s="358">
        <v>39722</v>
      </c>
      <c r="G34" s="359">
        <v>24000</v>
      </c>
      <c r="H34" s="360">
        <v>24000</v>
      </c>
      <c r="I34" s="361">
        <v>0</v>
      </c>
      <c r="J34" s="361">
        <v>23973</v>
      </c>
      <c r="K34" s="284">
        <f t="shared" si="0"/>
        <v>1.0011262670504317</v>
      </c>
      <c r="L34" s="362"/>
      <c r="M34" s="73" t="s">
        <v>226</v>
      </c>
    </row>
    <row r="35" spans="1:12" ht="21.75" customHeight="1" thickBot="1">
      <c r="A35" s="353">
        <v>28</v>
      </c>
      <c r="B35" s="354" t="s">
        <v>227</v>
      </c>
      <c r="C35" s="378" t="s">
        <v>247</v>
      </c>
      <c r="D35" s="356"/>
      <c r="E35" s="357" t="s">
        <v>227</v>
      </c>
      <c r="F35" s="358">
        <v>39722</v>
      </c>
      <c r="G35" s="359">
        <v>115000</v>
      </c>
      <c r="H35" s="360">
        <v>115000</v>
      </c>
      <c r="I35" s="361">
        <v>1</v>
      </c>
      <c r="J35" s="361">
        <v>114542</v>
      </c>
      <c r="K35" s="284">
        <f t="shared" si="0"/>
        <v>1.0039985332890993</v>
      </c>
      <c r="L35" s="362"/>
    </row>
    <row r="36" spans="1:12" ht="21.75" customHeight="1" thickBot="1">
      <c r="A36" s="353">
        <v>29</v>
      </c>
      <c r="B36" s="354" t="s">
        <v>227</v>
      </c>
      <c r="C36" s="363" t="s">
        <v>248</v>
      </c>
      <c r="D36" s="356"/>
      <c r="E36" s="357" t="s">
        <v>227</v>
      </c>
      <c r="F36" s="358">
        <v>39375</v>
      </c>
      <c r="G36" s="359">
        <v>7400</v>
      </c>
      <c r="H36" s="360">
        <v>7400</v>
      </c>
      <c r="I36" s="361">
        <v>0</v>
      </c>
      <c r="J36" s="361">
        <v>7388</v>
      </c>
      <c r="K36" s="284">
        <f t="shared" si="0"/>
        <v>1.0016242555495398</v>
      </c>
      <c r="L36" s="362"/>
    </row>
    <row r="37" spans="1:12" ht="21.75" customHeight="1" thickBot="1">
      <c r="A37" s="353">
        <v>30</v>
      </c>
      <c r="B37" s="354" t="s">
        <v>227</v>
      </c>
      <c r="C37" s="376" t="s">
        <v>249</v>
      </c>
      <c r="D37" s="356"/>
      <c r="E37" s="357" t="s">
        <v>227</v>
      </c>
      <c r="F37" s="368">
        <v>39722</v>
      </c>
      <c r="G37" s="369">
        <v>24000</v>
      </c>
      <c r="H37" s="370">
        <v>24000</v>
      </c>
      <c r="I37" s="371">
        <v>0</v>
      </c>
      <c r="J37" s="371">
        <v>23973</v>
      </c>
      <c r="K37" s="284">
        <f t="shared" si="0"/>
        <v>1.0011262670504317</v>
      </c>
      <c r="L37" s="362"/>
    </row>
    <row r="38" spans="1:12" ht="21.75" customHeight="1" thickBot="1">
      <c r="A38" s="353">
        <v>31</v>
      </c>
      <c r="B38" s="354" t="s">
        <v>227</v>
      </c>
      <c r="C38" s="376" t="s">
        <v>250</v>
      </c>
      <c r="D38" s="356"/>
      <c r="E38" s="357" t="s">
        <v>227</v>
      </c>
      <c r="F38" s="368">
        <v>39722</v>
      </c>
      <c r="G38" s="369">
        <v>35000</v>
      </c>
      <c r="H38" s="370">
        <v>35000</v>
      </c>
      <c r="I38" s="371">
        <v>1</v>
      </c>
      <c r="J38" s="371">
        <v>34264</v>
      </c>
      <c r="K38" s="284">
        <f t="shared" si="0"/>
        <v>1.0214802708381976</v>
      </c>
      <c r="L38" s="362"/>
    </row>
    <row r="39" spans="1:12" ht="21.75" customHeight="1" thickBot="1">
      <c r="A39" s="353">
        <v>32</v>
      </c>
      <c r="B39" s="354" t="s">
        <v>227</v>
      </c>
      <c r="C39" s="363" t="s">
        <v>251</v>
      </c>
      <c r="D39" s="356"/>
      <c r="E39" s="357" t="s">
        <v>227</v>
      </c>
      <c r="F39" s="368">
        <v>39722</v>
      </c>
      <c r="G39" s="369">
        <v>7400</v>
      </c>
      <c r="H39" s="370">
        <v>7400</v>
      </c>
      <c r="I39" s="371">
        <v>0</v>
      </c>
      <c r="J39" s="371">
        <v>7388</v>
      </c>
      <c r="K39" s="284">
        <f t="shared" si="0"/>
        <v>1.0016242555495398</v>
      </c>
      <c r="L39" s="362"/>
    </row>
    <row r="40" spans="1:12" ht="21.75" customHeight="1" thickBot="1">
      <c r="A40" s="353">
        <v>33</v>
      </c>
      <c r="B40" s="354" t="s">
        <v>227</v>
      </c>
      <c r="C40" s="376" t="s">
        <v>252</v>
      </c>
      <c r="D40" s="356"/>
      <c r="E40" s="357" t="s">
        <v>227</v>
      </c>
      <c r="F40" s="368">
        <v>39661</v>
      </c>
      <c r="G40" s="369">
        <v>7400</v>
      </c>
      <c r="H40" s="370">
        <v>7400</v>
      </c>
      <c r="I40" s="371">
        <v>0</v>
      </c>
      <c r="J40" s="371">
        <v>7388</v>
      </c>
      <c r="K40" s="284">
        <f t="shared" si="0"/>
        <v>1.0016242555495398</v>
      </c>
      <c r="L40" s="362"/>
    </row>
    <row r="41" spans="1:12" ht="21.75" customHeight="1" thickBot="1">
      <c r="A41" s="353">
        <v>34</v>
      </c>
      <c r="B41" s="354" t="s">
        <v>227</v>
      </c>
      <c r="C41" s="376" t="s">
        <v>253</v>
      </c>
      <c r="D41" s="356"/>
      <c r="E41" s="357" t="s">
        <v>227</v>
      </c>
      <c r="F41" s="368">
        <v>39722</v>
      </c>
      <c r="G41" s="369">
        <v>24000</v>
      </c>
      <c r="H41" s="370">
        <v>24000</v>
      </c>
      <c r="I41" s="371">
        <v>0</v>
      </c>
      <c r="J41" s="371">
        <v>23973</v>
      </c>
      <c r="K41" s="284">
        <f t="shared" si="0"/>
        <v>1.0011262670504317</v>
      </c>
      <c r="L41" s="362"/>
    </row>
    <row r="42" spans="1:12" ht="21.75" customHeight="1" thickBot="1">
      <c r="A42" s="353">
        <v>35</v>
      </c>
      <c r="B42" s="354" t="s">
        <v>227</v>
      </c>
      <c r="C42" s="376" t="s">
        <v>254</v>
      </c>
      <c r="D42" s="356"/>
      <c r="E42" s="357" t="s">
        <v>227</v>
      </c>
      <c r="F42" s="368">
        <v>36617</v>
      </c>
      <c r="G42" s="369">
        <v>35000</v>
      </c>
      <c r="H42" s="370">
        <v>35000</v>
      </c>
      <c r="I42" s="371">
        <v>1</v>
      </c>
      <c r="J42" s="371">
        <v>34264</v>
      </c>
      <c r="K42" s="284">
        <f t="shared" si="0"/>
        <v>1.0214802708381976</v>
      </c>
      <c r="L42" s="362"/>
    </row>
    <row r="43" spans="1:12" ht="30.75" customHeight="1" thickBot="1">
      <c r="A43" s="353">
        <v>36</v>
      </c>
      <c r="B43" s="354" t="s">
        <v>227</v>
      </c>
      <c r="C43" s="363" t="s">
        <v>255</v>
      </c>
      <c r="D43" s="356"/>
      <c r="E43" s="357" t="s">
        <v>227</v>
      </c>
      <c r="F43" s="368">
        <v>39375</v>
      </c>
      <c r="G43" s="369">
        <v>7400</v>
      </c>
      <c r="H43" s="370">
        <v>7400</v>
      </c>
      <c r="I43" s="371">
        <v>0</v>
      </c>
      <c r="J43" s="371">
        <v>7388</v>
      </c>
      <c r="K43" s="284">
        <f t="shared" si="0"/>
        <v>1.0016242555495398</v>
      </c>
      <c r="L43" s="362"/>
    </row>
    <row r="44" spans="1:12" ht="21.75" customHeight="1" thickBot="1">
      <c r="A44" s="353">
        <v>37</v>
      </c>
      <c r="B44" s="354" t="s">
        <v>227</v>
      </c>
      <c r="C44" s="376" t="s">
        <v>256</v>
      </c>
      <c r="D44" s="356"/>
      <c r="E44" s="357" t="s">
        <v>227</v>
      </c>
      <c r="F44" s="368">
        <v>37347</v>
      </c>
      <c r="G44" s="369">
        <v>35000</v>
      </c>
      <c r="H44" s="370">
        <v>35000</v>
      </c>
      <c r="I44" s="371">
        <v>0</v>
      </c>
      <c r="J44" s="371">
        <v>34564</v>
      </c>
      <c r="K44" s="284">
        <f t="shared" si="0"/>
        <v>1.0126142807545424</v>
      </c>
      <c r="L44" s="362"/>
    </row>
    <row r="45" spans="1:12" ht="21.75" customHeight="1" thickBot="1">
      <c r="A45" s="353">
        <v>38</v>
      </c>
      <c r="B45" s="354" t="s">
        <v>227</v>
      </c>
      <c r="C45" s="379" t="s">
        <v>257</v>
      </c>
      <c r="D45" s="376"/>
      <c r="E45" s="357" t="s">
        <v>227</v>
      </c>
      <c r="F45" s="368">
        <v>38869</v>
      </c>
      <c r="G45" s="369">
        <v>15300</v>
      </c>
      <c r="H45" s="370">
        <v>15300</v>
      </c>
      <c r="I45" s="371">
        <v>79</v>
      </c>
      <c r="J45" s="371">
        <v>14923</v>
      </c>
      <c r="K45" s="284">
        <f t="shared" si="0"/>
        <v>1.0252630168196744</v>
      </c>
      <c r="L45" s="362"/>
    </row>
    <row r="46" spans="1:12" ht="21.75" customHeight="1" thickBot="1">
      <c r="A46" s="353">
        <v>39</v>
      </c>
      <c r="B46" s="354" t="s">
        <v>227</v>
      </c>
      <c r="C46" s="379" t="s">
        <v>258</v>
      </c>
      <c r="D46" s="376"/>
      <c r="E46" s="357" t="s">
        <v>227</v>
      </c>
      <c r="F46" s="368">
        <v>38869</v>
      </c>
      <c r="G46" s="369">
        <v>15300</v>
      </c>
      <c r="H46" s="370">
        <v>15300</v>
      </c>
      <c r="I46" s="371">
        <v>177</v>
      </c>
      <c r="J46" s="371">
        <v>14923</v>
      </c>
      <c r="K46" s="284">
        <f t="shared" si="0"/>
        <v>1.0252630168196744</v>
      </c>
      <c r="L46" s="362"/>
    </row>
    <row r="47" spans="1:12" ht="21.75" customHeight="1" thickBot="1">
      <c r="A47" s="353">
        <v>40</v>
      </c>
      <c r="B47" s="354" t="s">
        <v>227</v>
      </c>
      <c r="C47" s="379" t="s">
        <v>259</v>
      </c>
      <c r="D47" s="376"/>
      <c r="E47" s="357" t="s">
        <v>227</v>
      </c>
      <c r="F47" s="368">
        <v>38869</v>
      </c>
      <c r="G47" s="369">
        <v>15500</v>
      </c>
      <c r="H47" s="370">
        <v>15500</v>
      </c>
      <c r="I47" s="371">
        <v>35</v>
      </c>
      <c r="J47" s="371">
        <v>15313</v>
      </c>
      <c r="K47" s="284">
        <f t="shared" si="0"/>
        <v>1.0122118461437994</v>
      </c>
      <c r="L47" s="362"/>
    </row>
    <row r="48" spans="1:12" ht="21.75" customHeight="1" thickBot="1">
      <c r="A48" s="353">
        <v>41</v>
      </c>
      <c r="B48" s="354" t="s">
        <v>227</v>
      </c>
      <c r="C48" s="379" t="s">
        <v>260</v>
      </c>
      <c r="D48" s="376"/>
      <c r="E48" s="357" t="s">
        <v>227</v>
      </c>
      <c r="F48" s="368">
        <v>38869</v>
      </c>
      <c r="G48" s="369">
        <v>11500</v>
      </c>
      <c r="H48" s="370">
        <v>11500</v>
      </c>
      <c r="I48" s="371">
        <v>4</v>
      </c>
      <c r="J48" s="371">
        <v>11209</v>
      </c>
      <c r="K48" s="284">
        <f t="shared" si="0"/>
        <v>1.0259612811133911</v>
      </c>
      <c r="L48" s="362"/>
    </row>
    <row r="49" spans="1:13" ht="21.75" customHeight="1" thickBot="1">
      <c r="A49" s="353">
        <v>42</v>
      </c>
      <c r="B49" s="354" t="s">
        <v>227</v>
      </c>
      <c r="C49" s="379" t="s">
        <v>261</v>
      </c>
      <c r="D49" s="380" t="s">
        <v>262</v>
      </c>
      <c r="E49" s="357" t="s">
        <v>227</v>
      </c>
      <c r="F49" s="368">
        <v>40087</v>
      </c>
      <c r="G49" s="369">
        <v>2500</v>
      </c>
      <c r="H49" s="370">
        <v>2500</v>
      </c>
      <c r="I49" s="371">
        <v>571</v>
      </c>
      <c r="J49" s="371">
        <v>2329</v>
      </c>
      <c r="K49" s="284">
        <f t="shared" si="0"/>
        <v>1.07342206955775</v>
      </c>
      <c r="L49" s="362"/>
      <c r="M49" s="73" t="s">
        <v>236</v>
      </c>
    </row>
    <row r="50" spans="1:12" ht="21.75" customHeight="1" thickBot="1">
      <c r="A50" s="353">
        <v>43</v>
      </c>
      <c r="B50" s="354" t="s">
        <v>227</v>
      </c>
      <c r="C50" s="381" t="s">
        <v>227</v>
      </c>
      <c r="D50" s="380" t="s">
        <v>263</v>
      </c>
      <c r="E50" s="357" t="s">
        <v>227</v>
      </c>
      <c r="F50" s="368">
        <v>40087</v>
      </c>
      <c r="G50" s="369">
        <v>3500</v>
      </c>
      <c r="H50" s="370">
        <v>3500</v>
      </c>
      <c r="I50" s="371">
        <v>24</v>
      </c>
      <c r="J50" s="371">
        <v>3431</v>
      </c>
      <c r="K50" s="284">
        <f t="shared" si="0"/>
        <v>1.0201107548819586</v>
      </c>
      <c r="L50" s="362"/>
    </row>
    <row r="51" spans="1:12" ht="21.75" customHeight="1" thickBot="1">
      <c r="A51" s="353">
        <v>44</v>
      </c>
      <c r="B51" s="354" t="s">
        <v>227</v>
      </c>
      <c r="C51" s="381" t="s">
        <v>227</v>
      </c>
      <c r="D51" s="382" t="s">
        <v>264</v>
      </c>
      <c r="E51" s="357" t="s">
        <v>227</v>
      </c>
      <c r="F51" s="368">
        <v>40087</v>
      </c>
      <c r="G51" s="369">
        <v>500</v>
      </c>
      <c r="H51" s="370">
        <v>500</v>
      </c>
      <c r="I51" s="371">
        <v>243</v>
      </c>
      <c r="J51" s="371">
        <v>489</v>
      </c>
      <c r="K51" s="284">
        <f t="shared" si="0"/>
        <v>1.0224948875255624</v>
      </c>
      <c r="L51" s="362"/>
    </row>
    <row r="52" spans="1:13" ht="31.5" customHeight="1" thickBot="1">
      <c r="A52" s="353">
        <v>45</v>
      </c>
      <c r="B52" s="383" t="s">
        <v>265</v>
      </c>
      <c r="C52" s="376" t="s">
        <v>266</v>
      </c>
      <c r="D52" s="356"/>
      <c r="E52" s="357" t="s">
        <v>225</v>
      </c>
      <c r="F52" s="368">
        <v>36251</v>
      </c>
      <c r="G52" s="369">
        <v>33600</v>
      </c>
      <c r="H52" s="370">
        <v>33600</v>
      </c>
      <c r="I52" s="371">
        <v>8</v>
      </c>
      <c r="J52" s="371">
        <v>35312</v>
      </c>
      <c r="K52" s="284">
        <f t="shared" si="0"/>
        <v>0.9515178975985501</v>
      </c>
      <c r="L52" s="362"/>
      <c r="M52" s="73" t="s">
        <v>236</v>
      </c>
    </row>
    <row r="53" spans="1:12" ht="21.75" customHeight="1" thickBot="1">
      <c r="A53" s="353">
        <v>46</v>
      </c>
      <c r="B53" s="354" t="s">
        <v>227</v>
      </c>
      <c r="C53" s="365" t="s">
        <v>267</v>
      </c>
      <c r="D53" s="356"/>
      <c r="E53" s="357" t="s">
        <v>227</v>
      </c>
      <c r="F53" s="368">
        <v>36251</v>
      </c>
      <c r="G53" s="369">
        <v>33600</v>
      </c>
      <c r="H53" s="370">
        <v>33600</v>
      </c>
      <c r="I53" s="371">
        <v>30</v>
      </c>
      <c r="J53" s="371">
        <v>35312</v>
      </c>
      <c r="K53" s="284">
        <f t="shared" si="0"/>
        <v>0.9515178975985501</v>
      </c>
      <c r="L53" s="362"/>
    </row>
    <row r="54" spans="1:13" ht="21.75" customHeight="1" thickBot="1">
      <c r="A54" s="353">
        <v>47</v>
      </c>
      <c r="B54" s="354" t="s">
        <v>227</v>
      </c>
      <c r="C54" s="363" t="s">
        <v>268</v>
      </c>
      <c r="D54" s="356"/>
      <c r="E54" s="357" t="s">
        <v>227</v>
      </c>
      <c r="F54" s="368">
        <v>31868</v>
      </c>
      <c r="G54" s="369">
        <v>300</v>
      </c>
      <c r="H54" s="370">
        <v>300</v>
      </c>
      <c r="I54" s="371">
        <v>5</v>
      </c>
      <c r="J54" s="371">
        <v>344</v>
      </c>
      <c r="K54" s="284">
        <f t="shared" si="0"/>
        <v>0.872093023255814</v>
      </c>
      <c r="L54" s="362"/>
      <c r="M54" s="73" t="s">
        <v>226</v>
      </c>
    </row>
    <row r="55" spans="1:12" ht="30" customHeight="1" thickBot="1">
      <c r="A55" s="739" t="s">
        <v>88</v>
      </c>
      <c r="B55" s="740"/>
      <c r="C55" s="740"/>
      <c r="D55" s="740"/>
      <c r="E55" s="740"/>
      <c r="F55" s="740"/>
      <c r="G55" s="740"/>
      <c r="H55" s="740"/>
      <c r="I55" s="740"/>
      <c r="J55" s="740"/>
      <c r="K55" s="741"/>
      <c r="L55" s="254">
        <f>COUNTIF(L8:L54,"○")</f>
        <v>0</v>
      </c>
    </row>
    <row r="56" s="135" customFormat="1" ht="13.5">
      <c r="F56" s="136"/>
    </row>
    <row r="57" s="135" customFormat="1" ht="13.5">
      <c r="F57" s="136"/>
    </row>
    <row r="58" s="135" customFormat="1" ht="13.5">
      <c r="F58" s="136"/>
    </row>
    <row r="59" spans="3:6" s="135" customFormat="1" ht="13.5">
      <c r="C59" s="137" t="s">
        <v>58</v>
      </c>
      <c r="E59" s="137" t="s">
        <v>95</v>
      </c>
      <c r="F59" s="136"/>
    </row>
    <row r="60" s="135" customFormat="1" ht="13.5">
      <c r="F60" s="136"/>
    </row>
    <row r="61" s="135" customFormat="1" ht="13.5">
      <c r="F61" s="136"/>
    </row>
    <row r="62" s="135" customFormat="1" ht="13.5">
      <c r="F62" s="136"/>
    </row>
    <row r="63" s="135" customFormat="1" ht="13.5">
      <c r="F63" s="136"/>
    </row>
    <row r="64" s="135" customFormat="1" ht="13.5">
      <c r="F64" s="136"/>
    </row>
    <row r="65" s="135" customFormat="1" ht="13.5">
      <c r="F65" s="136"/>
    </row>
    <row r="66" spans="1:11" ht="13.5">
      <c r="A66" s="135"/>
      <c r="B66" s="135"/>
      <c r="C66" s="135"/>
      <c r="D66" s="135"/>
      <c r="E66" s="135"/>
      <c r="F66" s="136"/>
      <c r="G66" s="135"/>
      <c r="H66" s="135"/>
      <c r="I66" s="135"/>
      <c r="J66" s="135"/>
      <c r="K66" s="135"/>
    </row>
    <row r="67" spans="3:11" ht="13.5">
      <c r="C67" s="135"/>
      <c r="D67" s="135"/>
      <c r="E67" s="135"/>
      <c r="F67" s="136"/>
      <c r="G67" s="135"/>
      <c r="H67" s="135"/>
      <c r="I67" s="135"/>
      <c r="J67" s="135"/>
      <c r="K67" s="135"/>
    </row>
    <row r="68" spans="3:11" ht="13.5">
      <c r="C68" s="135"/>
      <c r="D68" s="135"/>
      <c r="E68" s="135"/>
      <c r="F68" s="136"/>
      <c r="G68" s="135"/>
      <c r="H68" s="135"/>
      <c r="I68" s="135"/>
      <c r="J68" s="135"/>
      <c r="K68" s="135"/>
    </row>
    <row r="69" spans="3:11" ht="13.5">
      <c r="C69" s="135"/>
      <c r="D69" s="135"/>
      <c r="E69" s="135"/>
      <c r="F69" s="136"/>
      <c r="G69" s="135"/>
      <c r="H69" s="135"/>
      <c r="I69" s="135"/>
      <c r="J69" s="135"/>
      <c r="K69" s="135"/>
    </row>
    <row r="70" spans="3:11" ht="13.5">
      <c r="C70" s="135"/>
      <c r="D70" s="135"/>
      <c r="E70" s="135"/>
      <c r="F70" s="136"/>
      <c r="G70" s="135"/>
      <c r="H70" s="135"/>
      <c r="I70" s="135"/>
      <c r="J70" s="135"/>
      <c r="K70" s="135"/>
    </row>
    <row r="71" spans="3:11" ht="13.5">
      <c r="C71" s="135"/>
      <c r="D71" s="135"/>
      <c r="E71" s="135"/>
      <c r="F71" s="136"/>
      <c r="G71" s="135"/>
      <c r="H71" s="135"/>
      <c r="I71" s="135"/>
      <c r="J71" s="135"/>
      <c r="K71" s="135"/>
    </row>
    <row r="72" spans="3:11" ht="13.5">
      <c r="C72" s="135"/>
      <c r="D72" s="135"/>
      <c r="E72" s="135"/>
      <c r="F72" s="136"/>
      <c r="G72" s="135"/>
      <c r="H72" s="135"/>
      <c r="I72" s="135"/>
      <c r="J72" s="135"/>
      <c r="K72" s="135"/>
    </row>
    <row r="73" spans="3:11" ht="13.5">
      <c r="C73" s="135"/>
      <c r="D73" s="135"/>
      <c r="E73" s="135"/>
      <c r="F73" s="136"/>
      <c r="G73" s="135"/>
      <c r="H73" s="135"/>
      <c r="I73" s="135"/>
      <c r="J73" s="135"/>
      <c r="K73" s="135"/>
    </row>
    <row r="74" spans="3:11" ht="13.5">
      <c r="C74" s="135"/>
      <c r="D74" s="135"/>
      <c r="E74" s="135"/>
      <c r="F74" s="136"/>
      <c r="G74" s="135"/>
      <c r="H74" s="135"/>
      <c r="I74" s="135"/>
      <c r="J74" s="135"/>
      <c r="K74" s="135"/>
    </row>
    <row r="75" spans="3:11" ht="13.5">
      <c r="C75" s="135"/>
      <c r="D75" s="135"/>
      <c r="E75" s="135"/>
      <c r="F75" s="136"/>
      <c r="G75" s="135"/>
      <c r="H75" s="135"/>
      <c r="I75" s="135"/>
      <c r="J75" s="135"/>
      <c r="K75" s="135"/>
    </row>
    <row r="76" spans="3:11" ht="13.5">
      <c r="C76" s="135"/>
      <c r="D76" s="135"/>
      <c r="E76" s="135"/>
      <c r="F76" s="136"/>
      <c r="G76" s="135"/>
      <c r="H76" s="135"/>
      <c r="I76" s="135"/>
      <c r="J76" s="135"/>
      <c r="K76" s="135"/>
    </row>
    <row r="77" spans="3:11" ht="13.5">
      <c r="C77" s="135"/>
      <c r="D77" s="135"/>
      <c r="E77" s="135"/>
      <c r="F77" s="136"/>
      <c r="G77" s="135"/>
      <c r="H77" s="135"/>
      <c r="I77" s="135"/>
      <c r="J77" s="135"/>
      <c r="K77" s="135"/>
    </row>
    <row r="78" spans="3:11" ht="13.5">
      <c r="C78" s="135"/>
      <c r="D78" s="135"/>
      <c r="E78" s="135"/>
      <c r="F78" s="136"/>
      <c r="G78" s="135"/>
      <c r="H78" s="135"/>
      <c r="I78" s="135"/>
      <c r="J78" s="135"/>
      <c r="K78" s="135"/>
    </row>
    <row r="79" spans="3:11" ht="13.5">
      <c r="C79" s="135"/>
      <c r="D79" s="135"/>
      <c r="E79" s="135"/>
      <c r="F79" s="136"/>
      <c r="G79" s="135"/>
      <c r="H79" s="135"/>
      <c r="I79" s="135"/>
      <c r="J79" s="135"/>
      <c r="K79" s="135"/>
    </row>
    <row r="80" spans="3:11" ht="13.5">
      <c r="C80" s="135"/>
      <c r="D80" s="135"/>
      <c r="E80" s="135"/>
      <c r="F80" s="136"/>
      <c r="G80" s="135"/>
      <c r="H80" s="135"/>
      <c r="I80" s="135"/>
      <c r="J80" s="135"/>
      <c r="K80" s="135"/>
    </row>
    <row r="81" spans="3:11" ht="13.5">
      <c r="C81" s="135"/>
      <c r="D81" s="135"/>
      <c r="E81" s="135"/>
      <c r="F81" s="136"/>
      <c r="G81" s="135"/>
      <c r="H81" s="135"/>
      <c r="I81" s="135"/>
      <c r="J81" s="135"/>
      <c r="K81" s="135"/>
    </row>
    <row r="82" spans="3:11" ht="13.5">
      <c r="C82" s="135"/>
      <c r="D82" s="135"/>
      <c r="E82" s="135"/>
      <c r="F82" s="136"/>
      <c r="G82" s="135"/>
      <c r="H82" s="135"/>
      <c r="I82" s="135"/>
      <c r="J82" s="135"/>
      <c r="K82" s="135"/>
    </row>
    <row r="83" spans="3:11" ht="13.5">
      <c r="C83" s="135"/>
      <c r="D83" s="135"/>
      <c r="E83" s="135"/>
      <c r="F83" s="136"/>
      <c r="G83" s="135"/>
      <c r="H83" s="135"/>
      <c r="I83" s="135"/>
      <c r="J83" s="135"/>
      <c r="K83" s="135"/>
    </row>
    <row r="84" spans="3:11" ht="13.5">
      <c r="C84" s="135"/>
      <c r="D84" s="135"/>
      <c r="E84" s="135"/>
      <c r="F84" s="136"/>
      <c r="G84" s="135"/>
      <c r="H84" s="135"/>
      <c r="I84" s="135"/>
      <c r="J84" s="135"/>
      <c r="K84" s="135"/>
    </row>
    <row r="85" spans="3:11" ht="13.5">
      <c r="C85" s="135"/>
      <c r="D85" s="135"/>
      <c r="E85" s="135"/>
      <c r="F85" s="136"/>
      <c r="G85" s="135"/>
      <c r="H85" s="135"/>
      <c r="I85" s="135"/>
      <c r="J85" s="135"/>
      <c r="K85" s="135"/>
    </row>
    <row r="86" spans="3:11" ht="13.5">
      <c r="C86" s="135"/>
      <c r="D86" s="135"/>
      <c r="E86" s="135"/>
      <c r="F86" s="136"/>
      <c r="G86" s="135"/>
      <c r="H86" s="135"/>
      <c r="I86" s="135"/>
      <c r="J86" s="135"/>
      <c r="K86" s="135"/>
    </row>
    <row r="87" spans="3:11" ht="13.5">
      <c r="C87" s="135"/>
      <c r="D87" s="135"/>
      <c r="E87" s="135"/>
      <c r="F87" s="136"/>
      <c r="G87" s="135"/>
      <c r="H87" s="135"/>
      <c r="I87" s="135"/>
      <c r="J87" s="135"/>
      <c r="K87" s="135"/>
    </row>
  </sheetData>
  <sheetProtection/>
  <mergeCells count="11">
    <mergeCell ref="D5:D7"/>
    <mergeCell ref="E5:E7"/>
    <mergeCell ref="F5:F7"/>
    <mergeCell ref="H5:L5"/>
    <mergeCell ref="A55:K55"/>
    <mergeCell ref="A3:E3"/>
    <mergeCell ref="F3:G3"/>
    <mergeCell ref="H3:L3"/>
    <mergeCell ref="A5:A7"/>
    <mergeCell ref="B5:B7"/>
    <mergeCell ref="C5:C7"/>
  </mergeCells>
  <dataValidations count="1">
    <dataValidation type="list" allowBlank="1" showInputMessage="1" showErrorMessage="1" sqref="L8:L54">
      <formula1>"○"</formula1>
    </dataValidation>
  </dataValidations>
  <hyperlinks>
    <hyperlink ref="C59" location="総括表!A1" display="総括表へはこちらをクリック！"/>
    <hyperlink ref="E59" location="環境部!Print_Titles" display="環境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 </cp:lastModifiedBy>
  <cp:lastPrinted>2014-08-12T02:32:45Z</cp:lastPrinted>
  <dcterms:created xsi:type="dcterms:W3CDTF">2012-02-24T04:19:02Z</dcterms:created>
  <dcterms:modified xsi:type="dcterms:W3CDTF">2014-08-12T02:32:46Z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