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6.若年者雇用対策チーム【NEW!】\01.事業関係\14.奨学金返還支援事業\☆奨学金返還支援事業\R7\01 HP掲載\"/>
    </mc:Choice>
  </mc:AlternateContent>
  <xr:revisionPtr revIDLastSave="0" documentId="13_ncr:1_{3CE9B253-1647-4B0B-B40D-56571DB3E8FD}" xr6:coauthVersionLast="47" xr6:coauthVersionMax="47" xr10:uidLastSave="{00000000-0000-0000-0000-000000000000}"/>
  <bookViews>
    <workbookView xWindow="28680" yWindow="-11355" windowWidth="29040" windowHeight="15720" xr2:uid="{00000000-000D-0000-FFFF-FFFF00000000}"/>
  </bookViews>
  <sheets>
    <sheet name="様式４(実績報告書)" sheetId="10" r:id="rId1"/>
    <sheet name="入力用①" sheetId="3" r:id="rId2"/>
    <sheet name="※【必ずご確認ください】計画書記載例" sheetId="2" r:id="rId3"/>
    <sheet name="入力用②（事業計画書）※計画に変更がある場合は作成してください" sheetId="11" r:id="rId4"/>
  </sheets>
  <definedNames>
    <definedName name="_xlnm.Print_Area" localSheetId="2">※【必ずご確認ください】計画書記載例!$A$1:$I$21</definedName>
    <definedName name="_xlnm.Print_Area" localSheetId="1">入力用①!$A$1:$H$21</definedName>
    <definedName name="_xlnm.Print_Area" localSheetId="3">'入力用②（事業計画書）※計画に変更がある場合は作成してください'!$A$2:$I$38</definedName>
    <definedName name="_xlnm.Print_Area" localSheetId="0">'様式４(実績報告書)'!$A$1:$F$37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1" l="1"/>
  <c r="C6" i="11"/>
  <c r="L13" i="11"/>
  <c r="M13" i="11"/>
  <c r="N13" i="11"/>
  <c r="S13" i="11"/>
  <c r="S12" i="11"/>
  <c r="G37" i="11"/>
  <c r="H37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12" i="11"/>
  <c r="I37" i="11" l="1"/>
  <c r="R36" i="11"/>
  <c r="S36" i="11" s="1"/>
  <c r="Q36" i="11"/>
  <c r="N36" i="11"/>
  <c r="M36" i="11"/>
  <c r="L36" i="11"/>
  <c r="R35" i="11"/>
  <c r="S35" i="11" s="1"/>
  <c r="Q35" i="11"/>
  <c r="M35" i="11"/>
  <c r="L35" i="11"/>
  <c r="N35" i="11" s="1"/>
  <c r="R34" i="11"/>
  <c r="Q34" i="11"/>
  <c r="S34" i="11" s="1"/>
  <c r="M34" i="11"/>
  <c r="L34" i="11"/>
  <c r="N34" i="11" s="1"/>
  <c r="R33" i="11"/>
  <c r="Q33" i="11"/>
  <c r="S33" i="11" s="1"/>
  <c r="M33" i="11"/>
  <c r="N33" i="11" s="1"/>
  <c r="L33" i="11"/>
  <c r="R32" i="11"/>
  <c r="Q32" i="11"/>
  <c r="S32" i="11" s="1"/>
  <c r="M32" i="11"/>
  <c r="N32" i="11" s="1"/>
  <c r="L32" i="11"/>
  <c r="R31" i="11"/>
  <c r="Q31" i="11"/>
  <c r="S31" i="11" s="1"/>
  <c r="M31" i="11"/>
  <c r="L31" i="11"/>
  <c r="N31" i="11" s="1"/>
  <c r="R30" i="11"/>
  <c r="Q30" i="11"/>
  <c r="S30" i="11" s="1"/>
  <c r="M30" i="11"/>
  <c r="L30" i="11"/>
  <c r="N30" i="11" s="1"/>
  <c r="S29" i="11"/>
  <c r="R29" i="11"/>
  <c r="Q29" i="11"/>
  <c r="M29" i="11"/>
  <c r="L29" i="11"/>
  <c r="N29" i="11" s="1"/>
  <c r="S28" i="11"/>
  <c r="R28" i="11"/>
  <c r="Q28" i="11"/>
  <c r="M28" i="11"/>
  <c r="L28" i="11"/>
  <c r="N28" i="11" s="1"/>
  <c r="S27" i="11"/>
  <c r="R27" i="11"/>
  <c r="Q27" i="11"/>
  <c r="M27" i="11"/>
  <c r="L27" i="11"/>
  <c r="N27" i="11" s="1"/>
  <c r="R26" i="11"/>
  <c r="Q26" i="11"/>
  <c r="S26" i="11" s="1"/>
  <c r="N26" i="11"/>
  <c r="M26" i="11"/>
  <c r="L26" i="11"/>
  <c r="R25" i="11"/>
  <c r="Q25" i="11"/>
  <c r="S25" i="11" s="1"/>
  <c r="N25" i="11"/>
  <c r="M25" i="11"/>
  <c r="L25" i="11"/>
  <c r="R24" i="11"/>
  <c r="S24" i="11" s="1"/>
  <c r="Q24" i="11"/>
  <c r="N24" i="11"/>
  <c r="M24" i="11"/>
  <c r="L24" i="11"/>
  <c r="R23" i="11"/>
  <c r="S23" i="11" s="1"/>
  <c r="Q23" i="11"/>
  <c r="M23" i="11"/>
  <c r="L23" i="11"/>
  <c r="N23" i="11" s="1"/>
  <c r="R22" i="11"/>
  <c r="Q22" i="11"/>
  <c r="S22" i="11" s="1"/>
  <c r="M22" i="11"/>
  <c r="L22" i="11"/>
  <c r="N22" i="11" s="1"/>
  <c r="R21" i="11"/>
  <c r="Q21" i="11"/>
  <c r="S21" i="11" s="1"/>
  <c r="M21" i="11"/>
  <c r="L21" i="11"/>
  <c r="R20" i="11"/>
  <c r="Q20" i="11"/>
  <c r="S20" i="11" s="1"/>
  <c r="M20" i="11"/>
  <c r="L20" i="11"/>
  <c r="R19" i="11"/>
  <c r="Q19" i="11"/>
  <c r="M19" i="11"/>
  <c r="L19" i="11"/>
  <c r="N19" i="11" s="1"/>
  <c r="R18" i="11"/>
  <c r="Q18" i="11"/>
  <c r="S18" i="11" s="1"/>
  <c r="M18" i="11"/>
  <c r="L18" i="11"/>
  <c r="R17" i="11"/>
  <c r="Q17" i="11"/>
  <c r="S17" i="11" s="1"/>
  <c r="M17" i="11"/>
  <c r="L17" i="11"/>
  <c r="N17" i="11" s="1"/>
  <c r="R16" i="11"/>
  <c r="Q16" i="11"/>
  <c r="M16" i="11"/>
  <c r="L16" i="11"/>
  <c r="N16" i="11" s="1"/>
  <c r="R15" i="11"/>
  <c r="Q15" i="11"/>
  <c r="S15" i="11" s="1"/>
  <c r="M15" i="11"/>
  <c r="L15" i="11"/>
  <c r="R14" i="11"/>
  <c r="Q14" i="11"/>
  <c r="S14" i="11" s="1"/>
  <c r="M14" i="11"/>
  <c r="L14" i="11"/>
  <c r="N14" i="11" s="1"/>
  <c r="R13" i="11"/>
  <c r="Q13" i="11"/>
  <c r="R12" i="11"/>
  <c r="Q12" i="11"/>
  <c r="M12" i="11"/>
  <c r="L12" i="11"/>
  <c r="N12" i="11" s="1"/>
  <c r="N21" i="11" l="1"/>
  <c r="S16" i="11"/>
  <c r="S19" i="11"/>
  <c r="N15" i="11"/>
  <c r="N18" i="11"/>
  <c r="N20" i="11"/>
  <c r="I20" i="2" l="1"/>
  <c r="H20" i="2"/>
  <c r="G20" i="2"/>
  <c r="E12" i="10"/>
  <c r="E10" i="10"/>
  <c r="E11" i="10"/>
  <c r="E13" i="10"/>
  <c r="C13" i="10"/>
  <c r="C12" i="10"/>
  <c r="C11" i="10"/>
  <c r="C10" i="10"/>
  <c r="E9" i="10"/>
  <c r="C9" i="10"/>
  <c r="E8" i="10"/>
  <c r="D18" i="10" l="1"/>
  <c r="A18" i="10"/>
  <c r="F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12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沖縄県からの交付決定通知書中段の日付（印鑑左の日付）</t>
        </r>
      </text>
    </comment>
    <comment ref="D13" authorId="0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沖縄県からの交付決定通知書の左上の数字（沖縄県指令商第</t>
        </r>
        <r>
          <rPr>
            <b/>
            <u/>
            <sz val="14"/>
            <color indexed="81"/>
            <rFont val="MS P ゴシック"/>
            <family val="3"/>
            <charset val="128"/>
          </rPr>
          <t>○○</t>
        </r>
        <r>
          <rPr>
            <b/>
            <sz val="14"/>
            <color indexed="81"/>
            <rFont val="MS P ゴシック"/>
            <family val="3"/>
            <charset val="128"/>
          </rPr>
          <t>号）</t>
        </r>
      </text>
    </comment>
    <comment ref="C18" authorId="0" shapeId="0" xr:uid="{D5F839C7-1474-4A25-B115-90E3B5C6091D}">
      <text>
        <r>
          <rPr>
            <b/>
            <sz val="14"/>
            <color indexed="81"/>
            <rFont val="MS P ゴシック"/>
            <family val="3"/>
            <charset val="128"/>
          </rPr>
          <t>1日付でご記入ください。
※申請月以前から奨学金返還支援を行っている場合も、申請月の初日をご記入ください。
例：令和〇年度12月１日</t>
        </r>
      </text>
    </comment>
    <comment ref="D18" authorId="0" shapeId="0" xr:uid="{00000000-0006-0000-0200-000004000000}">
      <text>
        <r>
          <rPr>
            <b/>
            <sz val="14"/>
            <color indexed="81"/>
            <rFont val="MS P ゴシック"/>
            <family val="3"/>
            <charset val="128"/>
          </rPr>
          <t>1日付でご記入ください。
※申請月以前から奨学金返還支援を行っている場合も、申請月の初日をご記入ください。
例：令和〇年度12月１日</t>
        </r>
      </text>
    </comment>
    <comment ref="C19" authorId="0" shapeId="0" xr:uid="{8BAD6222-3E5E-4FA1-B507-16BAA929768D}">
      <text>
        <r>
          <rPr>
            <b/>
            <sz val="14"/>
            <color indexed="81"/>
            <rFont val="MS P ゴシック"/>
            <family val="3"/>
            <charset val="128"/>
          </rPr>
          <t>年度途中で終了の予定がなければ、年度末の日付をご記入ください。
例：令和〇年度３月31日</t>
        </r>
      </text>
    </comment>
    <comment ref="D19" authorId="0" shapeId="0" xr:uid="{00000000-0006-0000-0200-000005000000}">
      <text>
        <r>
          <rPr>
            <b/>
            <sz val="14"/>
            <color indexed="81"/>
            <rFont val="MS P ゴシック"/>
            <family val="3"/>
            <charset val="128"/>
          </rPr>
          <t>年度途中で終了の予定がなければ、年度末の日付をご記入ください。
例：令和〇年度３月31日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BDF3D851-E62C-48AC-A6CB-A74ED90808C1}">
      <text>
        <r>
          <rPr>
            <b/>
            <sz val="14"/>
            <color indexed="81"/>
            <rFont val="MS P ゴシック"/>
            <family val="3"/>
            <charset val="128"/>
          </rPr>
          <t>・代理返還又は手当による支給
・支給時期（例：毎月</t>
        </r>
      </text>
    </comment>
    <comment ref="C5" authorId="0" shapeId="0" xr:uid="{06FA3B64-4E60-4903-8875-186D79A2E75E}">
      <text>
        <r>
          <rPr>
            <b/>
            <sz val="14"/>
            <color indexed="81"/>
            <rFont val="MS P ゴシック"/>
            <family val="3"/>
            <charset val="128"/>
          </rPr>
          <t>申請月以降の今年度の支援予定回数。（申請月含む）</t>
        </r>
      </text>
    </comment>
    <comment ref="I36" authorId="0" shapeId="0" xr:uid="{3684966D-2D78-4F65-959C-AC0767F3B294}">
      <text>
        <r>
          <rPr>
            <b/>
            <sz val="16"/>
            <color indexed="81"/>
            <rFont val="MS P ゴシック"/>
            <family val="3"/>
            <charset val="128"/>
          </rPr>
          <t>行が足りない場合は雇用政策課あてご連絡ください。</t>
        </r>
      </text>
    </comment>
  </commentList>
</comments>
</file>

<file path=xl/sharedStrings.xml><?xml version="1.0" encoding="utf-8"?>
<sst xmlns="http://schemas.openxmlformats.org/spreadsheetml/2006/main" count="144" uniqueCount="96">
  <si>
    <t>番号</t>
    <rPh sb="0" eb="2">
      <t>バンゴウ</t>
    </rPh>
    <phoneticPr fontId="1"/>
  </si>
  <si>
    <t>住所</t>
    <rPh sb="0" eb="2">
      <t>ジュウショ</t>
    </rPh>
    <phoneticPr fontId="1"/>
  </si>
  <si>
    <t>所属する事業所の住所</t>
    <rPh sb="0" eb="2">
      <t>ショゾク</t>
    </rPh>
    <rPh sb="4" eb="7">
      <t>ジギョウショ</t>
    </rPh>
    <rPh sb="8" eb="10">
      <t>ジュウショ</t>
    </rPh>
    <phoneticPr fontId="1"/>
  </si>
  <si>
    <t>氏名</t>
    <rPh sb="0" eb="2">
      <t>シメイ</t>
    </rPh>
    <phoneticPr fontId="1"/>
  </si>
  <si>
    <t>手当等の年間支給予定額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1"/>
  </si>
  <si>
    <t>申請年度の奨学金返還予定総額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1"/>
  </si>
  <si>
    <t>補助金申請額</t>
    <rPh sb="0" eb="3">
      <t>ホジョキン</t>
    </rPh>
    <rPh sb="3" eb="6">
      <t>シンセイガク</t>
    </rPh>
    <phoneticPr fontId="1"/>
  </si>
  <si>
    <t>※行が足りない場合は追加すること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</si>
  <si>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（単位：円）</t>
    <rPh sb="1" eb="3">
      <t>タンイ</t>
    </rPh>
    <rPh sb="4" eb="5">
      <t>エン</t>
    </rPh>
    <phoneticPr fontId="1"/>
  </si>
  <si>
    <t>２　支援計画</t>
    <rPh sb="2" eb="4">
      <t>シエン</t>
    </rPh>
    <rPh sb="4" eb="6">
      <t>ケイカク</t>
    </rPh>
    <phoneticPr fontId="1"/>
  </si>
  <si>
    <t>合計</t>
    <rPh sb="0" eb="2">
      <t>ゴウケイ</t>
    </rPh>
    <phoneticPr fontId="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</si>
  <si>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</si>
  <si>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１　支給内容</t>
    <rPh sb="2" eb="4">
      <t>シキュウ</t>
    </rPh>
    <rPh sb="4" eb="6">
      <t>ナイヨウ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</si>
  <si>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</si>
  <si>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支給方法</t>
    <rPh sb="0" eb="2">
      <t>シキュウ</t>
    </rPh>
    <rPh sb="2" eb="4">
      <t>ホウホウ</t>
    </rPh>
    <phoneticPr fontId="1"/>
  </si>
  <si>
    <t>支給予定期間</t>
    <rPh sb="0" eb="2">
      <t>シキュウ</t>
    </rPh>
    <rPh sb="2" eb="4">
      <t>ヨテイ</t>
    </rPh>
    <rPh sb="4" eb="6">
      <t>キカン</t>
    </rPh>
    <phoneticPr fontId="1"/>
  </si>
  <si>
    <t>支給条件</t>
    <rPh sb="0" eb="2">
      <t>シキュウ</t>
    </rPh>
    <rPh sb="2" eb="4">
      <t>ジョウケン</t>
    </rPh>
    <phoneticPr fontId="1"/>
  </si>
  <si>
    <t>支給回数</t>
    <rPh sb="0" eb="2">
      <t>シキュウ</t>
    </rPh>
    <rPh sb="2" eb="4">
      <t>カイスウ</t>
    </rPh>
    <phoneticPr fontId="1"/>
  </si>
  <si>
    <t>※対象従業員の職種等によって支援内容が異なる場合は、詳細が分かるようにすること（詳細は別紙とすることも可）</t>
    <rPh sb="1" eb="3">
      <t>タイショウ</t>
    </rPh>
    <rPh sb="3" eb="6">
      <t>ジュウギョウイン</t>
    </rPh>
    <rPh sb="7" eb="9">
      <t>ショクシュ</t>
    </rPh>
    <rPh sb="9" eb="10">
      <t>トウ</t>
    </rPh>
    <rPh sb="14" eb="16">
      <t>シエン</t>
    </rPh>
    <rPh sb="16" eb="18">
      <t>ナイヨウ</t>
    </rPh>
    <rPh sb="19" eb="20">
      <t>コト</t>
    </rPh>
    <rPh sb="22" eb="24">
      <t>バアイ</t>
    </rPh>
    <rPh sb="26" eb="28">
      <t>ショウサイ</t>
    </rPh>
    <rPh sb="29" eb="30">
      <t>ワ</t>
    </rPh>
    <rPh sb="40" eb="42">
      <t>ショウサイ</t>
    </rPh>
    <rPh sb="43" eb="45">
      <t>ベッシ</t>
    </rPh>
    <rPh sb="51" eb="52">
      <t>カ</t>
    </rPh>
    <phoneticPr fontId="1"/>
  </si>
  <si>
    <t>採用年月日
（西暦）</t>
    <rPh sb="0" eb="2">
      <t>サイヨウ</t>
    </rPh>
    <rPh sb="2" eb="5">
      <t>ネンガッピ</t>
    </rPh>
    <rPh sb="7" eb="9">
      <t>セイレキ</t>
    </rPh>
    <phoneticPr fontId="1"/>
  </si>
  <si>
    <t>毎月の手当として支給</t>
    <rPh sb="0" eb="2">
      <t>マイツキ</t>
    </rPh>
    <rPh sb="3" eb="5">
      <t>テアテ</t>
    </rPh>
    <rPh sb="8" eb="10">
      <t>シキュウ</t>
    </rPh>
    <phoneticPr fontId="1"/>
  </si>
  <si>
    <t>１２回</t>
    <rPh sb="2" eb="3">
      <t>カイ</t>
    </rPh>
    <phoneticPr fontId="1"/>
  </si>
  <si>
    <t>令和○年４月～令和○年３月</t>
    <phoneticPr fontId="1"/>
  </si>
  <si>
    <t>正社員、入社10年以内、従業員負担の半額を支援</t>
    <rPh sb="0" eb="3">
      <t>セイシャイン</t>
    </rPh>
    <rPh sb="4" eb="6">
      <t>ニュウシャ</t>
    </rPh>
    <rPh sb="8" eb="9">
      <t>ネン</t>
    </rPh>
    <rPh sb="9" eb="11">
      <t>イナイ</t>
    </rPh>
    <rPh sb="12" eb="15">
      <t>ジュウギョウイン</t>
    </rPh>
    <rPh sb="15" eb="17">
      <t>フタン</t>
    </rPh>
    <rPh sb="18" eb="20">
      <t>ハンガク</t>
    </rPh>
    <rPh sb="21" eb="23">
      <t>シエン</t>
    </rPh>
    <phoneticPr fontId="1"/>
  </si>
  <si>
    <t>aaaa/bb/cc</t>
    <phoneticPr fontId="1"/>
  </si>
  <si>
    <t>dddd/ee/ff</t>
    <phoneticPr fontId="1"/>
  </si>
  <si>
    <t>gggg/hh/ii</t>
    <phoneticPr fontId="1"/>
  </si>
  <si>
    <t>○○市○○</t>
    <rPh sb="0" eb="3">
      <t>マルマルシ</t>
    </rPh>
    <phoneticPr fontId="1"/>
  </si>
  <si>
    <t>○○町○○</t>
    <rPh sb="2" eb="3">
      <t>チョウ</t>
    </rPh>
    <phoneticPr fontId="1"/>
  </si>
  <si>
    <t>○○村○○</t>
    <rPh sb="2" eb="3">
      <t>ソン</t>
    </rPh>
    <phoneticPr fontId="1"/>
  </si>
  <si>
    <t>bbbb/cc/aa</t>
    <phoneticPr fontId="1"/>
  </si>
  <si>
    <t>eeee/ff/dd</t>
    <phoneticPr fontId="1"/>
  </si>
  <si>
    <t>hhhh/ii/gg</t>
    <phoneticPr fontId="1"/>
  </si>
  <si>
    <t>事　業　計　画　書（記載例）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0" eb="13">
      <t>キサイレイ</t>
    </rPh>
    <phoneticPr fontId="1"/>
  </si>
  <si>
    <t>A</t>
    <phoneticPr fontId="1"/>
  </si>
  <si>
    <t>B</t>
    <phoneticPr fontId="1"/>
  </si>
  <si>
    <t>C</t>
    <phoneticPr fontId="1"/>
  </si>
  <si>
    <t>沖縄県奨学金返還支援事業補助金</t>
  </si>
  <si>
    <t>記</t>
  </si>
  <si>
    <t>事業者名</t>
    <rPh sb="0" eb="4">
      <t>ジギョウシャメイ</t>
    </rPh>
    <phoneticPr fontId="1"/>
  </si>
  <si>
    <t xml:space="preserve">
</t>
    <phoneticPr fontId="1"/>
  </si>
  <si>
    <t>記入例</t>
    <rPh sb="0" eb="3">
      <t>キニュウレイ</t>
    </rPh>
    <phoneticPr fontId="1"/>
  </si>
  <si>
    <t>入力欄</t>
    <rPh sb="0" eb="3">
      <t>ニュウリョクラン</t>
    </rPh>
    <phoneticPr fontId="1"/>
  </si>
  <si>
    <t>今年度の支援開始日</t>
    <rPh sb="0" eb="3">
      <t>コンネンド</t>
    </rPh>
    <rPh sb="4" eb="6">
      <t>シエン</t>
    </rPh>
    <rPh sb="6" eb="9">
      <t>カイシビ</t>
    </rPh>
    <phoneticPr fontId="1"/>
  </si>
  <si>
    <t>今年度の支援最終日</t>
    <rPh sb="4" eb="6">
      <t>シエン</t>
    </rPh>
    <phoneticPr fontId="1"/>
  </si>
  <si>
    <t>098-866-2330</t>
    <phoneticPr fontId="1"/>
  </si>
  <si>
    <t>様式第４号（第11条関係）</t>
  </si>
  <si>
    <t>実績報告書</t>
  </si>
  <si>
    <t>２　添付書類</t>
  </si>
  <si>
    <t>（備考） １ 別途指定された書類を添付すること</t>
  </si>
  <si>
    <t>沖縄県知事　殿</t>
    <phoneticPr fontId="1"/>
  </si>
  <si>
    <t>１　実施結果</t>
    <phoneticPr fontId="1"/>
  </si>
  <si>
    <t>　　</t>
    <phoneticPr fontId="1"/>
  </si>
  <si>
    <t xml:space="preserve">      事業計画書のとおり</t>
    <phoneticPr fontId="1"/>
  </si>
  <si>
    <t xml:space="preserve">      別紙のとおり</t>
    <phoneticPr fontId="1"/>
  </si>
  <si>
    <t>補助金交付決定日</t>
    <rPh sb="0" eb="5">
      <t>ホジョキンコウフ</t>
    </rPh>
    <rPh sb="5" eb="8">
      <t>ケッテイビ</t>
    </rPh>
    <phoneticPr fontId="1"/>
  </si>
  <si>
    <t>交付決定番号</t>
    <rPh sb="0" eb="6">
      <t>コウフケッテイバンゴウ</t>
    </rPh>
    <phoneticPr fontId="1"/>
  </si>
  <si>
    <t>付け沖縄県指令商第</t>
    <phoneticPr fontId="1"/>
  </si>
  <si>
    <t>事業所住所(番地以降は下段)</t>
    <rPh sb="0" eb="5">
      <t>ジギョウショジュウショ</t>
    </rPh>
    <rPh sb="6" eb="8">
      <t>バンチ</t>
    </rPh>
    <rPh sb="8" eb="10">
      <t>イコウ</t>
    </rPh>
    <rPh sb="11" eb="13">
      <t>カダン</t>
    </rPh>
    <phoneticPr fontId="1"/>
  </si>
  <si>
    <t>※事業計画書に変更がある場合は、以下の欄もご記入ください。</t>
    <rPh sb="1" eb="6">
      <t>ジギョウケイカクショ</t>
    </rPh>
    <rPh sb="7" eb="9">
      <t>ヘンコウ</t>
    </rPh>
    <rPh sb="12" eb="14">
      <t>バアイ</t>
    </rPh>
    <rPh sb="16" eb="18">
      <t>イカ</t>
    </rPh>
    <rPh sb="19" eb="20">
      <t>ラン</t>
    </rPh>
    <rPh sb="22" eb="24">
      <t>キニュウ</t>
    </rPh>
    <phoneticPr fontId="1"/>
  </si>
  <si>
    <t>補助金交付申請額</t>
    <rPh sb="0" eb="5">
      <t>ホジョキンコウフ</t>
    </rPh>
    <rPh sb="5" eb="8">
      <t>シンセイガク</t>
    </rPh>
    <phoneticPr fontId="1"/>
  </si>
  <si>
    <t>本データ提出日</t>
    <rPh sb="0" eb="1">
      <t>ホン</t>
    </rPh>
    <rPh sb="4" eb="7">
      <t>テイシュツビ</t>
    </rPh>
    <phoneticPr fontId="1"/>
  </si>
  <si>
    <t>○○株式会社</t>
    <rPh sb="2" eb="6">
      <t>カブシキガイシャ</t>
    </rPh>
    <phoneticPr fontId="1"/>
  </si>
  <si>
    <t>000</t>
    <phoneticPr fontId="1"/>
  </si>
  <si>
    <t xml:space="preserve">          　   ２ 用紙の大きさは、日本工業規格A列４とする。</t>
    <phoneticPr fontId="1"/>
  </si>
  <si>
    <t>事業所住所②（建物名以降）</t>
    <rPh sb="0" eb="5">
      <t>ジギョウショジュウショ</t>
    </rPh>
    <rPh sb="7" eb="9">
      <t>タテモノ</t>
    </rPh>
    <rPh sb="9" eb="10">
      <t>メイ</t>
    </rPh>
    <rPh sb="10" eb="12">
      <t>イコウ</t>
    </rPh>
    <phoneticPr fontId="1"/>
  </si>
  <si>
    <t>沖縄県那覇市泉崎1-1-1</t>
    <rPh sb="0" eb="3">
      <t>オキナワケン</t>
    </rPh>
    <rPh sb="3" eb="5">
      <t>ナハ</t>
    </rPh>
    <rPh sb="5" eb="6">
      <t>シ</t>
    </rPh>
    <rPh sb="6" eb="8">
      <t>イズミザキ</t>
    </rPh>
    <phoneticPr fontId="1"/>
  </si>
  <si>
    <t>沖縄県庁8階</t>
    <rPh sb="0" eb="4">
      <t>オキナワケンチョウ</t>
    </rPh>
    <rPh sb="5" eb="6">
      <t>カイ</t>
    </rPh>
    <phoneticPr fontId="1"/>
  </si>
  <si>
    <t>有</t>
  </si>
  <si>
    <t>号で交付決定の通知を受けた上記</t>
    <rPh sb="10" eb="11">
      <t>ウ</t>
    </rPh>
    <phoneticPr fontId="1"/>
  </si>
  <si>
    <t>とおり報告します。</t>
    <phoneticPr fontId="1"/>
  </si>
  <si>
    <t>の補助事業について、沖縄県奨学金返還支援事業補助金要綱第11条に基づき、下記の</t>
    <phoneticPr fontId="1"/>
  </si>
  <si>
    <t>通常企業（認証無）</t>
    <rPh sb="0" eb="2">
      <t>ツウジョウ</t>
    </rPh>
    <rPh sb="2" eb="4">
      <t>キギョウ</t>
    </rPh>
    <rPh sb="5" eb="7">
      <t>ニンショウ</t>
    </rPh>
    <rPh sb="7" eb="8">
      <t>ナシ</t>
    </rPh>
    <phoneticPr fontId="1"/>
  </si>
  <si>
    <t>認証企業</t>
    <rPh sb="0" eb="2">
      <t>ニンショウ</t>
    </rPh>
    <rPh sb="2" eb="4">
      <t>キギョウ</t>
    </rPh>
    <phoneticPr fontId="1"/>
  </si>
  <si>
    <t>補助上限額</t>
    <rPh sb="0" eb="2">
      <t>ホジョ</t>
    </rPh>
    <rPh sb="2" eb="5">
      <t>ジョウゲンガク</t>
    </rPh>
    <phoneticPr fontId="1"/>
  </si>
  <si>
    <t>補助額</t>
    <rPh sb="0" eb="3">
      <t>ホジョガク</t>
    </rPh>
    <phoneticPr fontId="1"/>
  </si>
  <si>
    <t>沖縄県所得向上応援企業認証等の有無</t>
    <rPh sb="0" eb="3">
      <t>オキナワケン</t>
    </rPh>
    <rPh sb="3" eb="7">
      <t>ショトクコウジョウ</t>
    </rPh>
    <rPh sb="7" eb="11">
      <t>オウエンキギョウ</t>
    </rPh>
    <rPh sb="11" eb="13">
      <t>ニンショウ</t>
    </rPh>
    <rPh sb="13" eb="14">
      <t>トウ</t>
    </rPh>
    <rPh sb="15" eb="17">
      <t>ウム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</si>
  <si>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</si>
  <si>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連絡先</t>
    <phoneticPr fontId="1"/>
  </si>
  <si>
    <t>担当者名</t>
    <rPh sb="0" eb="3">
      <t>タントウシャ</t>
    </rPh>
    <rPh sb="3" eb="4">
      <t>メイ</t>
    </rPh>
    <phoneticPr fontId="1"/>
  </si>
  <si>
    <t>代表者役職/氏名</t>
    <rPh sb="0" eb="3">
      <t>ダイヒョウシャ</t>
    </rPh>
    <rPh sb="3" eb="5">
      <t>ヤクショク</t>
    </rPh>
    <rPh sb="6" eb="8">
      <t>シメイ</t>
    </rPh>
    <phoneticPr fontId="1"/>
  </si>
  <si>
    <t>代表取締役社長　沖縄 太郎</t>
    <rPh sb="0" eb="2">
      <t>ダイヒョウ</t>
    </rPh>
    <rPh sb="2" eb="5">
      <t>トリシマリヤク</t>
    </rPh>
    <rPh sb="5" eb="7">
      <t>シャチョウ</t>
    </rPh>
    <rPh sb="8" eb="10">
      <t>オキナワ</t>
    </rPh>
    <rPh sb="11" eb="13">
      <t>タロウ</t>
    </rPh>
    <phoneticPr fontId="1"/>
  </si>
  <si>
    <t>沖縄 次郎</t>
    <rPh sb="0" eb="2">
      <t>オキナワ</t>
    </rPh>
    <rPh sb="3" eb="5">
      <t>ジロウ</t>
    </rPh>
    <phoneticPr fontId="1"/>
  </si>
  <si>
    <t>事業者の住所</t>
    <phoneticPr fontId="1"/>
  </si>
  <si>
    <t>申請年度の奨学金返還予定総額
（ア）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1"/>
  </si>
  <si>
    <t>手当等の年間支給予定額
（イ）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1"/>
  </si>
  <si>
    <t>補助金申請額
（ウ）</t>
    <rPh sb="0" eb="3">
      <t>ホジョキン</t>
    </rPh>
    <rPh sb="3" eb="6">
      <t>シンセイガク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</si>
  <si>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</si>
  <si>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</si>
  <si>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</si>
  <si>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</si>
  <si>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</si>
  <si>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</si>
  <si>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行をコピーする場合はこの列までコピーすること</t>
    <rPh sb="0" eb="1">
      <t>ギョウ</t>
    </rPh>
    <rPh sb="7" eb="9">
      <t>バアイ</t>
    </rPh>
    <rPh sb="12" eb="13">
      <t>レツ</t>
    </rPh>
    <phoneticPr fontId="1"/>
  </si>
  <si>
    <t>①</t>
    <phoneticPr fontId="1"/>
  </si>
  <si>
    <t>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</si>
</sst>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4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58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58" fontId="0" fillId="0" borderId="1" xfId="0" applyNumberFormat="1" applyBorder="1" applyAlignment="1">
      <alignment horizontal="left" vertical="center" wrapText="1"/>
    </xf>
    <xf numFmtId="58" fontId="0" fillId="2" borderId="1" xfId="0" applyNumberForma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5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176" fontId="0" fillId="2" borderId="1" xfId="0" applyNumberFormat="1" applyFill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58" fontId="14" fillId="2" borderId="1" xfId="0" applyNumberFormat="1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58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176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7" fillId="0" borderId="1" xfId="0" applyFont="1" applyBorder="1">
      <alignment vertical="center"/>
    </xf>
    <xf numFmtId="58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>
      <alignment vertical="center"/>
    </xf>
    <xf numFmtId="0" fontId="16" fillId="2" borderId="1" xfId="0" applyFont="1" applyFill="1" applyBorder="1">
      <alignment vertical="center"/>
    </xf>
    <xf numFmtId="49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14" fontId="16" fillId="2" borderId="1" xfId="0" quotePrefix="1" applyNumberFormat="1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0" xfId="1" applyFont="1" applyProtection="1">
      <alignment vertical="center"/>
    </xf>
    <xf numFmtId="38" fontId="0" fillId="0" borderId="5" xfId="1" applyFont="1" applyBorder="1" applyProtection="1">
      <alignment vertical="center"/>
    </xf>
    <xf numFmtId="58" fontId="0" fillId="2" borderId="1" xfId="0" applyNumberForma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Protection="1">
      <alignment vertical="center"/>
      <protection locked="0"/>
    </xf>
    <xf numFmtId="177" fontId="5" fillId="3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3</xdr:row>
      <xdr:rowOff>119063</xdr:rowOff>
    </xdr:from>
    <xdr:to>
      <xdr:col>15</xdr:col>
      <xdr:colOff>265111</xdr:colOff>
      <xdr:row>8</xdr:row>
      <xdr:rowOff>23812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7244E0-6997-45AF-B8EF-4F6F459B3C63}"/>
            </a:ext>
          </a:extLst>
        </xdr:cNvPr>
        <xdr:cNvSpPr txBox="1"/>
      </xdr:nvSpPr>
      <xdr:spPr>
        <a:xfrm>
          <a:off x="5798344" y="797719"/>
          <a:ext cx="6634955" cy="103584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入力用①に必要事項を記載することで本様式は自動的に作成されます。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入力用①に必要事項記入後、本様式を県に提出してください。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（本エクセルデータをそのまま提出いただいてもかまいません。）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2165349</xdr:colOff>
      <xdr:row>1</xdr:row>
      <xdr:rowOff>521758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30BE36-44D4-07BA-1572-FFED671E564B}"/>
            </a:ext>
          </a:extLst>
        </xdr:cNvPr>
        <xdr:cNvSpPr txBox="1"/>
      </xdr:nvSpPr>
      <xdr:spPr>
        <a:xfrm>
          <a:off x="0" y="57150"/>
          <a:ext cx="8822266" cy="69744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本シートを入力して作成される「様式４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実績報告書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  <a:r>
            <a:rPr kumimoji="1" lang="ja-JP" altLang="en-US" sz="1200" b="1">
              <a:solidFill>
                <a:srgbClr val="FF0000"/>
              </a:solidFill>
            </a:rPr>
            <a:t>」及び「請求書」（緑のシート）を県に提出してください。（本エクセルデータをそのまま提出いただいてもかまいません。）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279398</xdr:colOff>
      <xdr:row>2</xdr:row>
      <xdr:rowOff>161924</xdr:rowOff>
    </xdr:from>
    <xdr:to>
      <xdr:col>26</xdr:col>
      <xdr:colOff>272142</xdr:colOff>
      <xdr:row>8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441541" y="787853"/>
          <a:ext cx="11250387" cy="2296433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「２　支援計画」作成のポイント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申請年度の奨学金返還予定額（ア）</a:t>
          </a:r>
          <a:r>
            <a:rPr kumimoji="1" lang="ja-JP" altLang="en-US" sz="1200">
              <a:solidFill>
                <a:sysClr val="windowText" lastClr="000000"/>
              </a:solidFill>
            </a:rPr>
            <a:t>は、年度途中の申請でも</a:t>
          </a:r>
          <a:r>
            <a:rPr kumimoji="1" lang="ja-JP" altLang="en-US" sz="1200" u="sng">
              <a:solidFill>
                <a:srgbClr val="FF0000"/>
              </a:solidFill>
            </a:rPr>
            <a:t>１年分として記載</a:t>
          </a:r>
          <a:r>
            <a:rPr kumimoji="1" lang="ja-JP" altLang="en-US" sz="1200">
              <a:solidFill>
                <a:sysClr val="windowText" lastClr="000000"/>
              </a:solidFill>
            </a:rPr>
            <a:t>して下さい、また、複数の奨学金を同時に返還している場合は合算して下さい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手当等の年間支給予定額（イ）</a:t>
          </a:r>
          <a:r>
            <a:rPr kumimoji="1" lang="ja-JP" altLang="en-US" sz="1200">
              <a:solidFill>
                <a:sysClr val="windowText" lastClr="000000"/>
              </a:solidFill>
            </a:rPr>
            <a:t>は</a:t>
          </a:r>
          <a:r>
            <a:rPr kumimoji="1" lang="ja-JP" altLang="en-US" sz="1200" u="sng">
              <a:solidFill>
                <a:srgbClr val="FF0000"/>
              </a:solidFill>
            </a:rPr>
            <a:t>申請した月以降の年度内で支給する額を記載</a:t>
          </a:r>
          <a:r>
            <a:rPr kumimoji="1" lang="ja-JP" altLang="en-US" sz="1200">
              <a:solidFill>
                <a:sysClr val="windowText" lastClr="000000"/>
              </a:solidFill>
            </a:rPr>
            <a:t>して下さい（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年度途中に申請する場合は申請以降に支給する額）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補助金申請額（ウ）</a:t>
          </a:r>
          <a:r>
            <a:rPr kumimoji="1" lang="ja-JP" altLang="en-US" sz="1200">
              <a:solidFill>
                <a:sysClr val="windowText" lastClr="000000"/>
              </a:solidFill>
            </a:rPr>
            <a:t>は下記のとおり自動で算出されます。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補助金額算出の流れ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従業員の年間返済額（毎月返済額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か月）に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を掛けて補助対象となる額を算出（①）、手当等の年間支給予定額を算出（②）、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①と②のうち低い額に対し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（認証企業は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3/4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）をかけた額（③）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と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上限額９万円（認証企業は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13.5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を比較し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低い額が県の補助金額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となります。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1220258</xdr:colOff>
      <xdr:row>20</xdr:row>
      <xdr:rowOff>109009</xdr:rowOff>
    </xdr:from>
    <xdr:to>
      <xdr:col>7</xdr:col>
      <xdr:colOff>338667</xdr:colOff>
      <xdr:row>23</xdr:row>
      <xdr:rowOff>42334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21008" y="6099176"/>
          <a:ext cx="356659" cy="642408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311150</xdr:colOff>
      <xdr:row>20</xdr:row>
      <xdr:rowOff>120650</xdr:rowOff>
    </xdr:from>
    <xdr:to>
      <xdr:col>8</xdr:col>
      <xdr:colOff>670984</xdr:colOff>
      <xdr:row>23</xdr:row>
      <xdr:rowOff>57150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502650" y="6121400"/>
          <a:ext cx="359834" cy="6667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23</xdr:row>
      <xdr:rowOff>60322</xdr:rowOff>
    </xdr:from>
    <xdr:to>
      <xdr:col>7</xdr:col>
      <xdr:colOff>525992</xdr:colOff>
      <xdr:row>26</xdr:row>
      <xdr:rowOff>197907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05575" y="6759572"/>
          <a:ext cx="1259417" cy="836085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補助対象経費の総額と一致</a:t>
          </a:r>
        </a:p>
      </xdr:txBody>
    </xdr:sp>
    <xdr:clientData/>
  </xdr:twoCellAnchor>
  <xdr:twoCellAnchor>
    <xdr:from>
      <xdr:col>7</xdr:col>
      <xdr:colOff>776817</xdr:colOff>
      <xdr:row>23</xdr:row>
      <xdr:rowOff>85722</xdr:rowOff>
    </xdr:from>
    <xdr:to>
      <xdr:col>9</xdr:col>
      <xdr:colOff>131234</xdr:colOff>
      <xdr:row>26</xdr:row>
      <xdr:rowOff>223307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015817" y="6784972"/>
          <a:ext cx="1259417" cy="836085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補助金交付申請額と一致</a:t>
          </a:r>
        </a:p>
      </xdr:txBody>
    </xdr:sp>
    <xdr:clientData/>
  </xdr:twoCellAnchor>
  <xdr:twoCellAnchor>
    <xdr:from>
      <xdr:col>9</xdr:col>
      <xdr:colOff>237823</xdr:colOff>
      <xdr:row>9</xdr:row>
      <xdr:rowOff>19502</xdr:rowOff>
    </xdr:from>
    <xdr:to>
      <xdr:col>29</xdr:col>
      <xdr:colOff>272144</xdr:colOff>
      <xdr:row>55</xdr:row>
      <xdr:rowOff>63500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817252" y="3267073"/>
          <a:ext cx="13278606" cy="12771213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none">
              <a:solidFill>
                <a:sysClr val="windowText" lastClr="000000"/>
              </a:solidFill>
            </a:rPr>
            <a:t>（例１）従業員返還額の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全額を支援</a:t>
          </a:r>
          <a:r>
            <a:rPr kumimoji="1" lang="ja-JP" altLang="en-US" sz="1200" b="1" u="none">
              <a:solidFill>
                <a:sysClr val="windowText" lastClr="000000"/>
              </a:solidFill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従業員Ａさん：年間返済額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万円（</a:t>
          </a:r>
          <a:r>
            <a:rPr kumimoji="1" lang="ja-JP" altLang="en-US" sz="1200" u="sng">
              <a:solidFill>
                <a:srgbClr val="FF0000"/>
              </a:solidFill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</a:rPr>
            <a:t>1/2</a:t>
          </a:r>
          <a:r>
            <a:rPr kumimoji="1" lang="ja-JP" altLang="en-US" sz="1200" u="sng">
              <a:solidFill>
                <a:srgbClr val="FF0000"/>
              </a:solidFill>
            </a:rPr>
            <a:t>→</a:t>
          </a:r>
          <a:r>
            <a:rPr kumimoji="1" lang="en-US" altLang="ja-JP" sz="1200" u="sng">
              <a:solidFill>
                <a:srgbClr val="FF0000"/>
              </a:solidFill>
            </a:rPr>
            <a:t>12</a:t>
          </a:r>
          <a:r>
            <a:rPr kumimoji="1" lang="ja-JP" altLang="en-US" sz="1200" u="sng">
              <a:solidFill>
                <a:srgbClr val="FF0000"/>
              </a:solidFill>
            </a:rPr>
            <a:t>万円</a:t>
          </a:r>
          <a:r>
            <a:rPr kumimoji="1" lang="ja-JP" altLang="en-US" sz="1200">
              <a:solidFill>
                <a:sysClr val="windowText" lastClr="000000"/>
              </a:solidFill>
            </a:rPr>
            <a:t>）、</a:t>
          </a:r>
          <a:r>
            <a:rPr kumimoji="1" lang="ja-JP" altLang="en-US" sz="1200">
              <a:solidFill>
                <a:srgbClr val="FF0000"/>
              </a:solidFill>
            </a:rPr>
            <a:t>企業支援</a:t>
          </a:r>
          <a:r>
            <a:rPr kumimoji="1" lang="en-US" altLang="ja-JP" sz="1200">
              <a:solidFill>
                <a:srgbClr val="FF0000"/>
              </a:solidFill>
            </a:rPr>
            <a:t>24</a:t>
          </a:r>
          <a:r>
            <a:rPr kumimoji="1" lang="ja-JP" altLang="en-US" sz="1200">
              <a:solidFill>
                <a:srgbClr val="FF0000"/>
              </a:solidFill>
            </a:rPr>
            <a:t>万円（</a:t>
          </a:r>
          <a:r>
            <a:rPr kumimoji="1" lang="ja-JP" altLang="en-US" sz="1200" u="sng">
              <a:solidFill>
                <a:srgbClr val="FF0000"/>
              </a:solidFill>
            </a:rPr>
            <a:t>②</a:t>
          </a:r>
          <a:r>
            <a:rPr kumimoji="1" lang="ja-JP" altLang="en-US" sz="1200">
              <a:solidFill>
                <a:srgbClr val="FF0000"/>
              </a:solidFill>
            </a:rPr>
            <a:t>）　</a:t>
          </a:r>
          <a:r>
            <a:rPr kumimoji="1" lang="ja-JP" altLang="en-US" sz="1200">
              <a:solidFill>
                <a:sysClr val="windowText" lastClr="000000"/>
              </a:solidFill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万円を比較すると①が低くなるため、①にさらに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</a:rPr>
            <a:t>6</a:t>
          </a:r>
          <a:r>
            <a:rPr kumimoji="1" lang="ja-JP" altLang="en-US" sz="1200" u="sng">
              <a:solidFill>
                <a:srgbClr val="FF0000"/>
              </a:solidFill>
            </a:rPr>
            <a:t>万円（③）</a:t>
          </a:r>
          <a:r>
            <a:rPr kumimoji="1" lang="ja-JP" altLang="en-US" sz="1200">
              <a:solidFill>
                <a:sysClr val="windowText" lastClr="000000"/>
              </a:solidFill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9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万円を比較すると③の方が低くなるため、</a:t>
          </a:r>
          <a:r>
            <a:rPr kumimoji="1" lang="ja-JP" altLang="en-US" sz="1200" u="sng">
              <a:solidFill>
                <a:srgbClr val="FF0000"/>
              </a:solidFill>
            </a:rPr>
            <a:t>６万円が県補助額</a:t>
          </a:r>
          <a:r>
            <a:rPr kumimoji="1" lang="ja-JP" altLang="en-US" sz="1200">
              <a:solidFill>
                <a:sysClr val="windowText" lastClr="000000"/>
              </a:solidFill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認証企業の場合は、①に</a:t>
          </a:r>
          <a:r>
            <a:rPr kumimoji="1" lang="en-US" altLang="ja-JP" sz="1200">
              <a:solidFill>
                <a:srgbClr val="FF0000"/>
              </a:solidFill>
            </a:rPr>
            <a:t>3/4</a:t>
          </a:r>
          <a:r>
            <a:rPr kumimoji="1" lang="ja-JP" altLang="en-US" sz="1200">
              <a:solidFill>
                <a:sysClr val="windowText" lastClr="000000"/>
              </a:solidFill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</a:rPr>
            <a:t>９万円（③）</a:t>
          </a:r>
          <a:r>
            <a:rPr kumimoji="1" lang="ja-JP" altLang="en-US" sz="1200">
              <a:solidFill>
                <a:sysClr val="windowText" lastClr="000000"/>
              </a:solidFill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13.5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</a:rPr>
            <a:t>９万円が県の補助額</a:t>
          </a:r>
          <a:r>
            <a:rPr kumimoji="1" lang="ja-JP" altLang="en-US" sz="1200">
              <a:solidFill>
                <a:sysClr val="windowText" lastClr="000000"/>
              </a:solidFill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従業員Ｂさん</a:t>
          </a:r>
          <a:r>
            <a:rPr kumimoji="1" lang="ja-JP" altLang="en-US" sz="1400">
              <a:solidFill>
                <a:sysClr val="windowText" lastClr="000000"/>
              </a:solidFill>
            </a:rPr>
            <a:t>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万円を比較すると①が低くなるため、①にさらに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の方が低くなるため、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22.5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（例２）従業員返還額の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半額を支援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を比較すると同額の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ため、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同額のため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が算出され、③と上限額９万円を比較すると上限額の方が低くなるため、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1" u="none">
              <a:solidFill>
                <a:sysClr val="windowText" lastClr="000000"/>
              </a:solidFill>
              <a:effectLst/>
            </a:rPr>
            <a:t>（例３）従業員返還額の</a:t>
          </a:r>
          <a:r>
            <a:rPr lang="en-US" altLang="ja-JP" sz="1200" b="1" u="sng">
              <a:solidFill>
                <a:sysClr val="windowText" lastClr="000000"/>
              </a:solidFill>
              <a:effectLst/>
            </a:rPr>
            <a:t>1/3</a:t>
          </a:r>
          <a:r>
            <a:rPr lang="ja-JP" altLang="en-US" sz="1200" b="1" u="sng">
              <a:solidFill>
                <a:sysClr val="windowText" lastClr="000000"/>
              </a:solidFill>
              <a:effectLst/>
            </a:rPr>
            <a:t>を支援</a:t>
          </a:r>
          <a:r>
            <a:rPr lang="ja-JP" altLang="en-US" sz="1200" b="1" u="none">
              <a:solidFill>
                <a:sysClr val="windowText" lastClr="000000"/>
              </a:solidFill>
              <a:effectLst/>
            </a:rPr>
            <a:t>する場合</a:t>
          </a:r>
          <a:endParaRPr lang="en-US" altLang="ja-JP" sz="1200" b="1" u="none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Ｅ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万円を比較すると③の方が低くなるため、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が算出され、③と上限額９万円を比較すると上限額の方が低くなるため、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）従業員返還額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にかかわらず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毎月定額を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lang="ja-JP" altLang="ja-JP" sz="1400" b="1" u="none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Ｇ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（企業負担毎月１万円）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同額のため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③の方が低くなるため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さん（企業負担毎月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万円を比較すると②が低くなるため、②にさらに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さん（企業負担毎月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年度途中で支援開始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する場合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の補助額算定方法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＜例＞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（１）年間返済額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万円（月返済額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万円）の従業員に対し、毎月１万円の支援を、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ア）６月から開始した場合、①９万円（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）、②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10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６～３月分）　→　  補助金額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万円（①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　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認証企業は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6.75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イ）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月から開始した場合、①９万円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、②４万円（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～３月分）　→　  補助金額   ２万円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認証企業は   ３万円 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（２）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年間返済額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万円（月返済額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万円）の従業員に対し、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毎月半額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の支援を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ウ）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６月から開始した場合、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６～３月分）　→　  補助金額  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＞上限９万円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認証企業は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＞上限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月から開始した場合、①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）、②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～３月分）　→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補助金額  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上限９万円）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認証企業は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６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＜上限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br>
            <a:rPr lang="en-US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3:G33"/>
  <sheetViews>
    <sheetView tabSelected="1" view="pageBreakPreview" topLeftCell="A16" zoomScale="80" zoomScaleNormal="100" zoomScaleSheetLayoutView="80" workbookViewId="0">
      <selection activeCell="E11" sqref="E11"/>
    </sheetView>
  </sheetViews>
  <sheetFormatPr defaultRowHeight="18"/>
  <cols>
    <col min="1" max="1" width="16.25" bestFit="1" customWidth="1"/>
    <col min="4" max="4" width="10.08203125" customWidth="1"/>
    <col min="5" max="6" width="15" customWidth="1"/>
    <col min="7" max="7" width="17.33203125" bestFit="1" customWidth="1"/>
  </cols>
  <sheetData>
    <row r="3" spans="1:6">
      <c r="A3" t="s">
        <v>46</v>
      </c>
      <c r="C3" s="14"/>
    </row>
    <row r="4" spans="1:6">
      <c r="C4" s="24"/>
    </row>
    <row r="5" spans="1:6">
      <c r="C5" s="14"/>
      <c r="F5" s="17" t="str">
        <f>入力用①!C4</f>
        <v>令和　年　月　日</v>
      </c>
    </row>
    <row r="6" spans="1:6">
      <c r="C6" s="14"/>
    </row>
    <row r="7" spans="1:6">
      <c r="A7" t="s">
        <v>50</v>
      </c>
      <c r="C7" s="25"/>
    </row>
    <row r="8" spans="1:6">
      <c r="C8" t="s">
        <v>83</v>
      </c>
      <c r="E8" s="59">
        <f>入力用①!$C$6</f>
        <v>0</v>
      </c>
      <c r="F8" s="59"/>
    </row>
    <row r="9" spans="1:6">
      <c r="C9" t="str">
        <f>IF(入力用①!$C$7="","事業者名","")</f>
        <v>事業者名</v>
      </c>
      <c r="E9" s="59">
        <f>IF(入力用①!$C$7="",入力用①!$C$5,入力用①!$C$7)</f>
        <v>0</v>
      </c>
      <c r="F9" s="59"/>
    </row>
    <row r="10" spans="1:6">
      <c r="C10" t="str">
        <f>IF(入力用①!$C$7="","代表者の役職・氏名","事業者名")</f>
        <v>代表者の役職・氏名</v>
      </c>
      <c r="E10" s="59">
        <f>IF(入力用①!$C$7="",入力用①!$C$8,入力用①!$C$5)</f>
        <v>0</v>
      </c>
      <c r="F10" s="59"/>
    </row>
    <row r="11" spans="1:6">
      <c r="C11" t="str">
        <f>IF(入力用①!$C$7="","担当者名","代表者の役職・氏名")</f>
        <v>担当者名</v>
      </c>
      <c r="E11" s="28">
        <f>IF(入力用①!$C$7="",入力用①!$C$9,入力用①!$C$8)</f>
        <v>0</v>
      </c>
    </row>
    <row r="12" spans="1:6">
      <c r="C12" t="str">
        <f>IF(入力用①!$C$7="","連絡先","担当者名")</f>
        <v>連絡先</v>
      </c>
      <c r="E12" s="59">
        <f>IF(入力用①!$C$7="",入力用①!$C$10,入力用①!$C$9)</f>
        <v>0</v>
      </c>
      <c r="F12" s="59"/>
    </row>
    <row r="13" spans="1:6">
      <c r="C13" t="str">
        <f>IF(入力用①!$C$7="","","連絡先")</f>
        <v/>
      </c>
      <c r="E13" s="46" t="str">
        <f>IF(入力用①!$C$7="","",入力用①!$C$10)</f>
        <v/>
      </c>
      <c r="F13" s="46"/>
    </row>
    <row r="14" spans="1:6">
      <c r="E14" s="46"/>
      <c r="F14" s="46"/>
    </row>
    <row r="15" spans="1:6">
      <c r="A15" s="58" t="s">
        <v>37</v>
      </c>
      <c r="B15" s="58"/>
      <c r="C15" s="58"/>
      <c r="D15" s="58"/>
      <c r="E15" s="58"/>
      <c r="F15" s="58"/>
    </row>
    <row r="16" spans="1:6">
      <c r="A16" s="58" t="s">
        <v>47</v>
      </c>
      <c r="B16" s="58"/>
      <c r="C16" s="58"/>
      <c r="D16" s="58"/>
      <c r="E16" s="58"/>
      <c r="F16" s="58"/>
    </row>
    <row r="17" spans="1:7">
      <c r="C17" s="14"/>
    </row>
    <row r="18" spans="1:7">
      <c r="A18" s="35">
        <f>入力用①!C12</f>
        <v>0</v>
      </c>
      <c r="B18" t="s">
        <v>57</v>
      </c>
      <c r="C18" s="14"/>
      <c r="D18">
        <f>入力用①!C13</f>
        <v>0</v>
      </c>
      <c r="E18" t="s">
        <v>69</v>
      </c>
    </row>
    <row r="19" spans="1:7">
      <c r="A19" t="s">
        <v>71</v>
      </c>
      <c r="C19" s="14"/>
    </row>
    <row r="20" spans="1:7">
      <c r="A20" t="s">
        <v>70</v>
      </c>
      <c r="C20" s="21"/>
    </row>
    <row r="21" spans="1:7">
      <c r="C21" s="1" t="s">
        <v>38</v>
      </c>
    </row>
    <row r="23" spans="1:7">
      <c r="A23" t="s">
        <v>51</v>
      </c>
      <c r="C23" s="14"/>
    </row>
    <row r="24" spans="1:7">
      <c r="A24" t="s">
        <v>53</v>
      </c>
      <c r="C24" s="14"/>
    </row>
    <row r="25" spans="1:7">
      <c r="G25" s="16"/>
    </row>
    <row r="27" spans="1:7">
      <c r="A27" t="s">
        <v>48</v>
      </c>
      <c r="C27" s="14" t="s">
        <v>52</v>
      </c>
    </row>
    <row r="28" spans="1:7">
      <c r="A28" t="s">
        <v>54</v>
      </c>
      <c r="C28" s="14"/>
    </row>
    <row r="29" spans="1:7">
      <c r="C29" s="14"/>
    </row>
    <row r="30" spans="1:7">
      <c r="C30" s="14"/>
    </row>
    <row r="31" spans="1:7">
      <c r="C31" s="14" t="s">
        <v>52</v>
      </c>
    </row>
    <row r="32" spans="1:7">
      <c r="A32" t="s">
        <v>49</v>
      </c>
      <c r="C32" s="14"/>
    </row>
    <row r="33" spans="1:3">
      <c r="A33" t="s">
        <v>64</v>
      </c>
      <c r="C33" s="14"/>
    </row>
  </sheetData>
  <mergeCells count="6">
    <mergeCell ref="A16:F16"/>
    <mergeCell ref="E8:F8"/>
    <mergeCell ref="E9:F9"/>
    <mergeCell ref="E10:F10"/>
    <mergeCell ref="A15:F15"/>
    <mergeCell ref="E12:F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I19"/>
  <sheetViews>
    <sheetView view="pageBreakPreview" topLeftCell="A2" zoomScale="90" zoomScaleNormal="100" zoomScaleSheetLayoutView="90" workbookViewId="0">
      <selection activeCell="C6" sqref="C6"/>
    </sheetView>
  </sheetViews>
  <sheetFormatPr defaultRowHeight="18"/>
  <cols>
    <col min="2" max="2" width="33.83203125" bestFit="1" customWidth="1"/>
    <col min="3" max="3" width="44.83203125" customWidth="1"/>
    <col min="4" max="4" width="29" customWidth="1"/>
  </cols>
  <sheetData>
    <row r="2" spans="2:9" ht="43.5" customHeight="1"/>
    <row r="3" spans="2:9" ht="22.5">
      <c r="C3" s="22" t="s">
        <v>42</v>
      </c>
      <c r="D3" s="22" t="s">
        <v>41</v>
      </c>
    </row>
    <row r="4" spans="2:9">
      <c r="B4" s="15" t="s">
        <v>61</v>
      </c>
      <c r="C4" s="33" t="s">
        <v>77</v>
      </c>
      <c r="D4" s="41">
        <v>45366</v>
      </c>
    </row>
    <row r="5" spans="2:9">
      <c r="B5" s="15" t="s">
        <v>39</v>
      </c>
      <c r="C5" s="43"/>
      <c r="D5" s="34" t="s">
        <v>62</v>
      </c>
    </row>
    <row r="6" spans="2:9">
      <c r="B6" s="15" t="s">
        <v>58</v>
      </c>
      <c r="C6" s="47"/>
      <c r="D6" s="34" t="s">
        <v>66</v>
      </c>
    </row>
    <row r="7" spans="2:9">
      <c r="B7" s="15" t="s">
        <v>65</v>
      </c>
      <c r="C7" s="44"/>
      <c r="D7" s="42" t="s">
        <v>67</v>
      </c>
    </row>
    <row r="8" spans="2:9">
      <c r="B8" s="15" t="s">
        <v>80</v>
      </c>
      <c r="C8" s="45"/>
      <c r="D8" s="34" t="s">
        <v>81</v>
      </c>
    </row>
    <row r="9" spans="2:9">
      <c r="B9" s="15" t="s">
        <v>79</v>
      </c>
      <c r="C9" s="45"/>
      <c r="D9" s="34" t="s">
        <v>82</v>
      </c>
    </row>
    <row r="10" spans="2:9">
      <c r="B10" s="15" t="s">
        <v>78</v>
      </c>
      <c r="C10" s="45"/>
      <c r="D10" s="15" t="s">
        <v>45</v>
      </c>
    </row>
    <row r="11" spans="2:9">
      <c r="B11" s="40" t="s">
        <v>76</v>
      </c>
      <c r="C11" s="23" t="s">
        <v>68</v>
      </c>
      <c r="D11" s="36" t="s">
        <v>68</v>
      </c>
    </row>
    <row r="12" spans="2:9" ht="18.75" customHeight="1">
      <c r="B12" s="18" t="s">
        <v>55</v>
      </c>
      <c r="C12" s="20"/>
      <c r="D12" s="19">
        <v>45044</v>
      </c>
      <c r="E12" s="16"/>
      <c r="F12" s="16"/>
      <c r="G12" s="16"/>
      <c r="H12" s="16"/>
      <c r="I12" s="16" t="s">
        <v>40</v>
      </c>
    </row>
    <row r="13" spans="2:9" ht="18.75" customHeight="1">
      <c r="B13" s="26" t="s">
        <v>56</v>
      </c>
      <c r="C13" s="27"/>
      <c r="D13" s="32" t="s">
        <v>63</v>
      </c>
      <c r="E13" s="16"/>
      <c r="F13" s="16"/>
      <c r="G13" s="16"/>
      <c r="H13" s="16"/>
    </row>
    <row r="14" spans="2:9">
      <c r="B14" s="15" t="s">
        <v>60</v>
      </c>
      <c r="C14" s="30"/>
      <c r="D14" s="31">
        <v>100000</v>
      </c>
      <c r="E14" s="16"/>
      <c r="F14" s="16"/>
      <c r="G14" s="16"/>
      <c r="H14" s="16"/>
    </row>
    <row r="15" spans="2:9">
      <c r="B15" s="37"/>
      <c r="C15" s="38"/>
      <c r="D15" s="39"/>
      <c r="E15" s="16"/>
      <c r="F15" s="16"/>
      <c r="G15" s="16"/>
      <c r="H15" s="16"/>
    </row>
    <row r="17" spans="2:4">
      <c r="B17" s="29" t="s">
        <v>59</v>
      </c>
      <c r="C17" s="28"/>
    </row>
    <row r="18" spans="2:4">
      <c r="B18" s="18" t="s">
        <v>43</v>
      </c>
      <c r="C18" s="53"/>
      <c r="D18" s="19">
        <v>45017</v>
      </c>
    </row>
    <row r="19" spans="2:4">
      <c r="B19" s="18" t="s">
        <v>44</v>
      </c>
      <c r="C19" s="53"/>
      <c r="D19" s="19">
        <v>45382</v>
      </c>
    </row>
  </sheetData>
  <phoneticPr fontId="1"/>
  <dataValidations count="1">
    <dataValidation type="list" allowBlank="1" showInputMessage="1" showErrorMessage="1" sqref="C11:D11" xr:uid="{00000000-0002-0000-0200-000000000000}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21"/>
  <sheetViews>
    <sheetView view="pageBreakPreview" zoomScale="70" zoomScaleNormal="100" zoomScaleSheetLayoutView="70" workbookViewId="0">
      <selection activeCell="Q59" sqref="Q59"/>
    </sheetView>
  </sheetViews>
  <sheetFormatPr defaultRowHeight="18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5.25" customWidth="1"/>
  </cols>
  <sheetData>
    <row r="1" spans="1:9" ht="26.5">
      <c r="A1" s="62" t="s">
        <v>33</v>
      </c>
      <c r="B1" s="62"/>
      <c r="C1" s="62"/>
      <c r="D1" s="62"/>
      <c r="E1" s="62"/>
      <c r="F1" s="62"/>
      <c r="G1" s="62"/>
      <c r="H1" s="62"/>
      <c r="I1" s="62"/>
    </row>
    <row r="2" spans="1:9" ht="22.5">
      <c r="A2" s="7" t="s">
        <v>12</v>
      </c>
    </row>
    <row r="3" spans="1:9" ht="37.5" customHeight="1">
      <c r="A3" s="60" t="s">
        <v>14</v>
      </c>
      <c r="B3" s="60"/>
      <c r="C3" s="61" t="s">
        <v>20</v>
      </c>
      <c r="D3" s="61"/>
      <c r="E3" s="61"/>
      <c r="F3" s="61"/>
      <c r="G3" s="61"/>
      <c r="H3" s="61"/>
      <c r="I3" s="61"/>
    </row>
    <row r="4" spans="1:9" ht="37.5" customHeight="1">
      <c r="A4" s="60" t="s">
        <v>17</v>
      </c>
      <c r="B4" s="60"/>
      <c r="C4" s="61" t="s">
        <v>21</v>
      </c>
      <c r="D4" s="61"/>
      <c r="E4" s="61"/>
      <c r="F4" s="61"/>
      <c r="G4" s="61"/>
      <c r="H4" s="61"/>
      <c r="I4" s="61"/>
    </row>
    <row r="5" spans="1:9" ht="37.5" customHeight="1">
      <c r="A5" s="60" t="s">
        <v>15</v>
      </c>
      <c r="B5" s="60"/>
      <c r="C5" s="61" t="s">
        <v>22</v>
      </c>
      <c r="D5" s="61"/>
      <c r="E5" s="61"/>
      <c r="F5" s="61"/>
      <c r="G5" s="61"/>
      <c r="H5" s="61"/>
      <c r="I5" s="61"/>
    </row>
    <row r="6" spans="1:9" ht="37.5" customHeight="1">
      <c r="A6" s="60" t="s">
        <v>16</v>
      </c>
      <c r="B6" s="60"/>
      <c r="C6" s="61" t="s">
        <v>23</v>
      </c>
      <c r="D6" s="61"/>
      <c r="E6" s="61"/>
      <c r="F6" s="61"/>
      <c r="G6" s="61"/>
      <c r="H6" s="61"/>
      <c r="I6" s="61"/>
    </row>
    <row r="7" spans="1:9" ht="18" customHeight="1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9" ht="14.25" customHeight="1"/>
    <row r="9" spans="1:9" ht="22.5" customHeight="1">
      <c r="A9" s="7" t="s">
        <v>9</v>
      </c>
      <c r="I9" s="1" t="s">
        <v>8</v>
      </c>
    </row>
    <row r="10" spans="1:9" ht="76" customHeight="1">
      <c r="A10" s="8" t="s">
        <v>0</v>
      </c>
      <c r="B10" s="8" t="s">
        <v>3</v>
      </c>
      <c r="C10" s="9" t="s">
        <v>13</v>
      </c>
      <c r="D10" s="8" t="s">
        <v>1</v>
      </c>
      <c r="E10" s="9" t="s">
        <v>19</v>
      </c>
      <c r="F10" s="9" t="s">
        <v>2</v>
      </c>
      <c r="G10" s="9" t="s">
        <v>84</v>
      </c>
      <c r="H10" s="9" t="s">
        <v>85</v>
      </c>
      <c r="I10" s="9" t="s">
        <v>86</v>
      </c>
    </row>
    <row r="11" spans="1:9" ht="30" customHeight="1">
      <c r="A11" s="10">
        <v>1</v>
      </c>
      <c r="B11" s="2" t="s">
        <v>34</v>
      </c>
      <c r="C11" s="6" t="s">
        <v>24</v>
      </c>
      <c r="D11" s="2" t="s">
        <v>27</v>
      </c>
      <c r="E11" s="2" t="s">
        <v>30</v>
      </c>
      <c r="F11" s="2" t="s">
        <v>29</v>
      </c>
      <c r="G11" s="3">
        <v>240000</v>
      </c>
      <c r="H11" s="3">
        <v>180000</v>
      </c>
      <c r="I11" s="3">
        <v>60000</v>
      </c>
    </row>
    <row r="12" spans="1:9" ht="30" customHeight="1">
      <c r="A12" s="10">
        <v>2</v>
      </c>
      <c r="B12" s="2" t="s">
        <v>35</v>
      </c>
      <c r="C12" s="2" t="s">
        <v>25</v>
      </c>
      <c r="D12" s="2" t="s">
        <v>28</v>
      </c>
      <c r="E12" s="2" t="s">
        <v>31</v>
      </c>
      <c r="F12" s="2" t="s">
        <v>27</v>
      </c>
      <c r="G12" s="3">
        <v>600000</v>
      </c>
      <c r="H12" s="3">
        <v>600000</v>
      </c>
      <c r="I12" s="3">
        <v>90000</v>
      </c>
    </row>
    <row r="13" spans="1:9" ht="30" customHeight="1">
      <c r="A13" s="10">
        <v>3</v>
      </c>
      <c r="B13" s="2" t="s">
        <v>36</v>
      </c>
      <c r="C13" s="2" t="s">
        <v>26</v>
      </c>
      <c r="D13" s="2" t="s">
        <v>29</v>
      </c>
      <c r="E13" s="2" t="s">
        <v>32</v>
      </c>
      <c r="F13" s="2" t="s">
        <v>28</v>
      </c>
      <c r="G13" s="3">
        <v>360000</v>
      </c>
      <c r="H13" s="3">
        <v>180000</v>
      </c>
      <c r="I13" s="3">
        <v>90000</v>
      </c>
    </row>
    <row r="14" spans="1:9" ht="30" customHeight="1">
      <c r="A14" s="10">
        <v>4</v>
      </c>
      <c r="B14" s="2" t="s">
        <v>87</v>
      </c>
      <c r="C14" s="6" t="s">
        <v>24</v>
      </c>
      <c r="D14" s="2" t="s">
        <v>27</v>
      </c>
      <c r="E14" s="2" t="s">
        <v>30</v>
      </c>
      <c r="F14" s="2" t="s">
        <v>29</v>
      </c>
      <c r="G14" s="3">
        <v>480000</v>
      </c>
      <c r="H14" s="3">
        <v>240000</v>
      </c>
      <c r="I14" s="3">
        <v>90000</v>
      </c>
    </row>
    <row r="15" spans="1:9" ht="30" customHeight="1">
      <c r="A15" s="10">
        <v>5</v>
      </c>
      <c r="B15" s="2" t="s">
        <v>88</v>
      </c>
      <c r="C15" s="2" t="s">
        <v>25</v>
      </c>
      <c r="D15" s="2" t="s">
        <v>28</v>
      </c>
      <c r="E15" s="2" t="s">
        <v>31</v>
      </c>
      <c r="F15" s="2" t="s">
        <v>27</v>
      </c>
      <c r="G15" s="3">
        <v>240000</v>
      </c>
      <c r="H15" s="3">
        <v>80000</v>
      </c>
      <c r="I15" s="3">
        <v>40000</v>
      </c>
    </row>
    <row r="16" spans="1:9" ht="30" customHeight="1">
      <c r="A16" s="10">
        <v>6</v>
      </c>
      <c r="B16" s="2" t="s">
        <v>89</v>
      </c>
      <c r="C16" s="2" t="s">
        <v>26</v>
      </c>
      <c r="D16" s="2" t="s">
        <v>29</v>
      </c>
      <c r="E16" s="2" t="s">
        <v>32</v>
      </c>
      <c r="F16" s="2" t="s">
        <v>28</v>
      </c>
      <c r="G16" s="3">
        <v>600000</v>
      </c>
      <c r="H16" s="3">
        <v>200000</v>
      </c>
      <c r="I16" s="3">
        <v>90000</v>
      </c>
    </row>
    <row r="17" spans="1:9" ht="30" customHeight="1">
      <c r="A17" s="10">
        <v>7</v>
      </c>
      <c r="B17" s="2" t="s">
        <v>90</v>
      </c>
      <c r="C17" s="6" t="s">
        <v>24</v>
      </c>
      <c r="D17" s="2" t="s">
        <v>27</v>
      </c>
      <c r="E17" s="2" t="s">
        <v>30</v>
      </c>
      <c r="F17" s="2" t="s">
        <v>29</v>
      </c>
      <c r="G17" s="3">
        <v>240000</v>
      </c>
      <c r="H17" s="3">
        <v>120000</v>
      </c>
      <c r="I17" s="3">
        <v>60000</v>
      </c>
    </row>
    <row r="18" spans="1:9" ht="30" customHeight="1">
      <c r="A18" s="10">
        <v>8</v>
      </c>
      <c r="B18" s="2" t="s">
        <v>91</v>
      </c>
      <c r="C18" s="2" t="s">
        <v>25</v>
      </c>
      <c r="D18" s="2" t="s">
        <v>28</v>
      </c>
      <c r="E18" s="2" t="s">
        <v>31</v>
      </c>
      <c r="F18" s="2" t="s">
        <v>27</v>
      </c>
      <c r="G18" s="3">
        <v>480000</v>
      </c>
      <c r="H18" s="3">
        <v>180000</v>
      </c>
      <c r="I18" s="3">
        <v>90000</v>
      </c>
    </row>
    <row r="19" spans="1:9" ht="30" customHeight="1">
      <c r="A19" s="10">
        <v>9</v>
      </c>
      <c r="B19" s="2" t="s">
        <v>92</v>
      </c>
      <c r="C19" s="2" t="s">
        <v>26</v>
      </c>
      <c r="D19" s="2" t="s">
        <v>29</v>
      </c>
      <c r="E19" s="2" t="s">
        <v>32</v>
      </c>
      <c r="F19" s="2" t="s">
        <v>28</v>
      </c>
      <c r="G19" s="3">
        <v>360000</v>
      </c>
      <c r="H19" s="3">
        <v>240000</v>
      </c>
      <c r="I19" s="3">
        <v>90000</v>
      </c>
    </row>
    <row r="20" spans="1:9" ht="30" customHeight="1">
      <c r="A20" s="4"/>
      <c r="B20" s="5"/>
      <c r="C20" s="5"/>
      <c r="D20" s="5"/>
      <c r="E20" s="5"/>
      <c r="F20" s="2" t="s">
        <v>10</v>
      </c>
      <c r="G20" s="3">
        <f>SUM(G11:G19)</f>
        <v>3600000</v>
      </c>
      <c r="H20" s="3">
        <f>SUM(H11:H19)</f>
        <v>2020000</v>
      </c>
      <c r="I20" s="3">
        <f>SUM(I11:I19)</f>
        <v>700000</v>
      </c>
    </row>
    <row r="21" spans="1:9" ht="19.5" customHeight="1">
      <c r="A21" s="13" t="s">
        <v>7</v>
      </c>
      <c r="B21" s="4"/>
      <c r="C21" s="4"/>
      <c r="D21" s="4"/>
      <c r="E21" s="4"/>
      <c r="F21" s="4"/>
      <c r="G21" s="4"/>
      <c r="H21" s="4"/>
      <c r="I21" s="4"/>
    </row>
  </sheetData>
  <mergeCells count="9">
    <mergeCell ref="A6:B6"/>
    <mergeCell ref="C6:I6"/>
    <mergeCell ref="A1:I1"/>
    <mergeCell ref="A3:B3"/>
    <mergeCell ref="C3:I3"/>
    <mergeCell ref="A4:B4"/>
    <mergeCell ref="C4:I4"/>
    <mergeCell ref="A5:B5"/>
    <mergeCell ref="C5:I5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8339-90F6-4C33-982A-DC7B6843537B}">
  <sheetPr>
    <tabColor rgb="FFFFFF00"/>
    <pageSetUpPr fitToPage="1"/>
  </sheetPr>
  <dimension ref="A1:T38"/>
  <sheetViews>
    <sheetView view="pageBreakPreview" topLeftCell="A2" zoomScale="70" zoomScaleNormal="100" zoomScaleSheetLayoutView="70" workbookViewId="0">
      <selection activeCell="I12" sqref="I12"/>
    </sheetView>
  </sheetViews>
  <sheetFormatPr defaultRowHeight="18"/>
  <cols>
    <col min="1" max="1" width="5" customWidth="1"/>
    <col min="2" max="2" width="14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20" ht="37.5" customHeight="1"/>
    <row r="2" spans="1:20" ht="26.5">
      <c r="A2" s="62" t="s">
        <v>11</v>
      </c>
      <c r="B2" s="62"/>
      <c r="C2" s="62"/>
      <c r="D2" s="62"/>
      <c r="E2" s="62"/>
      <c r="F2" s="62"/>
      <c r="G2" s="62"/>
      <c r="H2" s="62"/>
      <c r="I2" s="62"/>
    </row>
    <row r="3" spans="1:20" ht="22.5">
      <c r="A3" s="7" t="s">
        <v>12</v>
      </c>
    </row>
    <row r="4" spans="1:20" ht="37.5" customHeight="1">
      <c r="A4" s="60" t="s">
        <v>14</v>
      </c>
      <c r="B4" s="60"/>
      <c r="C4" s="63"/>
      <c r="D4" s="63"/>
      <c r="E4" s="63"/>
      <c r="F4" s="63"/>
      <c r="G4" s="63"/>
      <c r="H4" s="63"/>
      <c r="I4" s="63"/>
    </row>
    <row r="5" spans="1:20" ht="37.5" customHeight="1">
      <c r="A5" s="60" t="s">
        <v>17</v>
      </c>
      <c r="B5" s="60"/>
      <c r="C5" s="63"/>
      <c r="D5" s="63"/>
      <c r="E5" s="63"/>
      <c r="F5" s="63"/>
      <c r="G5" s="63"/>
      <c r="H5" s="63"/>
      <c r="I5" s="63"/>
    </row>
    <row r="6" spans="1:20" ht="37.5" customHeight="1">
      <c r="A6" s="60" t="s">
        <v>15</v>
      </c>
      <c r="B6" s="60"/>
      <c r="C6" s="64" t="str">
        <f>TEXT(入力用①!C18,"ggge年m月d日")&amp;"～"&amp;TEXT(入力用①!C19,"ggge年m月d日")</f>
        <v>明治33年1月0日～明治33年1月0日</v>
      </c>
      <c r="D6" s="64"/>
      <c r="E6" s="64"/>
      <c r="F6" s="64"/>
      <c r="G6" s="64"/>
      <c r="H6" s="64"/>
      <c r="I6" s="64"/>
    </row>
    <row r="7" spans="1:20" ht="37.5" customHeight="1">
      <c r="A7" s="60" t="s">
        <v>16</v>
      </c>
      <c r="B7" s="60"/>
      <c r="C7" s="63"/>
      <c r="D7" s="63"/>
      <c r="E7" s="63"/>
      <c r="F7" s="63"/>
      <c r="G7" s="63"/>
      <c r="H7" s="63"/>
      <c r="I7" s="63"/>
    </row>
    <row r="8" spans="1:20" ht="18" customHeight="1">
      <c r="A8" s="13" t="s">
        <v>18</v>
      </c>
      <c r="B8" s="11"/>
      <c r="C8" s="12"/>
      <c r="D8" s="12"/>
      <c r="E8" s="12"/>
      <c r="F8" s="12"/>
      <c r="G8" s="12"/>
      <c r="H8" s="12"/>
      <c r="I8" s="12"/>
    </row>
    <row r="9" spans="1:20" ht="14.25" customHeight="1"/>
    <row r="10" spans="1:20" ht="22.5" customHeight="1">
      <c r="A10" s="7" t="s">
        <v>9</v>
      </c>
      <c r="I10" s="1" t="s">
        <v>8</v>
      </c>
      <c r="K10" t="s">
        <v>72</v>
      </c>
      <c r="P10" t="s">
        <v>73</v>
      </c>
      <c r="S10" s="54"/>
      <c r="T10" t="s">
        <v>93</v>
      </c>
    </row>
    <row r="11" spans="1:20" ht="37.5" customHeight="1">
      <c r="A11" s="8" t="s">
        <v>0</v>
      </c>
      <c r="B11" s="8" t="s">
        <v>3</v>
      </c>
      <c r="C11" s="9" t="s">
        <v>13</v>
      </c>
      <c r="D11" s="8" t="s">
        <v>1</v>
      </c>
      <c r="E11" s="9" t="s">
        <v>19</v>
      </c>
      <c r="F11" s="9" t="s">
        <v>2</v>
      </c>
      <c r="G11" s="9" t="s">
        <v>5</v>
      </c>
      <c r="H11" s="9" t="s">
        <v>4</v>
      </c>
      <c r="I11" s="9" t="s">
        <v>6</v>
      </c>
      <c r="K11" s="55" t="s">
        <v>74</v>
      </c>
      <c r="L11" s="55" t="s">
        <v>94</v>
      </c>
      <c r="M11" s="55" t="s">
        <v>95</v>
      </c>
      <c r="N11" s="55" t="s">
        <v>75</v>
      </c>
      <c r="P11" s="55" t="s">
        <v>74</v>
      </c>
      <c r="Q11" s="55" t="s">
        <v>94</v>
      </c>
      <c r="R11" s="55" t="s">
        <v>95</v>
      </c>
      <c r="S11" s="56" t="s">
        <v>75</v>
      </c>
    </row>
    <row r="12" spans="1:20" ht="30" customHeight="1">
      <c r="A12" s="10">
        <v>1</v>
      </c>
      <c r="B12" s="48"/>
      <c r="C12" s="49"/>
      <c r="D12" s="48"/>
      <c r="E12" s="49"/>
      <c r="F12" s="48"/>
      <c r="G12" s="50"/>
      <c r="H12" s="50"/>
      <c r="I12" s="57">
        <f>IF(入力用①!$C$16="有",S12,N12)</f>
        <v>0</v>
      </c>
      <c r="K12" s="51">
        <v>90000</v>
      </c>
      <c r="L12" s="51">
        <f>ROUNDDOWN(G12/2,0)</f>
        <v>0</v>
      </c>
      <c r="M12" s="51">
        <f>H12</f>
        <v>0</v>
      </c>
      <c r="N12" s="51">
        <f>ROUNDDOWN(MIN(K12,(MIN(L12,M12))*0.5),0)</f>
        <v>0</v>
      </c>
      <c r="P12" s="51">
        <v>135000</v>
      </c>
      <c r="Q12" s="51">
        <f>ROUNDDOWN(G12/2,0)</f>
        <v>0</v>
      </c>
      <c r="R12" s="51">
        <f>H12</f>
        <v>0</v>
      </c>
      <c r="S12" s="52">
        <f>ROUNDDOWN(MIN(P12,(MIN(Q12,R12))*0.75),0)</f>
        <v>0</v>
      </c>
    </row>
    <row r="13" spans="1:20" ht="30" customHeight="1">
      <c r="A13" s="10">
        <v>2</v>
      </c>
      <c r="B13" s="48"/>
      <c r="C13" s="49"/>
      <c r="D13" s="48"/>
      <c r="E13" s="49"/>
      <c r="F13" s="48"/>
      <c r="G13" s="50"/>
      <c r="H13" s="50"/>
      <c r="I13" s="57">
        <f>IF(入力用①!$C$16="有",S13,N13)</f>
        <v>0</v>
      </c>
      <c r="K13" s="51">
        <v>90000</v>
      </c>
      <c r="L13" s="51">
        <f>ROUNDDOWN(G13/2,0)</f>
        <v>0</v>
      </c>
      <c r="M13" s="51">
        <f>H13</f>
        <v>0</v>
      </c>
      <c r="N13" s="51">
        <f>ROUNDDOWN(MIN(K13,(MIN(L13,M13))*0.5),0)</f>
        <v>0</v>
      </c>
      <c r="P13" s="51">
        <v>135000</v>
      </c>
      <c r="Q13" s="51">
        <f t="shared" ref="Q13:Q36" si="0">ROUNDDOWN(G13/2,0)</f>
        <v>0</v>
      </c>
      <c r="R13" s="51">
        <f t="shared" ref="R13:R36" si="1">H13</f>
        <v>0</v>
      </c>
      <c r="S13" s="52">
        <f>ROUNDDOWN(MIN(P13,(MIN(Q13,R13))*0.75),0)</f>
        <v>0</v>
      </c>
    </row>
    <row r="14" spans="1:20" ht="30" customHeight="1">
      <c r="A14" s="10">
        <v>3</v>
      </c>
      <c r="B14" s="48"/>
      <c r="C14" s="48"/>
      <c r="D14" s="48"/>
      <c r="E14" s="49"/>
      <c r="F14" s="48"/>
      <c r="G14" s="50"/>
      <c r="H14" s="50"/>
      <c r="I14" s="57">
        <f>IF(入力用①!$C$16="有",S14,N14)</f>
        <v>0</v>
      </c>
      <c r="K14" s="51">
        <v>90000</v>
      </c>
      <c r="L14" s="51">
        <f t="shared" ref="L14:L36" si="2">ROUNDDOWN(G14/2,0)</f>
        <v>0</v>
      </c>
      <c r="M14" s="51">
        <f t="shared" ref="M14:M36" si="3">H14</f>
        <v>0</v>
      </c>
      <c r="N14" s="51">
        <f t="shared" ref="N14:N36" si="4">ROUNDDOWN(MIN(K14,(MIN(L14,M14))*0.5),0)</f>
        <v>0</v>
      </c>
      <c r="P14" s="51">
        <v>135000</v>
      </c>
      <c r="Q14" s="51">
        <f t="shared" si="0"/>
        <v>0</v>
      </c>
      <c r="R14" s="51">
        <f t="shared" si="1"/>
        <v>0</v>
      </c>
      <c r="S14" s="52">
        <f t="shared" ref="S14:S36" si="5">ROUNDDOWN(MIN(P14,(MIN(Q14,R14))*0.75),0)</f>
        <v>0</v>
      </c>
    </row>
    <row r="15" spans="1:20" ht="30" customHeight="1">
      <c r="A15" s="10">
        <v>4</v>
      </c>
      <c r="B15" s="48"/>
      <c r="C15" s="48"/>
      <c r="D15" s="48"/>
      <c r="E15" s="49"/>
      <c r="F15" s="48"/>
      <c r="G15" s="50"/>
      <c r="H15" s="50"/>
      <c r="I15" s="57">
        <f>IF(入力用①!$C$16="有",S15,N15)</f>
        <v>0</v>
      </c>
      <c r="K15" s="51">
        <v>90000</v>
      </c>
      <c r="L15" s="51">
        <f>ROUNDDOWN(G15/2,0)</f>
        <v>0</v>
      </c>
      <c r="M15" s="51">
        <f t="shared" si="3"/>
        <v>0</v>
      </c>
      <c r="N15" s="51">
        <f t="shared" si="4"/>
        <v>0</v>
      </c>
      <c r="P15" s="51">
        <v>135000</v>
      </c>
      <c r="Q15" s="51">
        <f>ROUNDDOWN(G15/2,0)</f>
        <v>0</v>
      </c>
      <c r="R15" s="51">
        <f t="shared" si="1"/>
        <v>0</v>
      </c>
      <c r="S15" s="52">
        <f t="shared" si="5"/>
        <v>0</v>
      </c>
    </row>
    <row r="16" spans="1:20" ht="30" customHeight="1">
      <c r="A16" s="10">
        <v>5</v>
      </c>
      <c r="B16" s="48"/>
      <c r="C16" s="48"/>
      <c r="D16" s="48"/>
      <c r="E16" s="49"/>
      <c r="F16" s="48"/>
      <c r="G16" s="50"/>
      <c r="H16" s="50"/>
      <c r="I16" s="57">
        <f>IF(入力用①!$C$16="有",S16,N16)</f>
        <v>0</v>
      </c>
      <c r="K16" s="51">
        <v>90000</v>
      </c>
      <c r="L16" s="51">
        <f t="shared" si="2"/>
        <v>0</v>
      </c>
      <c r="M16" s="51">
        <f t="shared" si="3"/>
        <v>0</v>
      </c>
      <c r="N16" s="51">
        <f t="shared" si="4"/>
        <v>0</v>
      </c>
      <c r="P16" s="51">
        <v>135000</v>
      </c>
      <c r="Q16" s="51">
        <f t="shared" si="0"/>
        <v>0</v>
      </c>
      <c r="R16" s="51">
        <f t="shared" si="1"/>
        <v>0</v>
      </c>
      <c r="S16" s="52">
        <f t="shared" si="5"/>
        <v>0</v>
      </c>
    </row>
    <row r="17" spans="1:19" ht="30" customHeight="1">
      <c r="A17" s="10">
        <v>6</v>
      </c>
      <c r="B17" s="48"/>
      <c r="C17" s="49"/>
      <c r="D17" s="48"/>
      <c r="E17" s="49"/>
      <c r="F17" s="48"/>
      <c r="G17" s="50"/>
      <c r="H17" s="50"/>
      <c r="I17" s="57">
        <f>IF(入力用①!$C$16="有",S17,N17)</f>
        <v>0</v>
      </c>
      <c r="K17" s="51">
        <v>90000</v>
      </c>
      <c r="L17" s="51">
        <f t="shared" si="2"/>
        <v>0</v>
      </c>
      <c r="M17" s="51">
        <f t="shared" si="3"/>
        <v>0</v>
      </c>
      <c r="N17" s="51">
        <f t="shared" si="4"/>
        <v>0</v>
      </c>
      <c r="P17" s="51">
        <v>135000</v>
      </c>
      <c r="Q17" s="51">
        <f t="shared" si="0"/>
        <v>0</v>
      </c>
      <c r="R17" s="51">
        <f t="shared" si="1"/>
        <v>0</v>
      </c>
      <c r="S17" s="52">
        <f t="shared" si="5"/>
        <v>0</v>
      </c>
    </row>
    <row r="18" spans="1:19" ht="30" customHeight="1">
      <c r="A18" s="10">
        <v>7</v>
      </c>
      <c r="B18" s="48"/>
      <c r="C18" s="49"/>
      <c r="D18" s="48"/>
      <c r="E18" s="49"/>
      <c r="F18" s="48"/>
      <c r="G18" s="50"/>
      <c r="H18" s="50"/>
      <c r="I18" s="57">
        <f>IF(入力用①!$C$16="有",S18,N18)</f>
        <v>0</v>
      </c>
      <c r="K18" s="51">
        <v>90000</v>
      </c>
      <c r="L18" s="51">
        <f t="shared" si="2"/>
        <v>0</v>
      </c>
      <c r="M18" s="51">
        <f t="shared" si="3"/>
        <v>0</v>
      </c>
      <c r="N18" s="51">
        <f t="shared" si="4"/>
        <v>0</v>
      </c>
      <c r="P18" s="51">
        <v>135000</v>
      </c>
      <c r="Q18" s="51">
        <f t="shared" si="0"/>
        <v>0</v>
      </c>
      <c r="R18" s="51">
        <f t="shared" si="1"/>
        <v>0</v>
      </c>
      <c r="S18" s="52">
        <f t="shared" si="5"/>
        <v>0</v>
      </c>
    </row>
    <row r="19" spans="1:19" ht="30" customHeight="1">
      <c r="A19" s="10">
        <v>8</v>
      </c>
      <c r="B19" s="48"/>
      <c r="C19" s="48"/>
      <c r="D19" s="48"/>
      <c r="E19" s="49"/>
      <c r="F19" s="48"/>
      <c r="G19" s="50"/>
      <c r="H19" s="50"/>
      <c r="I19" s="57">
        <f>IF(入力用①!$C$16="有",S19,N19)</f>
        <v>0</v>
      </c>
      <c r="K19" s="51">
        <v>90000</v>
      </c>
      <c r="L19" s="51">
        <f t="shared" si="2"/>
        <v>0</v>
      </c>
      <c r="M19" s="51">
        <f t="shared" si="3"/>
        <v>0</v>
      </c>
      <c r="N19" s="51">
        <f t="shared" si="4"/>
        <v>0</v>
      </c>
      <c r="P19" s="51">
        <v>135000</v>
      </c>
      <c r="Q19" s="51">
        <f t="shared" si="0"/>
        <v>0</v>
      </c>
      <c r="R19" s="51">
        <f t="shared" si="1"/>
        <v>0</v>
      </c>
      <c r="S19" s="52">
        <f t="shared" si="5"/>
        <v>0</v>
      </c>
    </row>
    <row r="20" spans="1:19" ht="30" customHeight="1">
      <c r="A20" s="10">
        <v>9</v>
      </c>
      <c r="B20" s="48"/>
      <c r="C20" s="48"/>
      <c r="D20" s="48"/>
      <c r="E20" s="49"/>
      <c r="F20" s="48"/>
      <c r="G20" s="50"/>
      <c r="H20" s="50"/>
      <c r="I20" s="57">
        <f>IF(入力用①!$C$16="有",S20,N20)</f>
        <v>0</v>
      </c>
      <c r="K20" s="51">
        <v>90000</v>
      </c>
      <c r="L20" s="51">
        <f t="shared" si="2"/>
        <v>0</v>
      </c>
      <c r="M20" s="51">
        <f t="shared" si="3"/>
        <v>0</v>
      </c>
      <c r="N20" s="51">
        <f t="shared" si="4"/>
        <v>0</v>
      </c>
      <c r="P20" s="51">
        <v>135000</v>
      </c>
      <c r="Q20" s="51">
        <f t="shared" si="0"/>
        <v>0</v>
      </c>
      <c r="R20" s="51">
        <f t="shared" si="1"/>
        <v>0</v>
      </c>
      <c r="S20" s="52">
        <f t="shared" si="5"/>
        <v>0</v>
      </c>
    </row>
    <row r="21" spans="1:19" ht="30" customHeight="1">
      <c r="A21" s="10">
        <v>10</v>
      </c>
      <c r="B21" s="48"/>
      <c r="C21" s="48"/>
      <c r="D21" s="48"/>
      <c r="E21" s="49"/>
      <c r="F21" s="48"/>
      <c r="G21" s="50"/>
      <c r="H21" s="50"/>
      <c r="I21" s="57">
        <f>IF(入力用①!$C$16="有",S21,N21)</f>
        <v>0</v>
      </c>
      <c r="K21" s="51">
        <v>90000</v>
      </c>
      <c r="L21" s="51">
        <f t="shared" si="2"/>
        <v>0</v>
      </c>
      <c r="M21" s="51">
        <f t="shared" si="3"/>
        <v>0</v>
      </c>
      <c r="N21" s="51">
        <f t="shared" si="4"/>
        <v>0</v>
      </c>
      <c r="P21" s="51">
        <v>135000</v>
      </c>
      <c r="Q21" s="51">
        <f t="shared" si="0"/>
        <v>0</v>
      </c>
      <c r="R21" s="51">
        <f t="shared" si="1"/>
        <v>0</v>
      </c>
      <c r="S21" s="52">
        <f t="shared" si="5"/>
        <v>0</v>
      </c>
    </row>
    <row r="22" spans="1:19" ht="30" customHeight="1">
      <c r="A22" s="10">
        <v>11</v>
      </c>
      <c r="B22" s="48"/>
      <c r="C22" s="48"/>
      <c r="D22" s="48"/>
      <c r="E22" s="49"/>
      <c r="F22" s="48"/>
      <c r="G22" s="50"/>
      <c r="H22" s="50"/>
      <c r="I22" s="57">
        <f>IF(入力用①!$C$16="有",S22,N22)</f>
        <v>0</v>
      </c>
      <c r="K22" s="51">
        <v>90000</v>
      </c>
      <c r="L22" s="51">
        <f t="shared" si="2"/>
        <v>0</v>
      </c>
      <c r="M22" s="51">
        <f t="shared" si="3"/>
        <v>0</v>
      </c>
      <c r="N22" s="51">
        <f t="shared" si="4"/>
        <v>0</v>
      </c>
      <c r="P22" s="51">
        <v>135000</v>
      </c>
      <c r="Q22" s="51">
        <f t="shared" si="0"/>
        <v>0</v>
      </c>
      <c r="R22" s="51">
        <f t="shared" si="1"/>
        <v>0</v>
      </c>
      <c r="S22" s="52">
        <f t="shared" si="5"/>
        <v>0</v>
      </c>
    </row>
    <row r="23" spans="1:19" ht="30" customHeight="1">
      <c r="A23" s="10">
        <v>12</v>
      </c>
      <c r="B23" s="48"/>
      <c r="C23" s="48"/>
      <c r="D23" s="48"/>
      <c r="E23" s="49"/>
      <c r="F23" s="48"/>
      <c r="G23" s="50"/>
      <c r="H23" s="50"/>
      <c r="I23" s="57">
        <f>IF(入力用①!$C$16="有",S23,N23)</f>
        <v>0</v>
      </c>
      <c r="K23" s="51">
        <v>90000</v>
      </c>
      <c r="L23" s="51">
        <f t="shared" si="2"/>
        <v>0</v>
      </c>
      <c r="M23" s="51">
        <f t="shared" si="3"/>
        <v>0</v>
      </c>
      <c r="N23" s="51">
        <f t="shared" si="4"/>
        <v>0</v>
      </c>
      <c r="P23" s="51">
        <v>135000</v>
      </c>
      <c r="Q23" s="51">
        <f t="shared" si="0"/>
        <v>0</v>
      </c>
      <c r="R23" s="51">
        <f t="shared" si="1"/>
        <v>0</v>
      </c>
      <c r="S23" s="52">
        <f t="shared" si="5"/>
        <v>0</v>
      </c>
    </row>
    <row r="24" spans="1:19" ht="30" customHeight="1">
      <c r="A24" s="10">
        <v>13</v>
      </c>
      <c r="B24" s="48"/>
      <c r="C24" s="48"/>
      <c r="D24" s="48"/>
      <c r="E24" s="49"/>
      <c r="F24" s="48"/>
      <c r="G24" s="50"/>
      <c r="H24" s="50"/>
      <c r="I24" s="57">
        <f>IF(入力用①!$C$16="有",S24,N24)</f>
        <v>0</v>
      </c>
      <c r="K24" s="51">
        <v>90000</v>
      </c>
      <c r="L24" s="51">
        <f t="shared" si="2"/>
        <v>0</v>
      </c>
      <c r="M24" s="51">
        <f t="shared" si="3"/>
        <v>0</v>
      </c>
      <c r="N24" s="51">
        <f t="shared" si="4"/>
        <v>0</v>
      </c>
      <c r="P24" s="51">
        <v>135000</v>
      </c>
      <c r="Q24" s="51">
        <f t="shared" si="0"/>
        <v>0</v>
      </c>
      <c r="R24" s="51">
        <f t="shared" si="1"/>
        <v>0</v>
      </c>
      <c r="S24" s="52">
        <f t="shared" si="5"/>
        <v>0</v>
      </c>
    </row>
    <row r="25" spans="1:19" ht="30" customHeight="1">
      <c r="A25" s="10">
        <v>14</v>
      </c>
      <c r="B25" s="48"/>
      <c r="C25" s="48"/>
      <c r="D25" s="48"/>
      <c r="E25" s="49"/>
      <c r="F25" s="48"/>
      <c r="G25" s="50"/>
      <c r="H25" s="50"/>
      <c r="I25" s="57">
        <f>IF(入力用①!$C$16="有",S25,N25)</f>
        <v>0</v>
      </c>
      <c r="K25" s="51">
        <v>90000</v>
      </c>
      <c r="L25" s="51">
        <f t="shared" si="2"/>
        <v>0</v>
      </c>
      <c r="M25" s="51">
        <f t="shared" si="3"/>
        <v>0</v>
      </c>
      <c r="N25" s="51">
        <f t="shared" si="4"/>
        <v>0</v>
      </c>
      <c r="P25" s="51">
        <v>135000</v>
      </c>
      <c r="Q25" s="51">
        <f t="shared" si="0"/>
        <v>0</v>
      </c>
      <c r="R25" s="51">
        <f t="shared" si="1"/>
        <v>0</v>
      </c>
      <c r="S25" s="52">
        <f t="shared" si="5"/>
        <v>0</v>
      </c>
    </row>
    <row r="26" spans="1:19" ht="30" customHeight="1">
      <c r="A26" s="10">
        <v>15</v>
      </c>
      <c r="B26" s="48"/>
      <c r="C26" s="48"/>
      <c r="D26" s="48"/>
      <c r="E26" s="49"/>
      <c r="F26" s="48"/>
      <c r="G26" s="50"/>
      <c r="H26" s="50"/>
      <c r="I26" s="57">
        <f>IF(入力用①!$C$16="有",S26,N26)</f>
        <v>0</v>
      </c>
      <c r="K26" s="51">
        <v>90000</v>
      </c>
      <c r="L26" s="51">
        <f t="shared" si="2"/>
        <v>0</v>
      </c>
      <c r="M26" s="51">
        <f t="shared" si="3"/>
        <v>0</v>
      </c>
      <c r="N26" s="51">
        <f t="shared" si="4"/>
        <v>0</v>
      </c>
      <c r="P26" s="51">
        <v>135000</v>
      </c>
      <c r="Q26" s="51">
        <f t="shared" si="0"/>
        <v>0</v>
      </c>
      <c r="R26" s="51">
        <f t="shared" si="1"/>
        <v>0</v>
      </c>
      <c r="S26" s="52">
        <f t="shared" si="5"/>
        <v>0</v>
      </c>
    </row>
    <row r="27" spans="1:19" ht="30" customHeight="1">
      <c r="A27" s="10">
        <v>16</v>
      </c>
      <c r="B27" s="48"/>
      <c r="C27" s="48"/>
      <c r="D27" s="48"/>
      <c r="E27" s="49"/>
      <c r="F27" s="48"/>
      <c r="G27" s="50"/>
      <c r="H27" s="50"/>
      <c r="I27" s="57">
        <f>IF(入力用①!$C$16="有",S27,N27)</f>
        <v>0</v>
      </c>
      <c r="K27" s="51">
        <v>90000</v>
      </c>
      <c r="L27" s="51">
        <f t="shared" si="2"/>
        <v>0</v>
      </c>
      <c r="M27" s="51">
        <f t="shared" si="3"/>
        <v>0</v>
      </c>
      <c r="N27" s="51">
        <f t="shared" si="4"/>
        <v>0</v>
      </c>
      <c r="P27" s="51">
        <v>135000</v>
      </c>
      <c r="Q27" s="51">
        <f t="shared" si="0"/>
        <v>0</v>
      </c>
      <c r="R27" s="51">
        <f t="shared" si="1"/>
        <v>0</v>
      </c>
      <c r="S27" s="52">
        <f t="shared" si="5"/>
        <v>0</v>
      </c>
    </row>
    <row r="28" spans="1:19" ht="30" customHeight="1">
      <c r="A28" s="10">
        <v>17</v>
      </c>
      <c r="B28" s="48"/>
      <c r="C28" s="48"/>
      <c r="D28" s="48"/>
      <c r="E28" s="49"/>
      <c r="F28" s="48"/>
      <c r="G28" s="50"/>
      <c r="H28" s="50"/>
      <c r="I28" s="57">
        <f>IF(入力用①!$C$16="有",S28,N28)</f>
        <v>0</v>
      </c>
      <c r="K28" s="51">
        <v>90000</v>
      </c>
      <c r="L28" s="51">
        <f t="shared" si="2"/>
        <v>0</v>
      </c>
      <c r="M28" s="51">
        <f t="shared" si="3"/>
        <v>0</v>
      </c>
      <c r="N28" s="51">
        <f t="shared" si="4"/>
        <v>0</v>
      </c>
      <c r="P28" s="51">
        <v>135000</v>
      </c>
      <c r="Q28" s="51">
        <f t="shared" si="0"/>
        <v>0</v>
      </c>
      <c r="R28" s="51">
        <f t="shared" si="1"/>
        <v>0</v>
      </c>
      <c r="S28" s="52">
        <f t="shared" si="5"/>
        <v>0</v>
      </c>
    </row>
    <row r="29" spans="1:19" ht="30" customHeight="1">
      <c r="A29" s="10">
        <v>18</v>
      </c>
      <c r="B29" s="48"/>
      <c r="C29" s="48"/>
      <c r="D29" s="48"/>
      <c r="E29" s="49"/>
      <c r="F29" s="48"/>
      <c r="G29" s="50"/>
      <c r="H29" s="50"/>
      <c r="I29" s="57">
        <f>IF(入力用①!$C$16="有",S29,N29)</f>
        <v>0</v>
      </c>
      <c r="K29" s="51">
        <v>90000</v>
      </c>
      <c r="L29" s="51">
        <f t="shared" si="2"/>
        <v>0</v>
      </c>
      <c r="M29" s="51">
        <f t="shared" si="3"/>
        <v>0</v>
      </c>
      <c r="N29" s="51">
        <f>ROUNDDOWN(MIN(K29,(MIN(L29,M29))*0.5),0)</f>
        <v>0</v>
      </c>
      <c r="P29" s="51">
        <v>135000</v>
      </c>
      <c r="Q29" s="51">
        <f t="shared" si="0"/>
        <v>0</v>
      </c>
      <c r="R29" s="51">
        <f t="shared" si="1"/>
        <v>0</v>
      </c>
      <c r="S29" s="52">
        <f>ROUNDDOWN(MIN(P29,(MIN(Q29,R29))*0.75),0)</f>
        <v>0</v>
      </c>
    </row>
    <row r="30" spans="1:19" ht="30" customHeight="1">
      <c r="A30" s="10">
        <v>19</v>
      </c>
      <c r="B30" s="48"/>
      <c r="C30" s="48"/>
      <c r="D30" s="48"/>
      <c r="E30" s="49"/>
      <c r="F30" s="48"/>
      <c r="G30" s="50"/>
      <c r="H30" s="50"/>
      <c r="I30" s="57">
        <f>IF(入力用①!$C$16="有",S30,N30)</f>
        <v>0</v>
      </c>
      <c r="K30" s="51">
        <v>90000</v>
      </c>
      <c r="L30" s="51">
        <f t="shared" si="2"/>
        <v>0</v>
      </c>
      <c r="M30" s="51">
        <f t="shared" si="3"/>
        <v>0</v>
      </c>
      <c r="N30" s="51">
        <f t="shared" si="4"/>
        <v>0</v>
      </c>
      <c r="P30" s="51">
        <v>135000</v>
      </c>
      <c r="Q30" s="51">
        <f t="shared" si="0"/>
        <v>0</v>
      </c>
      <c r="R30" s="51">
        <f t="shared" si="1"/>
        <v>0</v>
      </c>
      <c r="S30" s="52">
        <f t="shared" si="5"/>
        <v>0</v>
      </c>
    </row>
    <row r="31" spans="1:19" ht="30" customHeight="1">
      <c r="A31" s="10">
        <v>20</v>
      </c>
      <c r="B31" s="48"/>
      <c r="C31" s="48"/>
      <c r="D31" s="48"/>
      <c r="E31" s="49"/>
      <c r="F31" s="48"/>
      <c r="G31" s="50"/>
      <c r="H31" s="50"/>
      <c r="I31" s="57">
        <f>IF(入力用①!$C$16="有",S31,N31)</f>
        <v>0</v>
      </c>
      <c r="K31" s="51">
        <v>90000</v>
      </c>
      <c r="L31" s="51">
        <f t="shared" si="2"/>
        <v>0</v>
      </c>
      <c r="M31" s="51">
        <f t="shared" si="3"/>
        <v>0</v>
      </c>
      <c r="N31" s="51">
        <f t="shared" si="4"/>
        <v>0</v>
      </c>
      <c r="P31" s="51">
        <v>135000</v>
      </c>
      <c r="Q31" s="51">
        <f t="shared" si="0"/>
        <v>0</v>
      </c>
      <c r="R31" s="51">
        <f t="shared" si="1"/>
        <v>0</v>
      </c>
      <c r="S31" s="52">
        <f t="shared" si="5"/>
        <v>0</v>
      </c>
    </row>
    <row r="32" spans="1:19" ht="30" customHeight="1">
      <c r="A32" s="10">
        <v>21</v>
      </c>
      <c r="B32" s="48"/>
      <c r="C32" s="48"/>
      <c r="D32" s="48"/>
      <c r="E32" s="49"/>
      <c r="F32" s="48"/>
      <c r="G32" s="50"/>
      <c r="H32" s="50"/>
      <c r="I32" s="57">
        <f>IF(入力用①!$C$16="有",S32,N32)</f>
        <v>0</v>
      </c>
      <c r="K32" s="51">
        <v>90000</v>
      </c>
      <c r="L32" s="51">
        <f t="shared" si="2"/>
        <v>0</v>
      </c>
      <c r="M32" s="51">
        <f t="shared" si="3"/>
        <v>0</v>
      </c>
      <c r="N32" s="51">
        <f t="shared" si="4"/>
        <v>0</v>
      </c>
      <c r="P32" s="51">
        <v>135000</v>
      </c>
      <c r="Q32" s="51">
        <f t="shared" si="0"/>
        <v>0</v>
      </c>
      <c r="R32" s="51">
        <f t="shared" si="1"/>
        <v>0</v>
      </c>
      <c r="S32" s="52">
        <f t="shared" si="5"/>
        <v>0</v>
      </c>
    </row>
    <row r="33" spans="1:19" ht="30" customHeight="1">
      <c r="A33" s="10">
        <v>22</v>
      </c>
      <c r="B33" s="48"/>
      <c r="C33" s="48"/>
      <c r="D33" s="48"/>
      <c r="E33" s="49"/>
      <c r="F33" s="48"/>
      <c r="G33" s="50"/>
      <c r="H33" s="50"/>
      <c r="I33" s="57">
        <f>IF(入力用①!$C$16="有",S33,N33)</f>
        <v>0</v>
      </c>
      <c r="K33" s="51">
        <v>90000</v>
      </c>
      <c r="L33" s="51">
        <f t="shared" si="2"/>
        <v>0</v>
      </c>
      <c r="M33" s="51">
        <f t="shared" si="3"/>
        <v>0</v>
      </c>
      <c r="N33" s="51">
        <f t="shared" si="4"/>
        <v>0</v>
      </c>
      <c r="P33" s="51">
        <v>135000</v>
      </c>
      <c r="Q33" s="51">
        <f t="shared" si="0"/>
        <v>0</v>
      </c>
      <c r="R33" s="51">
        <f t="shared" si="1"/>
        <v>0</v>
      </c>
      <c r="S33" s="52">
        <f t="shared" si="5"/>
        <v>0</v>
      </c>
    </row>
    <row r="34" spans="1:19" ht="30" customHeight="1">
      <c r="A34" s="10">
        <v>23</v>
      </c>
      <c r="B34" s="48"/>
      <c r="C34" s="48"/>
      <c r="D34" s="48"/>
      <c r="E34" s="49"/>
      <c r="F34" s="48"/>
      <c r="G34" s="50"/>
      <c r="H34" s="50"/>
      <c r="I34" s="57">
        <f>IF(入力用①!$C$16="有",S34,N34)</f>
        <v>0</v>
      </c>
      <c r="K34" s="51">
        <v>90000</v>
      </c>
      <c r="L34" s="51">
        <f t="shared" si="2"/>
        <v>0</v>
      </c>
      <c r="M34" s="51">
        <f t="shared" si="3"/>
        <v>0</v>
      </c>
      <c r="N34" s="51">
        <f t="shared" si="4"/>
        <v>0</v>
      </c>
      <c r="P34" s="51">
        <v>135000</v>
      </c>
      <c r="Q34" s="51">
        <f t="shared" si="0"/>
        <v>0</v>
      </c>
      <c r="R34" s="51">
        <f t="shared" si="1"/>
        <v>0</v>
      </c>
      <c r="S34" s="52">
        <f t="shared" si="5"/>
        <v>0</v>
      </c>
    </row>
    <row r="35" spans="1:19" ht="30" customHeight="1">
      <c r="A35" s="10">
        <v>24</v>
      </c>
      <c r="B35" s="48"/>
      <c r="C35" s="48"/>
      <c r="D35" s="48"/>
      <c r="E35" s="49"/>
      <c r="F35" s="48"/>
      <c r="G35" s="50"/>
      <c r="H35" s="50"/>
      <c r="I35" s="57">
        <f>IF(入力用①!$C$16="有",S35,N35)</f>
        <v>0</v>
      </c>
      <c r="K35" s="51">
        <v>90000</v>
      </c>
      <c r="L35" s="51">
        <f t="shared" si="2"/>
        <v>0</v>
      </c>
      <c r="M35" s="51">
        <f t="shared" si="3"/>
        <v>0</v>
      </c>
      <c r="N35" s="51">
        <f t="shared" si="4"/>
        <v>0</v>
      </c>
      <c r="P35" s="51">
        <v>135000</v>
      </c>
      <c r="Q35" s="51">
        <f t="shared" si="0"/>
        <v>0</v>
      </c>
      <c r="R35" s="51">
        <f t="shared" si="1"/>
        <v>0</v>
      </c>
      <c r="S35" s="52">
        <f t="shared" si="5"/>
        <v>0</v>
      </c>
    </row>
    <row r="36" spans="1:19" ht="30" customHeight="1">
      <c r="A36" s="10">
        <v>25</v>
      </c>
      <c r="B36" s="48"/>
      <c r="C36" s="48"/>
      <c r="D36" s="48"/>
      <c r="E36" s="49"/>
      <c r="F36" s="48"/>
      <c r="G36" s="50"/>
      <c r="H36" s="50"/>
      <c r="I36" s="57">
        <f>IF(入力用①!$C$16="有",S36,N36)</f>
        <v>0</v>
      </c>
      <c r="K36" s="51">
        <v>90000</v>
      </c>
      <c r="L36" s="51">
        <f t="shared" si="2"/>
        <v>0</v>
      </c>
      <c r="M36" s="51">
        <f t="shared" si="3"/>
        <v>0</v>
      </c>
      <c r="N36" s="51">
        <f t="shared" si="4"/>
        <v>0</v>
      </c>
      <c r="P36" s="51">
        <v>135000</v>
      </c>
      <c r="Q36" s="51">
        <f t="shared" si="0"/>
        <v>0</v>
      </c>
      <c r="R36" s="51">
        <f t="shared" si="1"/>
        <v>0</v>
      </c>
      <c r="S36" s="52">
        <f t="shared" si="5"/>
        <v>0</v>
      </c>
    </row>
    <row r="37" spans="1:19" ht="30" customHeight="1">
      <c r="A37" s="4"/>
      <c r="B37" s="5"/>
      <c r="C37" s="5"/>
      <c r="D37" s="5"/>
      <c r="E37" s="5"/>
      <c r="F37" s="10" t="s">
        <v>10</v>
      </c>
      <c r="G37" s="57">
        <f>SUM(G12:G36)</f>
        <v>0</v>
      </c>
      <c r="H37" s="57">
        <f>SUM(H12:H36)</f>
        <v>0</v>
      </c>
      <c r="I37" s="57">
        <f>SUM(I12:I36)</f>
        <v>0</v>
      </c>
    </row>
    <row r="38" spans="1:19" ht="19.5" customHeight="1">
      <c r="A38" s="13"/>
      <c r="B38" s="4"/>
      <c r="C38" s="4"/>
      <c r="D38" s="4"/>
      <c r="E38" s="4"/>
      <c r="F38" s="4"/>
      <c r="G38" s="4"/>
      <c r="H38" s="4"/>
      <c r="I38" s="4"/>
    </row>
  </sheetData>
  <sheetProtection algorithmName="SHA-512" hashValue="0XIPZymv82TdbXdYaAJoAvw+Z+KR+DaZ/Se8jHb2MRenC2Cl4oiAAcPqnfRbuH3GGEr2c0z7dwLs4+SCE2+jdA==" saltValue="d09pzhq36kdUDpJCUGMnHw==" spinCount="100000" sheet="1" objects="1" scenarios="1" formatColumns="0" formatRows="0"/>
  <mergeCells count="9">
    <mergeCell ref="A7:B7"/>
    <mergeCell ref="C7:I7"/>
    <mergeCell ref="A2:I2"/>
    <mergeCell ref="A4:B4"/>
    <mergeCell ref="C4:I4"/>
    <mergeCell ref="A5:B5"/>
    <mergeCell ref="C5:I5"/>
    <mergeCell ref="A6:B6"/>
    <mergeCell ref="C6:I6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様式４(実績報告書)</vt:lpstr>
      <vt:lpstr>入力用①</vt:lpstr>
      <vt:lpstr>※【必ずご確認ください】計画書記載例</vt:lpstr>
      <vt:lpstr>入力用②（事業計画書）※計画に変更がある場合は作成してください</vt:lpstr>
      <vt:lpstr>※【必ずご確認ください】計画書記載例!Print_Area</vt:lpstr>
      <vt:lpstr>入力用①!Print_Area</vt:lpstr>
      <vt:lpstr>'入力用②（事業計画書）※計画に変更がある場合は作成してください'!Print_Area</vt:lpstr>
      <vt:lpstr>'様式４(実績報告書)'!Print_Area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産業政策課　池原</dc:creator>
  <cp:lastModifiedBy>玉城　知希</cp:lastModifiedBy>
  <cp:lastPrinted>2023-12-25T05:23:25Z</cp:lastPrinted>
  <dcterms:created xsi:type="dcterms:W3CDTF">2022-03-02T09:45:45Z</dcterms:created>
  <dcterms:modified xsi:type="dcterms:W3CDTF">2025-03-30T05:01:59Z</dcterms:modified>
</cp:coreProperties>
</file>