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255" windowWidth="7680" windowHeight="8730" tabRatio="919" activeTab="1"/>
  </bookViews>
  <sheets>
    <sheet name="表紙" sheetId="1" r:id="rId1"/>
    <sheet name="目次" sheetId="2" r:id="rId2"/>
    <sheet name="総括" sheetId="3" r:id="rId3"/>
    <sheet name="Ⅰ合計" sheetId="4" r:id="rId4"/>
    <sheet name="1普通税" sheetId="5" r:id="rId5"/>
    <sheet name="(1)市町村民税" sheetId="6" r:id="rId6"/>
    <sheet name="(ｲ)個人均等割" sheetId="7" r:id="rId7"/>
    <sheet name="(ﾛ)所得割" sheetId="8" r:id="rId8"/>
    <sheet name="(ﾊ)法人均等割" sheetId="9" r:id="rId9"/>
    <sheet name="(ﾆ)法人税割" sheetId="10" r:id="rId10"/>
    <sheet name="(2)固定資産税" sheetId="11" r:id="rId11"/>
    <sheet name="(ｲ)純固定資産税" sheetId="12" r:id="rId12"/>
    <sheet name="a土地" sheetId="13" r:id="rId13"/>
    <sheet name="b家屋" sheetId="14" r:id="rId14"/>
    <sheet name="c償却資産" sheetId="15" r:id="rId15"/>
    <sheet name="(ﾛ)交納付金" sheetId="16" r:id="rId16"/>
    <sheet name="a交付金" sheetId="17" r:id="rId17"/>
    <sheet name="b納付金" sheetId="18" r:id="rId18"/>
    <sheet name="(3)軽自動車" sheetId="19" r:id="rId19"/>
    <sheet name="(4)たばこ税" sheetId="20" r:id="rId20"/>
    <sheet name="(5)鉱産税" sheetId="21" r:id="rId21"/>
    <sheet name="(6)特土地" sheetId="22" r:id="rId22"/>
    <sheet name="(ｲ)保有分" sheetId="23" r:id="rId23"/>
    <sheet name="(ﾛ)取得分" sheetId="24" r:id="rId24"/>
    <sheet name="2目的税" sheetId="25" r:id="rId25"/>
    <sheet name="(1)入湯税" sheetId="26" r:id="rId26"/>
    <sheet name="(2)事業所税" sheetId="27" r:id="rId27"/>
    <sheet name="(3)法定外目的税" sheetId="28" r:id="rId28"/>
    <sheet name="Ⅱ1国保税" sheetId="29" r:id="rId29"/>
    <sheet name="Ⅱ2国保料" sheetId="30" r:id="rId30"/>
    <sheet name="帳票61_06(1)" sheetId="31" r:id="rId31"/>
    <sheet name="帳票61_06(2)" sheetId="32" r:id="rId32"/>
  </sheets>
  <externalReferences>
    <externalReference r:id="rId35"/>
    <externalReference r:id="rId36"/>
  </externalReferences>
  <definedNames>
    <definedName name="_xlnm.Print_Area" localSheetId="2">'総括'!$A$1:$L$33</definedName>
    <definedName name="_xlnm.Print_Area" localSheetId="30">'帳票61_06(1)'!$A$1</definedName>
    <definedName name="_xlnm.Print_Area" localSheetId="31">'帳票61_06(2)'!$A$1</definedName>
    <definedName name="_xlnm.Print_Area" localSheetId="0">'表紙'!$A$1:$AG$57</definedName>
    <definedName name="_xlnm.Print_Area" localSheetId="1">'目次'!$A$1:$AG$32</definedName>
    <definedName name="T_58_課税標準額段階別平成18年度分所得割額等に関する調【合計】_4" localSheetId="1">#REF!</definedName>
    <definedName name="T_58_課税標準額段階別平成18年度分所得割額等に関する調【合計】_4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<sst xmlns="http://schemas.openxmlformats.org/spreadsheetml/2006/main" count="655" uniqueCount="164">
  <si>
    <t>計</t>
  </si>
  <si>
    <t>現年課税分</t>
  </si>
  <si>
    <t>市町村名</t>
  </si>
  <si>
    <t>滞納繰越分</t>
  </si>
  <si>
    <t>現年</t>
  </si>
  <si>
    <t>調　　定　　済　　額</t>
  </si>
  <si>
    <t>収　　入　　済　　額</t>
  </si>
  <si>
    <t>徴　収　率</t>
  </si>
  <si>
    <t>調　　定　　済　　額</t>
  </si>
  <si>
    <t>収　　入　　済　　額</t>
  </si>
  <si>
    <t>徴　収　率</t>
  </si>
  <si>
    <t>市町村名</t>
  </si>
  <si>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</si>
  <si>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</si>
  <si>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</si>
  <si>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</si>
  <si>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</si>
  <si>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</si>
  <si>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</si>
  <si>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</si>
  <si>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</si>
  <si>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</si>
  <si>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</si>
  <si>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</si>
  <si>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</si>
  <si>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</si>
  <si>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</si>
  <si>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</si>
  <si>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</si>
  <si>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</si>
  <si>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</si>
  <si>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</si>
  <si>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</si>
  <si>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</si>
  <si>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</si>
  <si>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</si>
  <si>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</si>
  <si>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</si>
  <si>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</si>
  <si>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</si>
  <si>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</si>
  <si>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</si>
  <si>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</si>
  <si>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</si>
  <si>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</si>
  <si>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</si>
  <si>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都市計</t>
  </si>
  <si>
    <t>町村計</t>
  </si>
  <si>
    <t>（単位：千円、％）</t>
  </si>
  <si>
    <t>a　土　地</t>
  </si>
  <si>
    <t>ｂ　家　屋</t>
  </si>
  <si>
    <t>C　償却資産</t>
  </si>
  <si>
    <t>（４）市町村たばこ税</t>
  </si>
  <si>
    <t>（３）　軽自動車税</t>
  </si>
  <si>
    <t>（５）　鉱産税</t>
  </si>
  <si>
    <t>（６）　特別土地保有税</t>
  </si>
  <si>
    <t>イ　保有分</t>
  </si>
  <si>
    <t>ロ　取得分</t>
  </si>
  <si>
    <t>２　目的税</t>
  </si>
  <si>
    <t>（１）　入湯税</t>
  </si>
  <si>
    <t>（２）　事業所税</t>
  </si>
  <si>
    <t>１　国民健康保険税</t>
  </si>
  <si>
    <t>２　国民健康保険料</t>
  </si>
  <si>
    <t>総　　括</t>
  </si>
  <si>
    <t>（単位：千円、％）</t>
  </si>
  <si>
    <t>都市計</t>
  </si>
  <si>
    <t>町村計</t>
  </si>
  <si>
    <t>（１）　市町村民税</t>
  </si>
  <si>
    <t>イ　個人均等割</t>
  </si>
  <si>
    <t>ロ　所　得　割</t>
  </si>
  <si>
    <t>ハ　法人均等割</t>
  </si>
  <si>
    <t>ニ　法人税割</t>
  </si>
  <si>
    <t>（２）　固定資産税</t>
  </si>
  <si>
    <t>イ　純固定資産税</t>
  </si>
  <si>
    <t>ロ　市町村交納付金</t>
  </si>
  <si>
    <t>a　交付金</t>
  </si>
  <si>
    <t>ｂ　納付金</t>
  </si>
  <si>
    <t>調　定　済　額</t>
  </si>
  <si>
    <t>収　入　済　額</t>
  </si>
  <si>
    <t>徴　収　率</t>
  </si>
  <si>
    <t>現年課税分</t>
  </si>
  <si>
    <t>滞納繰越分</t>
  </si>
  <si>
    <t>計</t>
  </si>
  <si>
    <t>現年</t>
  </si>
  <si>
    <t>滞繰</t>
  </si>
  <si>
    <t>Ⅰ　合計</t>
  </si>
  <si>
    <t>Ⅱ　合計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</si>
  <si>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個人均等割</t>
    </r>
  </si>
  <si>
    <r>
      <t xml:space="preserve"> </t>
    </r>
    <r>
      <rPr>
        <sz val="11"/>
        <rFont val="ＭＳ Ｐゴシック"/>
        <family val="3"/>
      </rP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所得割</t>
    </r>
  </si>
  <si>
    <t xml:space="preserve"> 　ハ 法人均等割</t>
  </si>
  <si>
    <t>　 ニ 法人税割</t>
  </si>
  <si>
    <t>　イ  純固定資産税</t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</si>
  <si>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土地</t>
    </r>
  </si>
  <si>
    <t>　ｂ  家屋</t>
  </si>
  <si>
    <r>
      <t xml:space="preserve">　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償却資産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</si>
  <si>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市町村交納付金</t>
    </r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</si>
  <si>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交付金</t>
    </r>
  </si>
  <si>
    <r>
      <t>　b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納付金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</si>
  <si>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保有分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</si>
  <si>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取得分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</si>
  <si>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事業所税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</si>
  <si>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目的税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</si>
  <si>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入湯税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</si>
  <si>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</si>
  <si>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国民健康保険料</t>
    </r>
  </si>
  <si>
    <r>
      <t>　(6)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特別土地保有税</t>
    </r>
  </si>
  <si>
    <r>
      <t>　(5)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鉱産税</t>
    </r>
  </si>
  <si>
    <r>
      <t>　(4)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市町村たばこ税</t>
    </r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</si>
  <si>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軽自動車税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</si>
  <si>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固定資産税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</si>
  <si>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市町村民税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</si>
  <si>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普通税</t>
    </r>
  </si>
  <si>
    <r>
      <t xml:space="preserve">  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</si>
  <si>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r>
      <t xml:space="preserve">       </t>
    </r>
    <r>
      <rPr>
        <sz val="11"/>
        <rFont val="ＭＳ Ｐゴシック"/>
        <family val="3"/>
      </rPr>
      <t xml:space="preserve">区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</t>
    </r>
  </si>
  <si>
    <t>県　計</t>
  </si>
  <si>
    <t>県　計</t>
  </si>
  <si>
    <t>Ⅰ　合　計　（国民健康保険税（料）を除く）</t>
  </si>
  <si>
    <t>滞繰</t>
  </si>
  <si>
    <t>１　普通税　（法定普通税）</t>
  </si>
  <si>
    <t>表</t>
  </si>
  <si>
    <t>行</t>
  </si>
  <si>
    <t>列</t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</si>
  <si>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</si>
  <si>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</si>
  <si>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</si>
  <si>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</si>
  <si>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</si>
  <si>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</si>
  <si>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</si>
  <si>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t>合計</t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</si>
  <si>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法定外目的税</t>
    </r>
  </si>
  <si>
    <t>平 成 １７ 年 度 市 町 村 税 決 算</t>
  </si>
  <si>
    <t>平成19年３月</t>
  </si>
  <si>
    <t>沖縄県企画部市町村課</t>
  </si>
  <si>
    <t>市町村税決算</t>
  </si>
  <si>
    <t>（平成17年度）</t>
  </si>
  <si>
    <t>　総括</t>
  </si>
  <si>
    <t>１　普通税</t>
  </si>
  <si>
    <t>(1) 市町村民税</t>
  </si>
  <si>
    <t>(ﾛ) 所得割</t>
  </si>
  <si>
    <t>(ﾊ) 法人均等割</t>
  </si>
  <si>
    <t>(ﾆ) 法人税割</t>
  </si>
  <si>
    <t>(2) 固定資産税</t>
  </si>
  <si>
    <t>(ｲ) 純固定資産税</t>
  </si>
  <si>
    <t>a 土地</t>
  </si>
  <si>
    <t>b 家屋</t>
  </si>
  <si>
    <t>c 償却資産</t>
  </si>
  <si>
    <t>(ﾛ) 市町村交納付金</t>
  </si>
  <si>
    <t>a 交付金</t>
  </si>
  <si>
    <t>b 納付金</t>
  </si>
  <si>
    <t>(3) 軽自動車税</t>
  </si>
  <si>
    <t>(4) 市町村たばこ税</t>
  </si>
  <si>
    <t>(5) 鉱産税</t>
  </si>
  <si>
    <t>(6) 特別土地保有税</t>
  </si>
  <si>
    <t>(ｲ) 保有分</t>
  </si>
  <si>
    <t>(ﾛ) 取得分</t>
  </si>
  <si>
    <t>(1) 入湯税</t>
  </si>
  <si>
    <t>(2) 事業所税</t>
  </si>
  <si>
    <t>(3) 法定外目的税</t>
  </si>
  <si>
    <t>Ⅰ　市町村税（国保税除く）合計</t>
  </si>
  <si>
    <t>(ｲ) 個人均等割</t>
  </si>
  <si>
    <t>Ⅱ　国民健康保険税</t>
  </si>
  <si>
    <t>【目次】※クリックすると該当シートに移動します。</t>
  </si>
  <si>
    <t>（３）　法定外目的税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</si>
</sst>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;[Red]\-#,##0.0"/>
    <numFmt numFmtId="179" formatCode="0;&quot;△ &quot;0"/>
    <numFmt numFmtId="180" formatCode="0.0;&quot;△ &quot;0.0"/>
    <numFmt numFmtId="181" formatCode="#,##0_ "/>
    <numFmt numFmtId="182" formatCode="#,##0.0_ "/>
    <numFmt numFmtId="183" formatCode="#,##0.0;&quot;△ &quot;#,##0.0"/>
    <numFmt numFmtId="184" formatCode="#,##0.0_);[Red]\(#,##0.0\)"/>
    <numFmt numFmtId="185" formatCode="#,##0;&quot;△ &quot;#,##0"/>
    <numFmt numFmtId="186" formatCode="0.0_);[Red]\(0.0\)"/>
    <numFmt numFmtId="187" formatCode="0.0%"/>
    <numFmt numFmtId="188" formatCode="#,##0.0_ ;[Red]\-#,##0.0\ "/>
    <numFmt numFmtId="189" formatCode="0_);[Red]\(0\)"/>
    <numFmt numFmtId="190" formatCode="0.0_ "/>
    <numFmt numFmtId="191" formatCode="[$-411]ggge&quot;年&quot;m&quot;月&quot;d&quot;日&quot;;@"/>
    <numFmt numFmtId="192" formatCode="_(* #,##0_);_(* \(#,##0\);_(* &quot;-&quot;_);_(@_)"/>
    <numFmt numFmtId="193" formatCode="0.00;&quot;△ &quot;0.00"/>
    <numFmt numFmtId="194" formatCode="#,##0.0"/>
    <numFmt numFmtId="195" formatCode="_ #,##0;[Red]_ \-#,##0"/>
    <numFmt numFmtId="196" formatCode="_ #,##0.0;[Red]_ \-#,##0.0"/>
    <numFmt numFmtId="197" formatCode="#,##0;[Red]#,##0"/>
    <numFmt numFmtId="198" formatCode="#,##0_ ;[Red]\-#,##0\ "/>
    <numFmt numFmtId="199" formatCode="#,###"/>
    <numFmt numFmtId="200" formatCode="#,##0;0;"/>
    <numFmt numFmtId="201" formatCode="#,###;0;"/>
    <numFmt numFmtId="202" formatCode="#,##0.000;[Red]\-#,##0.000"/>
    <numFmt numFmtId="203" formatCode="#,##0.00;&quot;△ &quot;#,##0.00"/>
    <numFmt numFmtId="204" formatCode="&quot;\&quot;#,##0.00000000000000;&quot;\&quot;\-#,##0.00000000000000"/>
    <numFmt numFmtId="205" formatCode="0.00000000000000_ "/>
    <numFmt numFmtId="206" formatCode="#,##0.00000000000000_ "/>
    <numFmt numFmtId="207" formatCode="#,##0.0000000000000_ "/>
    <numFmt numFmtId="208" formatCode="0.00000%"/>
    <numFmt numFmtId="209" formatCode="0.000000000000000_ "/>
    <numFmt numFmtId="210" formatCode="0.0000000000000_ "/>
    <numFmt numFmtId="211" formatCode="0.00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_ "/>
    <numFmt numFmtId="217" formatCode="#,##0.00_);[Red]\(#,##0.00\)"/>
    <numFmt numFmtId="218" formatCode="#,##0.000_ "/>
    <numFmt numFmtId="219" formatCode="#,##0.00_);\(#,##0.00\)"/>
    <numFmt numFmtId="220" formatCode="#,##0.0000000000_);[Red]\(#,##0.0000000000\)"/>
    <numFmt numFmtId="221" formatCode="0.000_ "/>
    <numFmt numFmtId="222" formatCode="#,##0.0000_ "/>
    <numFmt numFmtId="223" formatCode="#,##0.000_);[Red]\(#,##0.000\)"/>
    <numFmt numFmtId="224" formatCode="0.00_ "/>
    <numFmt numFmtId="225" formatCode="_ #,##0.00;[Red]_ \-#,##0.00"/>
    <numFmt numFmtId="226" formatCode="#,##0.00_ ;[Red]\-#,##0.00\ "/>
    <numFmt numFmtId="227" formatCode="0.00_);[Red]\(0.00\)"/>
    <numFmt numFmtId="228" formatCode="0_ ;[Red]&quot;△&quot;0\ "/>
    <numFmt numFmtId="229" formatCode="#,##0;[Red]&quot;△&quot;#,##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6"/>
      <name val="HG丸ｺﾞｼｯｸM-PRO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color indexed="12"/>
      <name val="HG丸ｺﾞｼｯｸM-PRO"/>
      <family val="3"/>
    </font>
    <font>
      <u val="single"/>
      <sz val="11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0" xfId="18" applyFont="1" applyAlignment="1">
      <alignment/>
    </xf>
    <xf numFmtId="38" fontId="0" fillId="0" borderId="0" xfId="18" applyFont="1" applyAlignment="1">
      <alignment/>
    </xf>
    <xf numFmtId="0" fontId="0" fillId="0" borderId="0" xfId="0" applyFont="1" applyFill="1" applyAlignment="1">
      <alignment/>
    </xf>
    <xf numFmtId="38" fontId="0" fillId="0" borderId="0" xfId="18" applyFont="1" applyFill="1" applyAlignment="1">
      <alignment/>
    </xf>
    <xf numFmtId="38" fontId="0" fillId="0" borderId="0" xfId="18" applyFont="1" applyFill="1" applyAlignment="1">
      <alignment/>
    </xf>
    <xf numFmtId="38" fontId="3" fillId="0" borderId="0" xfId="18" applyFont="1" applyFill="1" applyAlignment="1">
      <alignment/>
    </xf>
    <xf numFmtId="38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38" fontId="2" fillId="0" borderId="0" xfId="18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8" fontId="3" fillId="0" borderId="0" xfId="18" applyFont="1" applyAlignment="1">
      <alignment/>
    </xf>
    <xf numFmtId="38" fontId="8" fillId="0" borderId="0" xfId="18" applyFont="1" applyFill="1" applyAlignment="1">
      <alignment/>
    </xf>
    <xf numFmtId="38" fontId="0" fillId="0" borderId="0" xfId="18" applyFont="1" applyFill="1" applyAlignment="1">
      <alignment horizontal="right"/>
    </xf>
    <xf numFmtId="38" fontId="0" fillId="0" borderId="3" xfId="18" applyFont="1" applyFill="1" applyBorder="1" applyAlignment="1">
      <alignment/>
    </xf>
    <xf numFmtId="38" fontId="0" fillId="0" borderId="4" xfId="18" applyFont="1" applyFill="1" applyBorder="1" applyAlignment="1">
      <alignment/>
    </xf>
    <xf numFmtId="38" fontId="0" fillId="0" borderId="0" xfId="18" applyFont="1" applyFill="1" applyAlignment="1">
      <alignment vertical="center"/>
    </xf>
    <xf numFmtId="38" fontId="0" fillId="0" borderId="5" xfId="18" applyFont="1" applyFill="1" applyBorder="1" applyAlignment="1">
      <alignment horizontal="center" vertical="center"/>
    </xf>
    <xf numFmtId="38" fontId="0" fillId="0" borderId="6" xfId="18" applyFont="1" applyFill="1" applyBorder="1" applyAlignment="1">
      <alignment horizontal="center" vertical="center"/>
    </xf>
    <xf numFmtId="38" fontId="0" fillId="0" borderId="7" xfId="18" applyFont="1" applyFill="1" applyBorder="1" applyAlignment="1">
      <alignment horizontal="center" vertical="center"/>
    </xf>
    <xf numFmtId="38" fontId="0" fillId="0" borderId="8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38" fontId="0" fillId="0" borderId="10" xfId="18" applyFont="1" applyFill="1" applyBorder="1" applyAlignment="1">
      <alignment/>
    </xf>
    <xf numFmtId="38" fontId="0" fillId="0" borderId="11" xfId="18" applyFont="1" applyFill="1" applyBorder="1" applyAlignment="1">
      <alignment/>
    </xf>
    <xf numFmtId="38" fontId="0" fillId="0" borderId="12" xfId="18" applyFont="1" applyFill="1" applyBorder="1" applyAlignment="1">
      <alignment/>
    </xf>
    <xf numFmtId="38" fontId="0" fillId="0" borderId="13" xfId="18" applyFont="1" applyFill="1" applyBorder="1" applyAlignment="1">
      <alignment/>
    </xf>
    <xf numFmtId="38" fontId="0" fillId="0" borderId="14" xfId="18" applyFont="1" applyFill="1" applyBorder="1" applyAlignment="1">
      <alignment/>
    </xf>
    <xf numFmtId="38" fontId="0" fillId="0" borderId="15" xfId="18" applyFont="1" applyFill="1" applyBorder="1" applyAlignment="1">
      <alignment/>
    </xf>
    <xf numFmtId="38" fontId="0" fillId="0" borderId="16" xfId="18" applyFont="1" applyFill="1" applyBorder="1" applyAlignment="1">
      <alignment/>
    </xf>
    <xf numFmtId="38" fontId="0" fillId="0" borderId="17" xfId="18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38" fontId="0" fillId="0" borderId="21" xfId="18" applyFont="1" applyFill="1" applyBorder="1" applyAlignment="1">
      <alignment/>
    </xf>
    <xf numFmtId="38" fontId="0" fillId="0" borderId="22" xfId="18" applyFont="1" applyFill="1" applyBorder="1" applyAlignment="1">
      <alignment/>
    </xf>
    <xf numFmtId="38" fontId="0" fillId="0" borderId="23" xfId="18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38" fontId="0" fillId="0" borderId="25" xfId="18" applyFont="1" applyFill="1" applyBorder="1" applyAlignment="1">
      <alignment/>
    </xf>
    <xf numFmtId="38" fontId="0" fillId="0" borderId="26" xfId="18" applyFont="1" applyFill="1" applyBorder="1" applyAlignment="1">
      <alignment/>
    </xf>
    <xf numFmtId="38" fontId="0" fillId="0" borderId="27" xfId="18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38" fontId="0" fillId="0" borderId="29" xfId="18" applyFont="1" applyFill="1" applyBorder="1" applyAlignment="1">
      <alignment/>
    </xf>
    <xf numFmtId="38" fontId="0" fillId="0" borderId="30" xfId="18" applyFont="1" applyFill="1" applyBorder="1" applyAlignment="1">
      <alignment/>
    </xf>
    <xf numFmtId="38" fontId="0" fillId="0" borderId="31" xfId="18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38" fontId="0" fillId="0" borderId="33" xfId="18" applyFont="1" applyFill="1" applyBorder="1" applyAlignment="1">
      <alignment/>
    </xf>
    <xf numFmtId="38" fontId="0" fillId="0" borderId="34" xfId="18" applyFont="1" applyFill="1" applyBorder="1" applyAlignment="1">
      <alignment/>
    </xf>
    <xf numFmtId="176" fontId="0" fillId="0" borderId="30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38" fontId="2" fillId="0" borderId="45" xfId="18" applyFont="1" applyBorder="1" applyAlignment="1">
      <alignment/>
    </xf>
    <xf numFmtId="38" fontId="2" fillId="0" borderId="46" xfId="18" applyFont="1" applyBorder="1" applyAlignment="1">
      <alignment/>
    </xf>
    <xf numFmtId="38" fontId="2" fillId="0" borderId="47" xfId="18" applyFont="1" applyBorder="1" applyAlignment="1">
      <alignment/>
    </xf>
    <xf numFmtId="38" fontId="2" fillId="0" borderId="25" xfId="18" applyFont="1" applyBorder="1" applyAlignment="1">
      <alignment/>
    </xf>
    <xf numFmtId="38" fontId="2" fillId="0" borderId="26" xfId="18" applyFont="1" applyBorder="1" applyAlignment="1">
      <alignment/>
    </xf>
    <xf numFmtId="38" fontId="2" fillId="0" borderId="27" xfId="18" applyFont="1" applyBorder="1" applyAlignment="1">
      <alignment/>
    </xf>
    <xf numFmtId="38" fontId="2" fillId="0" borderId="29" xfId="18" applyFont="1" applyBorder="1" applyAlignment="1">
      <alignment/>
    </xf>
    <xf numFmtId="38" fontId="2" fillId="0" borderId="30" xfId="18" applyFont="1" applyBorder="1" applyAlignment="1">
      <alignment/>
    </xf>
    <xf numFmtId="38" fontId="2" fillId="0" borderId="31" xfId="18" applyFont="1" applyBorder="1" applyAlignment="1">
      <alignment/>
    </xf>
    <xf numFmtId="38" fontId="2" fillId="0" borderId="48" xfId="18" applyFont="1" applyBorder="1" applyAlignment="1">
      <alignment/>
    </xf>
    <xf numFmtId="38" fontId="2" fillId="0" borderId="49" xfId="18" applyFont="1" applyBorder="1" applyAlignment="1">
      <alignment/>
    </xf>
    <xf numFmtId="38" fontId="2" fillId="0" borderId="50" xfId="18" applyFont="1" applyBorder="1" applyAlignment="1">
      <alignment/>
    </xf>
    <xf numFmtId="38" fontId="2" fillId="0" borderId="51" xfId="18" applyFont="1" applyBorder="1" applyAlignment="1">
      <alignment/>
    </xf>
    <xf numFmtId="38" fontId="2" fillId="0" borderId="52" xfId="18" applyFont="1" applyBorder="1" applyAlignment="1">
      <alignment/>
    </xf>
    <xf numFmtId="38" fontId="2" fillId="0" borderId="53" xfId="18" applyFont="1" applyBorder="1" applyAlignment="1">
      <alignment/>
    </xf>
    <xf numFmtId="38" fontId="2" fillId="0" borderId="14" xfId="18" applyFont="1" applyBorder="1" applyAlignment="1">
      <alignment/>
    </xf>
    <xf numFmtId="38" fontId="2" fillId="0" borderId="15" xfId="18" applyFont="1" applyBorder="1" applyAlignment="1">
      <alignment/>
    </xf>
    <xf numFmtId="38" fontId="2" fillId="0" borderId="16" xfId="18" applyFont="1" applyBorder="1" applyAlignment="1">
      <alignment/>
    </xf>
    <xf numFmtId="38" fontId="2" fillId="0" borderId="54" xfId="18" applyFont="1" applyBorder="1" applyAlignment="1">
      <alignment/>
    </xf>
    <xf numFmtId="38" fontId="2" fillId="0" borderId="55" xfId="18" applyFont="1" applyBorder="1" applyAlignment="1">
      <alignment/>
    </xf>
    <xf numFmtId="38" fontId="2" fillId="0" borderId="56" xfId="18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176" fontId="2" fillId="0" borderId="58" xfId="0" applyNumberFormat="1" applyFont="1" applyBorder="1" applyAlignment="1">
      <alignment/>
    </xf>
    <xf numFmtId="176" fontId="2" fillId="0" borderId="51" xfId="0" applyNumberFormat="1" applyFont="1" applyBorder="1" applyAlignment="1">
      <alignment/>
    </xf>
    <xf numFmtId="176" fontId="2" fillId="0" borderId="59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2" fillId="0" borderId="60" xfId="0" applyNumberFormat="1" applyFont="1" applyBorder="1" applyAlignment="1">
      <alignment/>
    </xf>
    <xf numFmtId="38" fontId="2" fillId="0" borderId="61" xfId="18" applyFont="1" applyBorder="1" applyAlignment="1">
      <alignment/>
    </xf>
    <xf numFmtId="38" fontId="2" fillId="0" borderId="62" xfId="18" applyFont="1" applyBorder="1" applyAlignment="1">
      <alignment/>
    </xf>
    <xf numFmtId="38" fontId="2" fillId="0" borderId="63" xfId="18" applyFont="1" applyBorder="1" applyAlignment="1">
      <alignment/>
    </xf>
    <xf numFmtId="176" fontId="2" fillId="0" borderId="61" xfId="0" applyNumberFormat="1" applyFont="1" applyBorder="1" applyAlignment="1">
      <alignment/>
    </xf>
    <xf numFmtId="176" fontId="2" fillId="0" borderId="64" xfId="0" applyNumberFormat="1" applyFont="1" applyBorder="1" applyAlignment="1">
      <alignment/>
    </xf>
    <xf numFmtId="38" fontId="2" fillId="0" borderId="45" xfId="18" applyFont="1" applyFill="1" applyBorder="1" applyAlignment="1">
      <alignment/>
    </xf>
    <xf numFmtId="38" fontId="2" fillId="0" borderId="46" xfId="18" applyFont="1" applyFill="1" applyBorder="1" applyAlignment="1">
      <alignment/>
    </xf>
    <xf numFmtId="38" fontId="2" fillId="0" borderId="47" xfId="18" applyFont="1" applyFill="1" applyBorder="1" applyAlignment="1">
      <alignment/>
    </xf>
    <xf numFmtId="38" fontId="2" fillId="0" borderId="25" xfId="18" applyFont="1" applyFill="1" applyBorder="1" applyAlignment="1">
      <alignment/>
    </xf>
    <xf numFmtId="38" fontId="2" fillId="0" borderId="26" xfId="18" applyFont="1" applyFill="1" applyBorder="1" applyAlignment="1">
      <alignment/>
    </xf>
    <xf numFmtId="38" fontId="2" fillId="0" borderId="27" xfId="18" applyFont="1" applyFill="1" applyBorder="1" applyAlignment="1">
      <alignment/>
    </xf>
    <xf numFmtId="38" fontId="2" fillId="0" borderId="29" xfId="18" applyFont="1" applyFill="1" applyBorder="1" applyAlignment="1">
      <alignment/>
    </xf>
    <xf numFmtId="38" fontId="2" fillId="0" borderId="30" xfId="18" applyFont="1" applyFill="1" applyBorder="1" applyAlignment="1">
      <alignment/>
    </xf>
    <xf numFmtId="38" fontId="2" fillId="0" borderId="31" xfId="18" applyFont="1" applyFill="1" applyBorder="1" applyAlignment="1">
      <alignment/>
    </xf>
    <xf numFmtId="38" fontId="2" fillId="0" borderId="48" xfId="18" applyFont="1" applyFill="1" applyBorder="1" applyAlignment="1">
      <alignment/>
    </xf>
    <xf numFmtId="38" fontId="2" fillId="0" borderId="49" xfId="18" applyFont="1" applyFill="1" applyBorder="1" applyAlignment="1">
      <alignment/>
    </xf>
    <xf numFmtId="38" fontId="2" fillId="0" borderId="50" xfId="18" applyFont="1" applyFill="1" applyBorder="1" applyAlignment="1">
      <alignment/>
    </xf>
    <xf numFmtId="38" fontId="2" fillId="0" borderId="14" xfId="18" applyFont="1" applyFill="1" applyBorder="1" applyAlignment="1">
      <alignment/>
    </xf>
    <xf numFmtId="38" fontId="2" fillId="0" borderId="15" xfId="18" applyFont="1" applyFill="1" applyBorder="1" applyAlignment="1">
      <alignment/>
    </xf>
    <xf numFmtId="38" fontId="2" fillId="0" borderId="16" xfId="18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76" fontId="2" fillId="0" borderId="46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/>
    </xf>
    <xf numFmtId="176" fontId="2" fillId="0" borderId="48" xfId="0" applyNumberFormat="1" applyFont="1" applyFill="1" applyBorder="1" applyAlignment="1">
      <alignment/>
    </xf>
    <xf numFmtId="176" fontId="2" fillId="0" borderId="49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26" xfId="0" applyNumberFormat="1" applyFont="1" applyBorder="1" applyAlignment="1">
      <alignment horizontal="right"/>
    </xf>
    <xf numFmtId="38" fontId="2" fillId="0" borderId="54" xfId="18" applyFont="1" applyFill="1" applyBorder="1" applyAlignment="1">
      <alignment/>
    </xf>
    <xf numFmtId="38" fontId="2" fillId="0" borderId="55" xfId="18" applyFont="1" applyFill="1" applyBorder="1" applyAlignment="1">
      <alignment/>
    </xf>
    <xf numFmtId="38" fontId="2" fillId="0" borderId="56" xfId="18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2" fillId="0" borderId="60" xfId="0" applyNumberFormat="1" applyFont="1" applyFill="1" applyBorder="1" applyAlignment="1">
      <alignment/>
    </xf>
    <xf numFmtId="38" fontId="2" fillId="0" borderId="61" xfId="18" applyFont="1" applyFill="1" applyBorder="1" applyAlignment="1">
      <alignment/>
    </xf>
    <xf numFmtId="38" fontId="2" fillId="0" borderId="62" xfId="18" applyFont="1" applyFill="1" applyBorder="1" applyAlignment="1">
      <alignment/>
    </xf>
    <xf numFmtId="38" fontId="2" fillId="0" borderId="63" xfId="18" applyFont="1" applyFill="1" applyBorder="1" applyAlignment="1">
      <alignment/>
    </xf>
    <xf numFmtId="176" fontId="2" fillId="0" borderId="61" xfId="0" applyNumberFormat="1" applyFont="1" applyFill="1" applyBorder="1" applyAlignment="1">
      <alignment/>
    </xf>
    <xf numFmtId="176" fontId="2" fillId="0" borderId="62" xfId="0" applyNumberFormat="1" applyFont="1" applyFill="1" applyBorder="1" applyAlignment="1">
      <alignment horizontal="right"/>
    </xf>
    <xf numFmtId="176" fontId="2" fillId="0" borderId="6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38" fontId="2" fillId="0" borderId="65" xfId="18" applyFont="1" applyFill="1" applyBorder="1" applyAlignment="1">
      <alignment/>
    </xf>
    <xf numFmtId="176" fontId="2" fillId="0" borderId="55" xfId="0" applyNumberFormat="1" applyFont="1" applyFill="1" applyBorder="1" applyAlignment="1">
      <alignment horizontal="right"/>
    </xf>
    <xf numFmtId="38" fontId="2" fillId="0" borderId="51" xfId="18" applyFont="1" applyFill="1" applyBorder="1" applyAlignment="1">
      <alignment/>
    </xf>
    <xf numFmtId="38" fontId="2" fillId="0" borderId="52" xfId="18" applyFont="1" applyFill="1" applyBorder="1" applyAlignment="1">
      <alignment/>
    </xf>
    <xf numFmtId="38" fontId="2" fillId="0" borderId="53" xfId="18" applyFont="1" applyFill="1" applyBorder="1" applyAlignment="1">
      <alignment/>
    </xf>
    <xf numFmtId="176" fontId="2" fillId="0" borderId="51" xfId="0" applyNumberFormat="1" applyFont="1" applyFill="1" applyBorder="1" applyAlignment="1">
      <alignment/>
    </xf>
    <xf numFmtId="176" fontId="2" fillId="0" borderId="52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0" xfId="1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176" fontId="2" fillId="0" borderId="45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48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38" fontId="2" fillId="0" borderId="66" xfId="18" applyFont="1" applyBorder="1" applyAlignment="1">
      <alignment/>
    </xf>
    <xf numFmtId="38" fontId="2" fillId="0" borderId="65" xfId="18" applyFont="1" applyBorder="1" applyAlignment="1">
      <alignment/>
    </xf>
    <xf numFmtId="38" fontId="2" fillId="0" borderId="8" xfId="18" applyFont="1" applyBorder="1" applyAlignment="1">
      <alignment/>
    </xf>
    <xf numFmtId="38" fontId="2" fillId="0" borderId="9" xfId="18" applyFont="1" applyBorder="1" applyAlignment="1">
      <alignment/>
    </xf>
    <xf numFmtId="38" fontId="2" fillId="0" borderId="10" xfId="18" applyFont="1" applyBorder="1" applyAlignment="1">
      <alignment/>
    </xf>
    <xf numFmtId="176" fontId="2" fillId="0" borderId="25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48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right"/>
    </xf>
    <xf numFmtId="176" fontId="2" fillId="0" borderId="45" xfId="0" applyNumberFormat="1" applyFont="1" applyBorder="1" applyAlignment="1">
      <alignment horizontal="right"/>
    </xf>
    <xf numFmtId="176" fontId="2" fillId="0" borderId="46" xfId="0" applyNumberFormat="1" applyFont="1" applyBorder="1" applyAlignment="1">
      <alignment horizontal="right"/>
    </xf>
    <xf numFmtId="176" fontId="2" fillId="0" borderId="5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51" xfId="0" applyNumberFormat="1" applyFont="1" applyBorder="1" applyAlignment="1">
      <alignment horizontal="right"/>
    </xf>
    <xf numFmtId="176" fontId="2" fillId="0" borderId="52" xfId="0" applyNumberFormat="1" applyFont="1" applyBorder="1" applyAlignment="1">
      <alignment horizontal="right"/>
    </xf>
    <xf numFmtId="176" fontId="2" fillId="0" borderId="59" xfId="0" applyNumberFormat="1" applyFont="1" applyBorder="1" applyAlignment="1">
      <alignment horizontal="right"/>
    </xf>
    <xf numFmtId="176" fontId="2" fillId="0" borderId="54" xfId="0" applyNumberFormat="1" applyFont="1" applyFill="1" applyBorder="1" applyAlignment="1">
      <alignment horizontal="right"/>
    </xf>
    <xf numFmtId="176" fontId="2" fillId="0" borderId="60" xfId="0" applyNumberFormat="1" applyFont="1" applyFill="1" applyBorder="1" applyAlignment="1">
      <alignment horizontal="right"/>
    </xf>
    <xf numFmtId="176" fontId="2" fillId="0" borderId="54" xfId="0" applyNumberFormat="1" applyFont="1" applyBorder="1" applyAlignment="1">
      <alignment horizontal="right"/>
    </xf>
    <xf numFmtId="176" fontId="2" fillId="0" borderId="55" xfId="0" applyNumberFormat="1" applyFont="1" applyBorder="1" applyAlignment="1">
      <alignment horizontal="right"/>
    </xf>
    <xf numFmtId="176" fontId="2" fillId="0" borderId="60" xfId="0" applyNumberFormat="1" applyFont="1" applyBorder="1" applyAlignment="1">
      <alignment horizontal="right"/>
    </xf>
    <xf numFmtId="38" fontId="2" fillId="0" borderId="67" xfId="18" applyFont="1" applyFill="1" applyBorder="1" applyAlignment="1">
      <alignment/>
    </xf>
    <xf numFmtId="38" fontId="2" fillId="0" borderId="68" xfId="18" applyFont="1" applyFill="1" applyBorder="1" applyAlignment="1">
      <alignment/>
    </xf>
    <xf numFmtId="38" fontId="2" fillId="0" borderId="69" xfId="18" applyFont="1" applyFill="1" applyBorder="1" applyAlignment="1">
      <alignment/>
    </xf>
    <xf numFmtId="0" fontId="0" fillId="0" borderId="0" xfId="22">
      <alignment vertical="center"/>
      <protection/>
    </xf>
    <xf numFmtId="0" fontId="0" fillId="0" borderId="0" xfId="23">
      <alignment vertical="center"/>
      <protection/>
    </xf>
    <xf numFmtId="0" fontId="3" fillId="0" borderId="70" xfId="0" applyFont="1" applyBorder="1" applyAlignment="1">
      <alignment/>
    </xf>
    <xf numFmtId="38" fontId="2" fillId="0" borderId="21" xfId="18" applyFont="1" applyFill="1" applyBorder="1" applyAlignment="1">
      <alignment/>
    </xf>
    <xf numFmtId="38" fontId="2" fillId="0" borderId="22" xfId="18" applyFont="1" applyFill="1" applyBorder="1" applyAlignment="1">
      <alignment/>
    </xf>
    <xf numFmtId="38" fontId="2" fillId="0" borderId="23" xfId="18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6" fontId="2" fillId="0" borderId="61" xfId="0" applyNumberFormat="1" applyFont="1" applyFill="1" applyBorder="1" applyAlignment="1">
      <alignment horizontal="right"/>
    </xf>
    <xf numFmtId="176" fontId="2" fillId="0" borderId="5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2" fillId="0" borderId="64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 horizontal="right"/>
    </xf>
    <xf numFmtId="176" fontId="2" fillId="0" borderId="62" xfId="0" applyNumberFormat="1" applyFont="1" applyBorder="1" applyAlignment="1">
      <alignment horizontal="right"/>
    </xf>
    <xf numFmtId="176" fontId="2" fillId="0" borderId="67" xfId="0" applyNumberFormat="1" applyFont="1" applyFill="1" applyBorder="1" applyAlignment="1">
      <alignment horizontal="right"/>
    </xf>
    <xf numFmtId="176" fontId="2" fillId="0" borderId="68" xfId="0" applyNumberFormat="1" applyFont="1" applyFill="1" applyBorder="1" applyAlignment="1">
      <alignment horizontal="right"/>
    </xf>
    <xf numFmtId="176" fontId="2" fillId="0" borderId="71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38" fontId="2" fillId="0" borderId="21" xfId="18" applyFont="1" applyBorder="1" applyAlignment="1">
      <alignment/>
    </xf>
    <xf numFmtId="38" fontId="2" fillId="0" borderId="22" xfId="18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38" fontId="2" fillId="0" borderId="74" xfId="18" applyFont="1" applyBorder="1" applyAlignment="1">
      <alignment/>
    </xf>
    <xf numFmtId="38" fontId="2" fillId="0" borderId="75" xfId="18" applyFont="1" applyBorder="1" applyAlignment="1">
      <alignment/>
    </xf>
    <xf numFmtId="38" fontId="2" fillId="0" borderId="76" xfId="18" applyFont="1" applyBorder="1" applyAlignment="1">
      <alignment/>
    </xf>
    <xf numFmtId="176" fontId="2" fillId="0" borderId="74" xfId="0" applyNumberFormat="1" applyFont="1" applyBorder="1" applyAlignment="1">
      <alignment horizontal="right"/>
    </xf>
    <xf numFmtId="176" fontId="2" fillId="0" borderId="75" xfId="0" applyNumberFormat="1" applyFont="1" applyBorder="1" applyAlignment="1">
      <alignment horizontal="right"/>
    </xf>
    <xf numFmtId="176" fontId="2" fillId="0" borderId="77" xfId="0" applyNumberFormat="1" applyFont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8" fontId="0" fillId="0" borderId="78" xfId="18" applyFont="1" applyFill="1" applyBorder="1" applyAlignment="1">
      <alignment horizontal="left"/>
    </xf>
    <xf numFmtId="38" fontId="0" fillId="0" borderId="79" xfId="18" applyFont="1" applyFill="1" applyBorder="1" applyAlignment="1">
      <alignment horizontal="left"/>
    </xf>
    <xf numFmtId="38" fontId="0" fillId="0" borderId="80" xfId="18" applyFont="1" applyFill="1" applyBorder="1" applyAlignment="1">
      <alignment horizontal="left"/>
    </xf>
    <xf numFmtId="38" fontId="0" fillId="0" borderId="81" xfId="18" applyFont="1" applyFill="1" applyBorder="1" applyAlignment="1">
      <alignment horizontal="left"/>
    </xf>
    <xf numFmtId="38" fontId="0" fillId="0" borderId="82" xfId="18" applyFont="1" applyFill="1" applyBorder="1" applyAlignment="1">
      <alignment horizontal="left"/>
    </xf>
    <xf numFmtId="38" fontId="0" fillId="0" borderId="83" xfId="18" applyFont="1" applyFill="1" applyBorder="1" applyAlignment="1">
      <alignment horizontal="left"/>
    </xf>
    <xf numFmtId="38" fontId="5" fillId="0" borderId="0" xfId="18" applyFont="1" applyFill="1" applyAlignment="1">
      <alignment horizontal="center"/>
    </xf>
    <xf numFmtId="38" fontId="0" fillId="0" borderId="84" xfId="18" applyFont="1" applyFill="1" applyBorder="1" applyAlignment="1">
      <alignment horizontal="left"/>
    </xf>
    <xf numFmtId="38" fontId="0" fillId="0" borderId="85" xfId="18" applyFont="1" applyFill="1" applyBorder="1" applyAlignment="1">
      <alignment horizontal="left"/>
    </xf>
    <xf numFmtId="38" fontId="0" fillId="0" borderId="86" xfId="18" applyFont="1" applyFill="1" applyBorder="1" applyAlignment="1">
      <alignment horizontal="left"/>
    </xf>
    <xf numFmtId="38" fontId="9" fillId="0" borderId="4" xfId="18" applyFont="1" applyFill="1" applyBorder="1" applyAlignment="1">
      <alignment horizontal="left"/>
    </xf>
    <xf numFmtId="38" fontId="9" fillId="0" borderId="87" xfId="18" applyFont="1" applyFill="1" applyBorder="1" applyAlignment="1">
      <alignment horizontal="left"/>
    </xf>
    <xf numFmtId="38" fontId="9" fillId="0" borderId="88" xfId="18" applyFont="1" applyFill="1" applyBorder="1" applyAlignment="1">
      <alignment horizontal="left"/>
    </xf>
    <xf numFmtId="38" fontId="0" fillId="0" borderId="89" xfId="18" applyFont="1" applyFill="1" applyBorder="1" applyAlignment="1">
      <alignment horizontal="left"/>
    </xf>
    <xf numFmtId="38" fontId="0" fillId="0" borderId="90" xfId="18" applyFont="1" applyFill="1" applyBorder="1" applyAlignment="1">
      <alignment horizontal="left"/>
    </xf>
    <xf numFmtId="38" fontId="0" fillId="0" borderId="91" xfId="18" applyFont="1" applyFill="1" applyBorder="1" applyAlignment="1">
      <alignment horizontal="left"/>
    </xf>
    <xf numFmtId="38" fontId="0" fillId="0" borderId="92" xfId="18" applyFont="1" applyFill="1" applyBorder="1" applyAlignment="1">
      <alignment horizontal="left"/>
    </xf>
    <xf numFmtId="38" fontId="0" fillId="0" borderId="93" xfId="18" applyFont="1" applyFill="1" applyBorder="1" applyAlignment="1">
      <alignment horizontal="left"/>
    </xf>
    <xf numFmtId="38" fontId="0" fillId="0" borderId="89" xfId="18" applyFont="1" applyFill="1" applyBorder="1" applyAlignment="1">
      <alignment horizontal="left"/>
    </xf>
    <xf numFmtId="38" fontId="0" fillId="0" borderId="94" xfId="18" applyFont="1" applyFill="1" applyBorder="1" applyAlignment="1">
      <alignment horizontal="left" vertical="center"/>
    </xf>
    <xf numFmtId="38" fontId="0" fillId="0" borderId="95" xfId="18" applyFont="1" applyFill="1" applyBorder="1" applyAlignment="1">
      <alignment horizontal="left" vertical="center"/>
    </xf>
    <xf numFmtId="38" fontId="0" fillId="0" borderId="96" xfId="18" applyFont="1" applyFill="1" applyBorder="1" applyAlignment="1">
      <alignment horizontal="left" vertical="center"/>
    </xf>
    <xf numFmtId="38" fontId="0" fillId="0" borderId="97" xfId="18" applyFont="1" applyFill="1" applyBorder="1" applyAlignment="1">
      <alignment horizontal="center" vertical="center"/>
    </xf>
    <xf numFmtId="38" fontId="0" fillId="0" borderId="98" xfId="18" applyFont="1" applyFill="1" applyBorder="1" applyAlignment="1">
      <alignment horizontal="center" vertical="center"/>
    </xf>
    <xf numFmtId="38" fontId="0" fillId="0" borderId="99" xfId="18" applyFont="1" applyFill="1" applyBorder="1" applyAlignment="1">
      <alignment horizontal="center" vertical="center"/>
    </xf>
    <xf numFmtId="38" fontId="0" fillId="0" borderId="100" xfId="18" applyFont="1" applyFill="1" applyBorder="1" applyAlignment="1">
      <alignment horizontal="center" vertical="center"/>
    </xf>
    <xf numFmtId="38" fontId="0" fillId="0" borderId="101" xfId="18" applyFont="1" applyFill="1" applyBorder="1" applyAlignment="1">
      <alignment horizontal="left" vertical="center" indent="4"/>
    </xf>
    <xf numFmtId="38" fontId="0" fillId="0" borderId="98" xfId="18" applyFont="1" applyFill="1" applyBorder="1" applyAlignment="1">
      <alignment horizontal="left" vertical="center" indent="4"/>
    </xf>
    <xf numFmtId="38" fontId="0" fillId="0" borderId="99" xfId="18" applyFont="1" applyFill="1" applyBorder="1" applyAlignment="1">
      <alignment horizontal="left" vertical="center" indent="4"/>
    </xf>
    <xf numFmtId="38" fontId="2" fillId="0" borderId="102" xfId="18" applyFont="1" applyBorder="1" applyAlignment="1">
      <alignment horizontal="center" vertical="center"/>
    </xf>
    <xf numFmtId="38" fontId="2" fillId="0" borderId="103" xfId="18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38" fontId="2" fillId="0" borderId="98" xfId="18" applyFont="1" applyBorder="1" applyAlignment="1">
      <alignment horizontal="center" vertical="center"/>
    </xf>
    <xf numFmtId="38" fontId="2" fillId="0" borderId="99" xfId="18" applyFont="1" applyBorder="1" applyAlignment="1">
      <alignment horizontal="center" vertical="center"/>
    </xf>
    <xf numFmtId="38" fontId="2" fillId="0" borderId="97" xfId="18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38" fontId="2" fillId="0" borderId="66" xfId="18" applyFont="1" applyBorder="1" applyAlignment="1">
      <alignment horizontal="center" vertical="center"/>
    </xf>
    <xf numFmtId="38" fontId="2" fillId="0" borderId="106" xfId="18" applyFont="1" applyBorder="1" applyAlignment="1">
      <alignment horizontal="center" vertical="center"/>
    </xf>
    <xf numFmtId="38" fontId="2" fillId="0" borderId="65" xfId="18" applyFont="1" applyBorder="1" applyAlignment="1">
      <alignment horizontal="center" vertical="center"/>
    </xf>
    <xf numFmtId="38" fontId="2" fillId="0" borderId="107" xfId="18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106" xfId="0" applyFont="1" applyBorder="1" applyAlignment="1">
      <alignment horizontal="right" vertical="center"/>
    </xf>
    <xf numFmtId="38" fontId="2" fillId="0" borderId="98" xfId="18" applyFont="1" applyFill="1" applyBorder="1" applyAlignment="1">
      <alignment horizontal="center" vertical="center"/>
    </xf>
    <xf numFmtId="38" fontId="2" fillId="0" borderId="99" xfId="18" applyFont="1" applyFill="1" applyBorder="1" applyAlignment="1">
      <alignment horizontal="center" vertical="center"/>
    </xf>
    <xf numFmtId="38" fontId="2" fillId="0" borderId="97" xfId="18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38" fontId="2" fillId="0" borderId="61" xfId="18" applyFont="1" applyFill="1" applyBorder="1" applyAlignment="1">
      <alignment horizontal="center" vertical="center"/>
    </xf>
    <xf numFmtId="38" fontId="2" fillId="0" borderId="62" xfId="18" applyFont="1" applyFill="1" applyBorder="1" applyAlignment="1">
      <alignment horizontal="center" vertical="center"/>
    </xf>
    <xf numFmtId="38" fontId="2" fillId="0" borderId="63" xfId="18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5" fillId="0" borderId="0" xfId="17" applyFont="1" applyBorder="1" applyAlignment="1">
      <alignment horizontal="left" vertical="center"/>
    </xf>
    <xf numFmtId="0" fontId="15" fillId="0" borderId="0" xfId="17" applyFont="1" applyBorder="1" applyAlignment="1">
      <alignment horizontal="left" vertical="center"/>
    </xf>
    <xf numFmtId="0" fontId="15" fillId="0" borderId="0" xfId="17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0" xfId="17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17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5" fillId="0" borderId="0" xfId="17" applyFont="1" applyAlignment="1">
      <alignment/>
    </xf>
    <xf numFmtId="0" fontId="15" fillId="0" borderId="0" xfId="16" applyFont="1" applyBorder="1" applyAlignment="1">
      <alignment horizontal="left" vertical="center"/>
    </xf>
    <xf numFmtId="0" fontId="18" fillId="0" borderId="0" xfId="16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5" fillId="0" borderId="0" xfId="16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ハイパーリンク_H18市町村税の概況" xfId="17"/>
    <cellStyle name="Comma [0]" xfId="18"/>
    <cellStyle name="Comma" xfId="19"/>
    <cellStyle name="Currency [0]" xfId="20"/>
    <cellStyle name="Currency" xfId="21"/>
    <cellStyle name="標準_帳票61_06(1)(最終9.28)" xfId="22"/>
    <cellStyle name="標準_帳票61_06(2)(最終9.28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&#31246;&#25919;&#29677;\09&#21508;&#31278;&#27010;&#27841;&#12539;&#27010;&#35201;&#12418;&#12398;&#65288;&#32113;&#35336;&#36039;&#26009;&#12398;&#20844;&#34920;&#31561;&#65289;\03&#24066;&#30010;&#26449;&#35506;HP&#26356;&#26032;\H18&#24180;&#24230;\01&#24066;&#30010;&#26449;&#31246;&#12398;&#27010;&#35201;&#65288;H17)\&#36039;&#26009;\&#19981;&#33021;&#27424;&#25613;&#20840;&#22269;&#27604;&#366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&#31246;&#25919;&#29677;\09&#21508;&#31278;&#27010;&#27841;&#12539;&#27010;&#35201;&#12418;&#12398;&#65288;&#32113;&#35336;&#36039;&#26009;&#12398;&#20844;&#34920;&#31561;&#65289;\03&#24066;&#30010;&#26449;&#35506;HP&#26356;&#26032;\H18&#24180;&#24230;\01&#24066;&#30010;&#26449;&#31246;&#12398;&#27010;&#35201;\&#36039;&#26009;\&#19981;&#33021;&#27424;&#25613;&#20840;&#22269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6全国比較"/>
      <sheetName val="不能欠損額"/>
      <sheetName val="第14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6全国比較"/>
      <sheetName val="不能欠損額"/>
      <sheetName val="第1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G51"/>
  <sheetViews>
    <sheetView zoomScale="70" zoomScaleNormal="70" workbookViewId="0" topLeftCell="A1">
      <selection activeCell="A46" sqref="A46:AG47"/>
    </sheetView>
  </sheetViews>
  <sheetFormatPr defaultColWidth="9.00390625" defaultRowHeight="13.5"/>
  <cols>
    <col min="1" max="16384" width="2.625" style="266" customWidth="1"/>
  </cols>
  <sheetData>
    <row r="14" spans="1:33" ht="13.5" customHeight="1">
      <c r="A14" s="268" t="s">
        <v>134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</row>
    <row r="15" spans="1:33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</row>
    <row r="16" spans="1:33" ht="13.5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</row>
    <row r="21" spans="1:33" ht="13.5">
      <c r="A21" s="267" t="s">
        <v>135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</row>
    <row r="22" spans="1:33" ht="13.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</row>
    <row r="46" spans="1:33" ht="13.5">
      <c r="A46" s="267" t="s">
        <v>132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</row>
    <row r="47" spans="1:33" ht="13.5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</row>
    <row r="50" spans="1:33" ht="13.5">
      <c r="A50" s="267" t="s">
        <v>133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</row>
    <row r="51" spans="1:33" ht="13.5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</row>
  </sheetData>
  <mergeCells count="4">
    <mergeCell ref="A50:AG51"/>
    <mergeCell ref="A14:AG16"/>
    <mergeCell ref="A21:AG22"/>
    <mergeCell ref="A46:AG4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K48"/>
  <sheetViews>
    <sheetView showGridLines="0" workbookViewId="0" topLeftCell="A21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71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+'帳票61_06(1)'!BN4</f>
        <v>3335038</v>
      </c>
      <c r="D5" s="127">
        <f>+'帳票61_06(1)'!BO4</f>
        <v>58954</v>
      </c>
      <c r="E5" s="128">
        <f>SUM(C5:D5)</f>
        <v>3393992</v>
      </c>
      <c r="F5" s="126">
        <f>+'帳票61_06(1)'!BS4</f>
        <v>3322375</v>
      </c>
      <c r="G5" s="127">
        <f>+'帳票61_06(1)'!BT4</f>
        <v>12109</v>
      </c>
      <c r="H5" s="128">
        <f>SUM(F5:G5)</f>
        <v>3334484</v>
      </c>
      <c r="I5" s="141">
        <f>IF(C5=0,"－",(F5/C5)*100)</f>
        <v>99.62030417644417</v>
      </c>
      <c r="J5" s="142">
        <f aca="true" t="shared" si="0" ref="J5:K36">IF(D5=0,"－",(G5/D5)*100)</f>
        <v>20.539742850357907</v>
      </c>
      <c r="K5" s="143">
        <f>IF(E5=0,"－",(H5/E5)*100)</f>
        <v>98.24666646238411</v>
      </c>
    </row>
    <row r="6" spans="1:11" ht="13.5">
      <c r="A6" s="17"/>
      <c r="B6" s="75" t="str">
        <f>+'帳票61_06(1)'!B5</f>
        <v>宜野湾市</v>
      </c>
      <c r="C6" s="129">
        <f>+'帳票61_06(1)'!BN5</f>
        <v>331457</v>
      </c>
      <c r="D6" s="130">
        <f>+'帳票61_06(1)'!BO5</f>
        <v>9290</v>
      </c>
      <c r="E6" s="131">
        <f aca="true" t="shared" si="1" ref="E6:E45">SUM(C6:D6)</f>
        <v>340747</v>
      </c>
      <c r="F6" s="129">
        <f>+'帳票61_06(1)'!BS5</f>
        <v>330746</v>
      </c>
      <c r="G6" s="130">
        <f>+'帳票61_06(1)'!BT5</f>
        <v>2839</v>
      </c>
      <c r="H6" s="131">
        <f aca="true" t="shared" si="2" ref="H6:H45">SUM(F6:G6)</f>
        <v>333585</v>
      </c>
      <c r="I6" s="144">
        <f aca="true" t="shared" si="3" ref="I6:K48">IF(C6=0,"－",(F6/C6)*100)</f>
        <v>99.78549253749355</v>
      </c>
      <c r="J6" s="145">
        <f t="shared" si="0"/>
        <v>30.55974165769645</v>
      </c>
      <c r="K6" s="146">
        <f t="shared" si="0"/>
        <v>97.89814730577233</v>
      </c>
    </row>
    <row r="7" spans="1:11" ht="13.5">
      <c r="A7" s="17"/>
      <c r="B7" s="75" t="str">
        <f>+'帳票61_06(1)'!B6</f>
        <v>石垣市</v>
      </c>
      <c r="C7" s="129">
        <f>+'帳票61_06(1)'!BN6</f>
        <v>177200</v>
      </c>
      <c r="D7" s="130">
        <f>+'帳票61_06(1)'!BO6</f>
        <v>26526</v>
      </c>
      <c r="E7" s="131">
        <f t="shared" si="1"/>
        <v>203726</v>
      </c>
      <c r="F7" s="129">
        <f>+'帳票61_06(1)'!BS6</f>
        <v>176922</v>
      </c>
      <c r="G7" s="130">
        <f>+'帳票61_06(1)'!BT6</f>
        <v>1028</v>
      </c>
      <c r="H7" s="131">
        <f t="shared" si="2"/>
        <v>177950</v>
      </c>
      <c r="I7" s="144">
        <f t="shared" si="3"/>
        <v>99.8431151241535</v>
      </c>
      <c r="J7" s="145">
        <f t="shared" si="0"/>
        <v>3.875442961622559</v>
      </c>
      <c r="K7" s="146">
        <f t="shared" si="0"/>
        <v>87.3477121231458</v>
      </c>
    </row>
    <row r="8" spans="1:11" ht="13.5">
      <c r="A8" s="17"/>
      <c r="B8" s="75" t="str">
        <f>+'帳票61_06(1)'!B7</f>
        <v>浦添市</v>
      </c>
      <c r="C8" s="129">
        <f>+'帳票61_06(1)'!BN7</f>
        <v>1160743</v>
      </c>
      <c r="D8" s="130">
        <f>+'帳票61_06(1)'!BO7</f>
        <v>14977</v>
      </c>
      <c r="E8" s="131">
        <f t="shared" si="1"/>
        <v>1175720</v>
      </c>
      <c r="F8" s="129">
        <f>+'帳票61_06(1)'!BS7</f>
        <v>1154167</v>
      </c>
      <c r="G8" s="130">
        <f>+'帳票61_06(1)'!BT7</f>
        <v>2297</v>
      </c>
      <c r="H8" s="131">
        <f t="shared" si="2"/>
        <v>1156464</v>
      </c>
      <c r="I8" s="144">
        <f t="shared" si="3"/>
        <v>99.4334663228639</v>
      </c>
      <c r="J8" s="145">
        <f t="shared" si="0"/>
        <v>15.336849836415839</v>
      </c>
      <c r="K8" s="146">
        <f t="shared" si="0"/>
        <v>98.36219508046133</v>
      </c>
    </row>
    <row r="9" spans="1:11" ht="13.5">
      <c r="A9" s="17"/>
      <c r="B9" s="76" t="str">
        <f>+'帳票61_06(1)'!B8</f>
        <v>名護市</v>
      </c>
      <c r="C9" s="132">
        <f>+'帳票61_06(1)'!BN8</f>
        <v>309328</v>
      </c>
      <c r="D9" s="133">
        <f>+'帳票61_06(1)'!BO8</f>
        <v>6555</v>
      </c>
      <c r="E9" s="134">
        <f t="shared" si="1"/>
        <v>315883</v>
      </c>
      <c r="F9" s="132">
        <f>+'帳票61_06(1)'!BS8</f>
        <v>308378</v>
      </c>
      <c r="G9" s="133">
        <f>+'帳票61_06(1)'!BT8</f>
        <v>1123</v>
      </c>
      <c r="H9" s="134">
        <f t="shared" si="2"/>
        <v>309501</v>
      </c>
      <c r="I9" s="147">
        <f t="shared" si="3"/>
        <v>99.69288263590752</v>
      </c>
      <c r="J9" s="148">
        <f t="shared" si="0"/>
        <v>17.131960335621663</v>
      </c>
      <c r="K9" s="149">
        <f t="shared" si="0"/>
        <v>97.97963169907845</v>
      </c>
    </row>
    <row r="10" spans="1:11" ht="13.5">
      <c r="A10" s="17"/>
      <c r="B10" s="77" t="str">
        <f>+'帳票61_06(1)'!B9</f>
        <v>糸満市</v>
      </c>
      <c r="C10" s="135">
        <f>+'帳票61_06(1)'!BN9</f>
        <v>189301</v>
      </c>
      <c r="D10" s="136">
        <f>+'帳票61_06(1)'!BO9</f>
        <v>4341</v>
      </c>
      <c r="E10" s="137">
        <f t="shared" si="1"/>
        <v>193642</v>
      </c>
      <c r="F10" s="135">
        <f>+'帳票61_06(1)'!BS9</f>
        <v>189203</v>
      </c>
      <c r="G10" s="136">
        <f>+'帳票61_06(1)'!BT9</f>
        <v>2420</v>
      </c>
      <c r="H10" s="137">
        <f t="shared" si="2"/>
        <v>191623</v>
      </c>
      <c r="I10" s="150">
        <f t="shared" si="3"/>
        <v>99.94823059571793</v>
      </c>
      <c r="J10" s="151">
        <f t="shared" si="0"/>
        <v>55.74752361207095</v>
      </c>
      <c r="K10" s="152">
        <f t="shared" si="0"/>
        <v>98.95735429297363</v>
      </c>
    </row>
    <row r="11" spans="1:11" ht="13.5">
      <c r="A11" s="17"/>
      <c r="B11" s="75" t="str">
        <f>+'帳票61_06(1)'!B10</f>
        <v>沖縄市</v>
      </c>
      <c r="C11" s="129">
        <f>+'帳票61_06(1)'!BN10</f>
        <v>619058</v>
      </c>
      <c r="D11" s="130">
        <f>+'帳票61_06(1)'!BO10</f>
        <v>7047</v>
      </c>
      <c r="E11" s="131">
        <f t="shared" si="1"/>
        <v>626105</v>
      </c>
      <c r="F11" s="129">
        <f>+'帳票61_06(1)'!BS10</f>
        <v>617192</v>
      </c>
      <c r="G11" s="130">
        <f>+'帳票61_06(1)'!BT10</f>
        <v>881</v>
      </c>
      <c r="H11" s="131">
        <f t="shared" si="2"/>
        <v>618073</v>
      </c>
      <c r="I11" s="144">
        <f t="shared" si="3"/>
        <v>99.6985742854466</v>
      </c>
      <c r="J11" s="145">
        <f t="shared" si="0"/>
        <v>12.501773804455796</v>
      </c>
      <c r="K11" s="146">
        <f t="shared" si="0"/>
        <v>98.71714808219069</v>
      </c>
    </row>
    <row r="12" spans="1:11" ht="13.5">
      <c r="A12" s="17"/>
      <c r="B12" s="75" t="str">
        <f>+'帳票61_06(1)'!B11</f>
        <v>豊見城市</v>
      </c>
      <c r="C12" s="129">
        <f>+'帳票61_06(1)'!BN11</f>
        <v>141693</v>
      </c>
      <c r="D12" s="130">
        <f>+'帳票61_06(1)'!BO11</f>
        <v>246</v>
      </c>
      <c r="E12" s="131">
        <f t="shared" si="1"/>
        <v>141939</v>
      </c>
      <c r="F12" s="129">
        <f>+'帳票61_06(1)'!BS11</f>
        <v>141684</v>
      </c>
      <c r="G12" s="130">
        <f>+'帳票61_06(1)'!BT11</f>
        <v>244</v>
      </c>
      <c r="H12" s="131">
        <f t="shared" si="2"/>
        <v>141928</v>
      </c>
      <c r="I12" s="144">
        <f t="shared" si="3"/>
        <v>99.99364823950371</v>
      </c>
      <c r="J12" s="145">
        <f t="shared" si="0"/>
        <v>99.1869918699187</v>
      </c>
      <c r="K12" s="146">
        <f t="shared" si="0"/>
        <v>99.99225019198389</v>
      </c>
    </row>
    <row r="13" spans="1:11" ht="13.5">
      <c r="A13" s="17"/>
      <c r="B13" s="75" t="str">
        <f>+'帳票61_06(1)'!B12</f>
        <v>うるま市</v>
      </c>
      <c r="C13" s="129">
        <f>+'帳票61_06(1)'!BN12</f>
        <v>494376</v>
      </c>
      <c r="D13" s="130">
        <f>+'帳票61_06(1)'!BO12</f>
        <v>10513</v>
      </c>
      <c r="E13" s="131">
        <f t="shared" si="1"/>
        <v>504889</v>
      </c>
      <c r="F13" s="129">
        <f>+'帳票61_06(1)'!BS12</f>
        <v>493290</v>
      </c>
      <c r="G13" s="130">
        <f>+'帳票61_06(1)'!BT12</f>
        <v>5457</v>
      </c>
      <c r="H13" s="131">
        <f t="shared" si="2"/>
        <v>498747</v>
      </c>
      <c r="I13" s="144">
        <f t="shared" si="3"/>
        <v>99.78032914219138</v>
      </c>
      <c r="J13" s="145">
        <f t="shared" si="0"/>
        <v>51.90716256063921</v>
      </c>
      <c r="K13" s="146">
        <f t="shared" si="0"/>
        <v>98.78349498602662</v>
      </c>
    </row>
    <row r="14" spans="1:11" ht="13.5">
      <c r="A14" s="17"/>
      <c r="B14" s="76" t="str">
        <f>+'帳票61_06(1)'!B13</f>
        <v>宮古島市</v>
      </c>
      <c r="C14" s="132">
        <f>+'帳票61_06(1)'!BN13</f>
        <v>180574</v>
      </c>
      <c r="D14" s="133">
        <f>+'帳票61_06(1)'!BO13</f>
        <v>1820</v>
      </c>
      <c r="E14" s="134">
        <f t="shared" si="1"/>
        <v>182394</v>
      </c>
      <c r="F14" s="132">
        <f>+'帳票61_06(1)'!BS13</f>
        <v>177772</v>
      </c>
      <c r="G14" s="133">
        <f>+'帳票61_06(1)'!BT13</f>
        <v>147</v>
      </c>
      <c r="H14" s="134">
        <f t="shared" si="2"/>
        <v>177919</v>
      </c>
      <c r="I14" s="147">
        <f t="shared" si="3"/>
        <v>98.44828159092671</v>
      </c>
      <c r="J14" s="148">
        <f t="shared" si="0"/>
        <v>8.076923076923077</v>
      </c>
      <c r="K14" s="149">
        <f t="shared" si="0"/>
        <v>97.54652017061964</v>
      </c>
    </row>
    <row r="15" spans="1:11" ht="13.5">
      <c r="A15" s="17"/>
      <c r="B15" s="77" t="str">
        <f>+'帳票61_06(1)'!B14</f>
        <v>南城市</v>
      </c>
      <c r="C15" s="135">
        <f>+'帳票61_06(1)'!BN14</f>
        <v>48243</v>
      </c>
      <c r="D15" s="136">
        <f>+'帳票61_06(1)'!BO14</f>
        <v>58</v>
      </c>
      <c r="E15" s="137">
        <f t="shared" si="1"/>
        <v>48301</v>
      </c>
      <c r="F15" s="135">
        <f>+'帳票61_06(1)'!BS14</f>
        <v>48214</v>
      </c>
      <c r="G15" s="136">
        <f>+'帳票61_06(1)'!BT14</f>
        <v>0</v>
      </c>
      <c r="H15" s="137">
        <f t="shared" si="2"/>
        <v>48214</v>
      </c>
      <c r="I15" s="150">
        <f t="shared" si="3"/>
        <v>99.93988765209461</v>
      </c>
      <c r="J15" s="151">
        <f t="shared" si="0"/>
        <v>0</v>
      </c>
      <c r="K15" s="152">
        <f t="shared" si="0"/>
        <v>99.8198795056003</v>
      </c>
    </row>
    <row r="16" spans="1:11" ht="13.5">
      <c r="A16" s="17"/>
      <c r="B16" s="78" t="str">
        <f>+'帳票61_06(1)'!B15</f>
        <v>国頭村</v>
      </c>
      <c r="C16" s="126">
        <f>+'帳票61_06(1)'!BN15</f>
        <v>5923</v>
      </c>
      <c r="D16" s="127">
        <f>+'帳票61_06(1)'!BO15</f>
        <v>0</v>
      </c>
      <c r="E16" s="128">
        <f t="shared" si="1"/>
        <v>5923</v>
      </c>
      <c r="F16" s="126">
        <f>+'帳票61_06(1)'!BS15</f>
        <v>5899</v>
      </c>
      <c r="G16" s="127">
        <f>+'帳票61_06(1)'!BT15</f>
        <v>0</v>
      </c>
      <c r="H16" s="128">
        <f t="shared" si="2"/>
        <v>5899</v>
      </c>
      <c r="I16" s="141">
        <f t="shared" si="3"/>
        <v>99.59479993246666</v>
      </c>
      <c r="J16" s="142" t="str">
        <f t="shared" si="0"/>
        <v>－</v>
      </c>
      <c r="K16" s="143">
        <f t="shared" si="0"/>
        <v>99.59479993246666</v>
      </c>
    </row>
    <row r="17" spans="1:11" ht="13.5">
      <c r="A17" s="17"/>
      <c r="B17" s="75" t="str">
        <f>+'帳票61_06(1)'!B16</f>
        <v>大宜味村</v>
      </c>
      <c r="C17" s="129">
        <f>+'帳票61_06(1)'!BN16</f>
        <v>9127</v>
      </c>
      <c r="D17" s="130">
        <f>+'帳票61_06(1)'!BO16</f>
        <v>0</v>
      </c>
      <c r="E17" s="131">
        <f t="shared" si="1"/>
        <v>9127</v>
      </c>
      <c r="F17" s="129">
        <f>+'帳票61_06(1)'!BS16</f>
        <v>9127</v>
      </c>
      <c r="G17" s="130">
        <f>+'帳票61_06(1)'!BT16</f>
        <v>0</v>
      </c>
      <c r="H17" s="131">
        <f t="shared" si="2"/>
        <v>9127</v>
      </c>
      <c r="I17" s="144">
        <f t="shared" si="3"/>
        <v>100</v>
      </c>
      <c r="J17" s="145" t="str">
        <f t="shared" si="0"/>
        <v>－</v>
      </c>
      <c r="K17" s="146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+'帳票61_06(1)'!BN17</f>
        <v>8819</v>
      </c>
      <c r="D18" s="130">
        <f>+'帳票61_06(1)'!BO17</f>
        <v>0</v>
      </c>
      <c r="E18" s="131">
        <f t="shared" si="1"/>
        <v>8819</v>
      </c>
      <c r="F18" s="129">
        <f>+'帳票61_06(1)'!BS17</f>
        <v>8819</v>
      </c>
      <c r="G18" s="130">
        <f>+'帳票61_06(1)'!BT17</f>
        <v>0</v>
      </c>
      <c r="H18" s="131">
        <f t="shared" si="2"/>
        <v>8819</v>
      </c>
      <c r="I18" s="144">
        <f t="shared" si="3"/>
        <v>100</v>
      </c>
      <c r="J18" s="145" t="str">
        <f t="shared" si="0"/>
        <v>－</v>
      </c>
      <c r="K18" s="146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+'帳票61_06(1)'!BN18</f>
        <v>14592</v>
      </c>
      <c r="D19" s="133">
        <f>+'帳票61_06(1)'!BO18</f>
        <v>0</v>
      </c>
      <c r="E19" s="134">
        <f t="shared" si="1"/>
        <v>14592</v>
      </c>
      <c r="F19" s="132">
        <f>+'帳票61_06(1)'!BS18</f>
        <v>14592</v>
      </c>
      <c r="G19" s="133">
        <f>+'帳票61_06(1)'!BT18</f>
        <v>0</v>
      </c>
      <c r="H19" s="134">
        <f t="shared" si="2"/>
        <v>14592</v>
      </c>
      <c r="I19" s="147">
        <f t="shared" si="3"/>
        <v>100</v>
      </c>
      <c r="J19" s="148" t="str">
        <f t="shared" si="0"/>
        <v>－</v>
      </c>
      <c r="K19" s="149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+'帳票61_06(1)'!BN19</f>
        <v>46914</v>
      </c>
      <c r="D20" s="136">
        <f>+'帳票61_06(1)'!BO19</f>
        <v>0</v>
      </c>
      <c r="E20" s="137">
        <f t="shared" si="1"/>
        <v>46914</v>
      </c>
      <c r="F20" s="135">
        <f>+'帳票61_06(1)'!BS19</f>
        <v>46914</v>
      </c>
      <c r="G20" s="136">
        <f>+'帳票61_06(1)'!BT19</f>
        <v>0</v>
      </c>
      <c r="H20" s="137">
        <f t="shared" si="2"/>
        <v>46914</v>
      </c>
      <c r="I20" s="150">
        <f t="shared" si="3"/>
        <v>100</v>
      </c>
      <c r="J20" s="151" t="str">
        <f t="shared" si="0"/>
        <v>－</v>
      </c>
      <c r="K20" s="152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+'帳票61_06(1)'!BN20</f>
        <v>67708</v>
      </c>
      <c r="D21" s="130">
        <f>+'帳票61_06(1)'!BO20</f>
        <v>791</v>
      </c>
      <c r="E21" s="131">
        <f t="shared" si="1"/>
        <v>68499</v>
      </c>
      <c r="F21" s="129">
        <f>+'帳票61_06(1)'!BS20</f>
        <v>67708</v>
      </c>
      <c r="G21" s="130">
        <f>+'帳票61_06(1)'!BT20</f>
        <v>307</v>
      </c>
      <c r="H21" s="131">
        <f t="shared" si="2"/>
        <v>68015</v>
      </c>
      <c r="I21" s="144">
        <f t="shared" si="3"/>
        <v>100</v>
      </c>
      <c r="J21" s="145">
        <f t="shared" si="0"/>
        <v>38.81163084702908</v>
      </c>
      <c r="K21" s="146">
        <f t="shared" si="0"/>
        <v>99.2934203419028</v>
      </c>
    </row>
    <row r="22" spans="1:11" ht="13.5">
      <c r="A22" s="17"/>
      <c r="B22" s="75" t="str">
        <f>+'帳票61_06(1)'!B21</f>
        <v>宜野座村</v>
      </c>
      <c r="C22" s="129">
        <f>+'帳票61_06(1)'!BN21</f>
        <v>19131</v>
      </c>
      <c r="D22" s="130">
        <f>+'帳票61_06(1)'!BO21</f>
        <v>671</v>
      </c>
      <c r="E22" s="131">
        <f t="shared" si="1"/>
        <v>19802</v>
      </c>
      <c r="F22" s="129">
        <f>+'帳票61_06(1)'!BS21</f>
        <v>19098</v>
      </c>
      <c r="G22" s="130">
        <f>+'帳票61_06(1)'!BT21</f>
        <v>0</v>
      </c>
      <c r="H22" s="131">
        <f t="shared" si="2"/>
        <v>19098</v>
      </c>
      <c r="I22" s="144">
        <f t="shared" si="3"/>
        <v>99.82750509644033</v>
      </c>
      <c r="J22" s="145">
        <f t="shared" si="0"/>
        <v>0</v>
      </c>
      <c r="K22" s="146">
        <f t="shared" si="0"/>
        <v>96.44480355519644</v>
      </c>
    </row>
    <row r="23" spans="1:11" ht="13.5">
      <c r="A23" s="17"/>
      <c r="B23" s="75" t="str">
        <f>+'帳票61_06(1)'!B22</f>
        <v>金武町</v>
      </c>
      <c r="C23" s="129">
        <f>+'帳票61_06(1)'!BN22</f>
        <v>31709</v>
      </c>
      <c r="D23" s="130">
        <f>+'帳票61_06(1)'!BO22</f>
        <v>532</v>
      </c>
      <c r="E23" s="131">
        <f t="shared" si="1"/>
        <v>32241</v>
      </c>
      <c r="F23" s="129">
        <f>+'帳票61_06(1)'!BS22</f>
        <v>31210</v>
      </c>
      <c r="G23" s="130">
        <f>+'帳票61_06(1)'!BT22</f>
        <v>135</v>
      </c>
      <c r="H23" s="131">
        <f t="shared" si="2"/>
        <v>31345</v>
      </c>
      <c r="I23" s="144">
        <f t="shared" si="3"/>
        <v>98.42631429562584</v>
      </c>
      <c r="J23" s="145">
        <f t="shared" si="0"/>
        <v>25.375939849624064</v>
      </c>
      <c r="K23" s="146">
        <f t="shared" si="0"/>
        <v>97.22092987190224</v>
      </c>
    </row>
    <row r="24" spans="1:11" ht="13.5">
      <c r="A24" s="17"/>
      <c r="B24" s="76" t="str">
        <f>+'帳票61_06(1)'!B23</f>
        <v>伊江村</v>
      </c>
      <c r="C24" s="132">
        <f>+'帳票61_06(1)'!BN23</f>
        <v>2378</v>
      </c>
      <c r="D24" s="133">
        <f>+'帳票61_06(1)'!BO23</f>
        <v>0</v>
      </c>
      <c r="E24" s="134">
        <f t="shared" si="1"/>
        <v>2378</v>
      </c>
      <c r="F24" s="132">
        <f>+'帳票61_06(1)'!BS23</f>
        <v>2378</v>
      </c>
      <c r="G24" s="133">
        <f>+'帳票61_06(1)'!BT23</f>
        <v>0</v>
      </c>
      <c r="H24" s="134">
        <f t="shared" si="2"/>
        <v>2378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+'帳票61_06(1)'!BN24</f>
        <v>57158</v>
      </c>
      <c r="D25" s="136">
        <f>+'帳票61_06(1)'!BO24</f>
        <v>545</v>
      </c>
      <c r="E25" s="137">
        <f t="shared" si="1"/>
        <v>57703</v>
      </c>
      <c r="F25" s="135">
        <f>+'帳票61_06(1)'!BS24</f>
        <v>56730</v>
      </c>
      <c r="G25" s="136">
        <f>+'帳票61_06(1)'!BT24</f>
        <v>0</v>
      </c>
      <c r="H25" s="137">
        <f t="shared" si="2"/>
        <v>56730</v>
      </c>
      <c r="I25" s="150">
        <f t="shared" si="3"/>
        <v>99.2511984324154</v>
      </c>
      <c r="J25" s="151">
        <f t="shared" si="0"/>
        <v>0</v>
      </c>
      <c r="K25" s="152">
        <f t="shared" si="0"/>
        <v>98.31377917959205</v>
      </c>
    </row>
    <row r="26" spans="1:11" ht="13.5">
      <c r="A26" s="17"/>
      <c r="B26" s="75" t="str">
        <f>+'帳票61_06(1)'!B25</f>
        <v>嘉手納町</v>
      </c>
      <c r="C26" s="129">
        <f>+'帳票61_06(1)'!BN25</f>
        <v>41679</v>
      </c>
      <c r="D26" s="130">
        <f>+'帳票61_06(1)'!BO25</f>
        <v>199</v>
      </c>
      <c r="E26" s="131">
        <f t="shared" si="1"/>
        <v>41878</v>
      </c>
      <c r="F26" s="129">
        <f>+'帳票61_06(1)'!BS25</f>
        <v>41392</v>
      </c>
      <c r="G26" s="130">
        <f>+'帳票61_06(1)'!BT25</f>
        <v>7</v>
      </c>
      <c r="H26" s="131">
        <f t="shared" si="2"/>
        <v>41399</v>
      </c>
      <c r="I26" s="144">
        <f t="shared" si="3"/>
        <v>99.31140382446796</v>
      </c>
      <c r="J26" s="145">
        <f t="shared" si="0"/>
        <v>3.5175879396984926</v>
      </c>
      <c r="K26" s="146">
        <f t="shared" si="0"/>
        <v>98.8562013467692</v>
      </c>
    </row>
    <row r="27" spans="1:11" ht="13.5">
      <c r="A27" s="17"/>
      <c r="B27" s="75" t="str">
        <f>+'帳票61_06(1)'!B26</f>
        <v>北谷町</v>
      </c>
      <c r="C27" s="129">
        <f>+'帳票61_06(1)'!BN26</f>
        <v>129593</v>
      </c>
      <c r="D27" s="130">
        <f>+'帳票61_06(1)'!BO26</f>
        <v>927</v>
      </c>
      <c r="E27" s="131">
        <f t="shared" si="1"/>
        <v>130520</v>
      </c>
      <c r="F27" s="129">
        <f>+'帳票61_06(1)'!BS26</f>
        <v>130894</v>
      </c>
      <c r="G27" s="130">
        <f>+'帳票61_06(1)'!BT26</f>
        <v>350</v>
      </c>
      <c r="H27" s="131">
        <f t="shared" si="2"/>
        <v>131244</v>
      </c>
      <c r="I27" s="144">
        <f t="shared" si="3"/>
        <v>101.00391224834675</v>
      </c>
      <c r="J27" s="145">
        <f t="shared" si="0"/>
        <v>37.75620280474649</v>
      </c>
      <c r="K27" s="146">
        <f t="shared" si="0"/>
        <v>100.55470425988354</v>
      </c>
    </row>
    <row r="28" spans="1:11" ht="13.5">
      <c r="A28" s="17"/>
      <c r="B28" s="75" t="str">
        <f>+'帳票61_06(1)'!B27</f>
        <v>北中城村</v>
      </c>
      <c r="C28" s="129">
        <f>+'帳票61_06(1)'!BN27</f>
        <v>22562</v>
      </c>
      <c r="D28" s="130">
        <f>+'帳票61_06(1)'!BO27</f>
        <v>738</v>
      </c>
      <c r="E28" s="131">
        <f t="shared" si="1"/>
        <v>23300</v>
      </c>
      <c r="F28" s="129">
        <f>+'帳票61_06(1)'!BS27</f>
        <v>22530</v>
      </c>
      <c r="G28" s="130">
        <f>+'帳票61_06(1)'!BT27</f>
        <v>526</v>
      </c>
      <c r="H28" s="131">
        <f t="shared" si="2"/>
        <v>23056</v>
      </c>
      <c r="I28" s="144">
        <f t="shared" si="3"/>
        <v>99.85816860207429</v>
      </c>
      <c r="J28" s="145">
        <f t="shared" si="0"/>
        <v>71.27371273712737</v>
      </c>
      <c r="K28" s="146">
        <f t="shared" si="0"/>
        <v>98.95278969957081</v>
      </c>
    </row>
    <row r="29" spans="1:11" ht="13.5">
      <c r="A29" s="17"/>
      <c r="B29" s="76" t="str">
        <f>+'帳票61_06(1)'!B28</f>
        <v>中城村</v>
      </c>
      <c r="C29" s="132">
        <f>+'帳票61_06(1)'!BN28</f>
        <v>40813</v>
      </c>
      <c r="D29" s="133">
        <f>+'帳票61_06(1)'!BO28</f>
        <v>13</v>
      </c>
      <c r="E29" s="134">
        <f t="shared" si="1"/>
        <v>40826</v>
      </c>
      <c r="F29" s="132">
        <f>+'帳票61_06(1)'!BS28</f>
        <v>40811</v>
      </c>
      <c r="G29" s="133">
        <f>+'帳票61_06(1)'!BT28</f>
        <v>10</v>
      </c>
      <c r="H29" s="134">
        <f t="shared" si="2"/>
        <v>40821</v>
      </c>
      <c r="I29" s="147">
        <f t="shared" si="3"/>
        <v>99.99509960061745</v>
      </c>
      <c r="J29" s="148">
        <f t="shared" si="0"/>
        <v>76.92307692307693</v>
      </c>
      <c r="K29" s="149">
        <f t="shared" si="0"/>
        <v>99.9877529025621</v>
      </c>
    </row>
    <row r="30" spans="1:11" ht="13.5">
      <c r="A30" s="17"/>
      <c r="B30" s="77" t="str">
        <f>+'帳票61_06(1)'!B29</f>
        <v>西原町</v>
      </c>
      <c r="C30" s="135">
        <f>+'帳票61_06(1)'!BN29</f>
        <v>136634</v>
      </c>
      <c r="D30" s="136">
        <f>+'帳票61_06(1)'!BO29</f>
        <v>4420</v>
      </c>
      <c r="E30" s="137">
        <f t="shared" si="1"/>
        <v>141054</v>
      </c>
      <c r="F30" s="135">
        <f>+'帳票61_06(1)'!BS29</f>
        <v>136421</v>
      </c>
      <c r="G30" s="136">
        <f>+'帳票61_06(1)'!BT29</f>
        <v>409</v>
      </c>
      <c r="H30" s="137">
        <f t="shared" si="2"/>
        <v>136830</v>
      </c>
      <c r="I30" s="150">
        <f t="shared" si="3"/>
        <v>99.84410907973125</v>
      </c>
      <c r="J30" s="151">
        <f t="shared" si="0"/>
        <v>9.253393665158372</v>
      </c>
      <c r="K30" s="152">
        <f t="shared" si="0"/>
        <v>97.0054021863967</v>
      </c>
    </row>
    <row r="31" spans="1:11" ht="13.5">
      <c r="A31" s="17"/>
      <c r="B31" s="75" t="str">
        <f>+'帳票61_06(1)'!B30</f>
        <v>与那原町</v>
      </c>
      <c r="C31" s="129">
        <f>+'帳票61_06(1)'!BN30</f>
        <v>49911</v>
      </c>
      <c r="D31" s="130">
        <f>+'帳票61_06(1)'!BO30</f>
        <v>459</v>
      </c>
      <c r="E31" s="131">
        <f t="shared" si="1"/>
        <v>50370</v>
      </c>
      <c r="F31" s="129">
        <f>+'帳票61_06(1)'!BS30</f>
        <v>49904</v>
      </c>
      <c r="G31" s="130">
        <f>+'帳票61_06(1)'!BT30</f>
        <v>7</v>
      </c>
      <c r="H31" s="131">
        <f t="shared" si="2"/>
        <v>49911</v>
      </c>
      <c r="I31" s="144">
        <f t="shared" si="3"/>
        <v>99.9859750355633</v>
      </c>
      <c r="J31" s="145">
        <f t="shared" si="0"/>
        <v>1.5250544662309369</v>
      </c>
      <c r="K31" s="146">
        <f t="shared" si="0"/>
        <v>99.08874329958309</v>
      </c>
    </row>
    <row r="32" spans="1:11" ht="13.5">
      <c r="A32" s="17"/>
      <c r="B32" s="75" t="str">
        <f>+'帳票61_06(1)'!B31</f>
        <v>南風原町</v>
      </c>
      <c r="C32" s="129">
        <f>+'帳票61_06(1)'!BN31</f>
        <v>129699</v>
      </c>
      <c r="D32" s="130">
        <f>+'帳票61_06(1)'!BO31</f>
        <v>179</v>
      </c>
      <c r="E32" s="131">
        <f t="shared" si="1"/>
        <v>129878</v>
      </c>
      <c r="F32" s="129">
        <f>+'帳票61_06(1)'!BS31</f>
        <v>129533</v>
      </c>
      <c r="G32" s="130">
        <f>+'帳票61_06(1)'!BT31</f>
        <v>98</v>
      </c>
      <c r="H32" s="131">
        <f t="shared" si="2"/>
        <v>129631</v>
      </c>
      <c r="I32" s="144">
        <f t="shared" si="3"/>
        <v>99.87201134935505</v>
      </c>
      <c r="J32" s="145">
        <f t="shared" si="0"/>
        <v>54.7486033519553</v>
      </c>
      <c r="K32" s="146">
        <f t="shared" si="0"/>
        <v>99.8098215248156</v>
      </c>
    </row>
    <row r="33" spans="1:11" ht="13.5">
      <c r="A33" s="17"/>
      <c r="B33" s="75" t="str">
        <f>+'帳票61_06(1)'!B32</f>
        <v>渡嘉敷村</v>
      </c>
      <c r="C33" s="129">
        <f>+'帳票61_06(1)'!BN32</f>
        <v>694</v>
      </c>
      <c r="D33" s="130">
        <f>+'帳票61_06(1)'!BO32</f>
        <v>0</v>
      </c>
      <c r="E33" s="131">
        <f t="shared" si="1"/>
        <v>694</v>
      </c>
      <c r="F33" s="129">
        <f>+'帳票61_06(1)'!BS32</f>
        <v>643</v>
      </c>
      <c r="G33" s="130">
        <f>+'帳票61_06(1)'!BT32</f>
        <v>0</v>
      </c>
      <c r="H33" s="131">
        <f t="shared" si="2"/>
        <v>643</v>
      </c>
      <c r="I33" s="144">
        <f t="shared" si="3"/>
        <v>92.65129682997119</v>
      </c>
      <c r="J33" s="145" t="str">
        <f t="shared" si="0"/>
        <v>－</v>
      </c>
      <c r="K33" s="146">
        <f t="shared" si="0"/>
        <v>92.65129682997119</v>
      </c>
    </row>
    <row r="34" spans="1:11" ht="13.5">
      <c r="A34" s="17"/>
      <c r="B34" s="76" t="str">
        <f>+'帳票61_06(1)'!B33</f>
        <v>座間味村</v>
      </c>
      <c r="C34" s="132">
        <f>+'帳票61_06(1)'!BN33</f>
        <v>408</v>
      </c>
      <c r="D34" s="133">
        <f>+'帳票61_06(1)'!BO33</f>
        <v>0</v>
      </c>
      <c r="E34" s="134">
        <f t="shared" si="1"/>
        <v>408</v>
      </c>
      <c r="F34" s="132">
        <f>+'帳票61_06(1)'!BS33</f>
        <v>368</v>
      </c>
      <c r="G34" s="133">
        <f>+'帳票61_06(1)'!BT33</f>
        <v>0</v>
      </c>
      <c r="H34" s="134">
        <f t="shared" si="2"/>
        <v>368</v>
      </c>
      <c r="I34" s="147">
        <f t="shared" si="3"/>
        <v>90.19607843137256</v>
      </c>
      <c r="J34" s="148" t="str">
        <f t="shared" si="0"/>
        <v>－</v>
      </c>
      <c r="K34" s="149">
        <f t="shared" si="0"/>
        <v>90.19607843137256</v>
      </c>
    </row>
    <row r="35" spans="1:11" ht="13.5">
      <c r="A35" s="17"/>
      <c r="B35" s="77" t="str">
        <f>+'帳票61_06(1)'!B34</f>
        <v>粟国村</v>
      </c>
      <c r="C35" s="135">
        <f>+'帳票61_06(1)'!BN34</f>
        <v>483</v>
      </c>
      <c r="D35" s="136">
        <f>+'帳票61_06(1)'!BO34</f>
        <v>5</v>
      </c>
      <c r="E35" s="137">
        <f t="shared" si="1"/>
        <v>488</v>
      </c>
      <c r="F35" s="135">
        <f>+'帳票61_06(1)'!BS34</f>
        <v>483</v>
      </c>
      <c r="G35" s="136">
        <f>+'帳票61_06(1)'!BT34</f>
        <v>0</v>
      </c>
      <c r="H35" s="137">
        <f t="shared" si="2"/>
        <v>483</v>
      </c>
      <c r="I35" s="150">
        <f t="shared" si="3"/>
        <v>100</v>
      </c>
      <c r="J35" s="151">
        <f t="shared" si="0"/>
        <v>0</v>
      </c>
      <c r="K35" s="152">
        <f t="shared" si="0"/>
        <v>98.97540983606558</v>
      </c>
    </row>
    <row r="36" spans="1:11" ht="13.5">
      <c r="A36" s="17"/>
      <c r="B36" s="75" t="str">
        <f>+'帳票61_06(1)'!B35</f>
        <v>渡名喜村</v>
      </c>
      <c r="C36" s="129">
        <f>+'帳票61_06(1)'!BN35</f>
        <v>999</v>
      </c>
      <c r="D36" s="130">
        <f>+'帳票61_06(1)'!BO35</f>
        <v>21</v>
      </c>
      <c r="E36" s="131">
        <f t="shared" si="1"/>
        <v>1020</v>
      </c>
      <c r="F36" s="129">
        <f>+'帳票61_06(1)'!BS35</f>
        <v>999</v>
      </c>
      <c r="G36" s="130">
        <f>+'帳票61_06(1)'!BT35</f>
        <v>0</v>
      </c>
      <c r="H36" s="131">
        <f t="shared" si="2"/>
        <v>999</v>
      </c>
      <c r="I36" s="144">
        <f t="shared" si="3"/>
        <v>100</v>
      </c>
      <c r="J36" s="145">
        <f t="shared" si="0"/>
        <v>0</v>
      </c>
      <c r="K36" s="146">
        <f t="shared" si="0"/>
        <v>97.94117647058823</v>
      </c>
    </row>
    <row r="37" spans="1:11" ht="13.5">
      <c r="A37" s="17"/>
      <c r="B37" s="75" t="str">
        <f>+'帳票61_06(1)'!B36</f>
        <v>南大東村</v>
      </c>
      <c r="C37" s="129">
        <f>+'帳票61_06(1)'!BN36</f>
        <v>4650</v>
      </c>
      <c r="D37" s="130">
        <f>+'帳票61_06(1)'!BO36</f>
        <v>0</v>
      </c>
      <c r="E37" s="131">
        <f t="shared" si="1"/>
        <v>4650</v>
      </c>
      <c r="F37" s="129">
        <f>+'帳票61_06(1)'!BS36</f>
        <v>4650</v>
      </c>
      <c r="G37" s="130">
        <f>+'帳票61_06(1)'!BT36</f>
        <v>0</v>
      </c>
      <c r="H37" s="131">
        <f t="shared" si="2"/>
        <v>4650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+'帳票61_06(1)'!BN37</f>
        <v>6852</v>
      </c>
      <c r="D38" s="130">
        <f>+'帳票61_06(1)'!BO37</f>
        <v>0</v>
      </c>
      <c r="E38" s="131">
        <f t="shared" si="1"/>
        <v>6852</v>
      </c>
      <c r="F38" s="129">
        <f>+'帳票61_06(1)'!BS37</f>
        <v>6852</v>
      </c>
      <c r="G38" s="130">
        <f>+'帳票61_06(1)'!BT37</f>
        <v>0</v>
      </c>
      <c r="H38" s="131">
        <f t="shared" si="2"/>
        <v>6852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+'帳票61_06(1)'!BN38</f>
        <v>1642</v>
      </c>
      <c r="D39" s="133">
        <f>+'帳票61_06(1)'!BO38</f>
        <v>0</v>
      </c>
      <c r="E39" s="134">
        <f t="shared" si="1"/>
        <v>1642</v>
      </c>
      <c r="F39" s="132">
        <f>+'帳票61_06(1)'!BS38</f>
        <v>1639</v>
      </c>
      <c r="G39" s="133">
        <f>+'帳票61_06(1)'!BT38</f>
        <v>0</v>
      </c>
      <c r="H39" s="134">
        <f t="shared" si="2"/>
        <v>1639</v>
      </c>
      <c r="I39" s="147">
        <f t="shared" si="3"/>
        <v>99.81729598051157</v>
      </c>
      <c r="J39" s="148" t="str">
        <f t="shared" si="3"/>
        <v>－</v>
      </c>
      <c r="K39" s="149">
        <f t="shared" si="3"/>
        <v>99.81729598051157</v>
      </c>
    </row>
    <row r="40" spans="1:11" ht="13.5">
      <c r="A40" s="17"/>
      <c r="B40" s="77" t="str">
        <f>+'帳票61_06(1)'!B39</f>
        <v>伊是名村</v>
      </c>
      <c r="C40" s="135">
        <f>+'帳票61_06(1)'!BN39</f>
        <v>1243</v>
      </c>
      <c r="D40" s="136">
        <f>+'帳票61_06(1)'!BO39</f>
        <v>86</v>
      </c>
      <c r="E40" s="137">
        <f t="shared" si="1"/>
        <v>1329</v>
      </c>
      <c r="F40" s="135">
        <f>+'帳票61_06(1)'!BS39</f>
        <v>1207</v>
      </c>
      <c r="G40" s="136">
        <f>+'帳票61_06(1)'!BT39</f>
        <v>14</v>
      </c>
      <c r="H40" s="137">
        <f t="shared" si="2"/>
        <v>1221</v>
      </c>
      <c r="I40" s="150">
        <f t="shared" si="3"/>
        <v>97.10378117457763</v>
      </c>
      <c r="J40" s="151">
        <f t="shared" si="3"/>
        <v>16.27906976744186</v>
      </c>
      <c r="K40" s="152">
        <f t="shared" si="3"/>
        <v>91.87358916478556</v>
      </c>
    </row>
    <row r="41" spans="1:11" ht="13.5">
      <c r="A41" s="17"/>
      <c r="B41" s="75" t="str">
        <f>+'帳票61_06(1)'!B40</f>
        <v>久米島町</v>
      </c>
      <c r="C41" s="129">
        <f>+'帳票61_06(1)'!BN40</f>
        <v>33852</v>
      </c>
      <c r="D41" s="130">
        <f>+'帳票61_06(1)'!BO40</f>
        <v>373</v>
      </c>
      <c r="E41" s="131">
        <f t="shared" si="1"/>
        <v>34225</v>
      </c>
      <c r="F41" s="129">
        <f>+'帳票61_06(1)'!BS40</f>
        <v>33819</v>
      </c>
      <c r="G41" s="130">
        <f>+'帳票61_06(1)'!BT40</f>
        <v>74</v>
      </c>
      <c r="H41" s="131">
        <f t="shared" si="2"/>
        <v>33893</v>
      </c>
      <c r="I41" s="144">
        <f t="shared" si="3"/>
        <v>99.90251683800071</v>
      </c>
      <c r="J41" s="145">
        <f t="shared" si="3"/>
        <v>19.839142091152816</v>
      </c>
      <c r="K41" s="146">
        <f t="shared" si="3"/>
        <v>99.02994886778671</v>
      </c>
    </row>
    <row r="42" spans="1:11" ht="13.5">
      <c r="A42" s="17"/>
      <c r="B42" s="75" t="str">
        <f>+'帳票61_06(1)'!B41</f>
        <v>八重瀬町</v>
      </c>
      <c r="C42" s="129">
        <f>+'帳票61_06(1)'!BN41</f>
        <v>17014</v>
      </c>
      <c r="D42" s="130">
        <f>+'帳票61_06(1)'!BO41</f>
        <v>34</v>
      </c>
      <c r="E42" s="131">
        <f t="shared" si="1"/>
        <v>17048</v>
      </c>
      <c r="F42" s="129">
        <f>+'帳票61_06(1)'!BS41</f>
        <v>16961</v>
      </c>
      <c r="G42" s="130">
        <f>+'帳票61_06(1)'!BT41</f>
        <v>0</v>
      </c>
      <c r="H42" s="131">
        <f t="shared" si="2"/>
        <v>16961</v>
      </c>
      <c r="I42" s="144">
        <f t="shared" si="3"/>
        <v>99.68849183025743</v>
      </c>
      <c r="J42" s="145">
        <f t="shared" si="3"/>
        <v>0</v>
      </c>
      <c r="K42" s="146">
        <f t="shared" si="3"/>
        <v>99.48967620835289</v>
      </c>
    </row>
    <row r="43" spans="1:11" ht="13.5">
      <c r="A43" s="17"/>
      <c r="B43" s="75" t="str">
        <f>+'帳票61_06(1)'!B42</f>
        <v>多良間村</v>
      </c>
      <c r="C43" s="129">
        <f>+'帳票61_06(1)'!BN42</f>
        <v>1545</v>
      </c>
      <c r="D43" s="130">
        <f>+'帳票61_06(1)'!BO42</f>
        <v>33</v>
      </c>
      <c r="E43" s="131">
        <f t="shared" si="1"/>
        <v>1578</v>
      </c>
      <c r="F43" s="129">
        <f>+'帳票61_06(1)'!BS42</f>
        <v>1545</v>
      </c>
      <c r="G43" s="130">
        <f>+'帳票61_06(1)'!BT42</f>
        <v>33</v>
      </c>
      <c r="H43" s="131">
        <f t="shared" si="2"/>
        <v>1578</v>
      </c>
      <c r="I43" s="144">
        <f t="shared" si="3"/>
        <v>100</v>
      </c>
      <c r="J43" s="145">
        <f t="shared" si="3"/>
        <v>100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+'帳票61_06(1)'!BN43</f>
        <v>5162</v>
      </c>
      <c r="D44" s="133">
        <f>+'帳票61_06(1)'!BO43</f>
        <v>12</v>
      </c>
      <c r="E44" s="134">
        <f t="shared" si="1"/>
        <v>5174</v>
      </c>
      <c r="F44" s="132">
        <f>+'帳票61_06(1)'!BS43</f>
        <v>5162</v>
      </c>
      <c r="G44" s="133">
        <f>+'帳票61_06(1)'!BT43</f>
        <v>12</v>
      </c>
      <c r="H44" s="134">
        <f t="shared" si="2"/>
        <v>5174</v>
      </c>
      <c r="I44" s="147">
        <f t="shared" si="3"/>
        <v>100</v>
      </c>
      <c r="J44" s="148">
        <f t="shared" si="3"/>
        <v>100</v>
      </c>
      <c r="K44" s="149">
        <f t="shared" si="3"/>
        <v>100</v>
      </c>
    </row>
    <row r="45" spans="1:11" ht="14.25" thickBot="1">
      <c r="A45" s="17"/>
      <c r="B45" s="231" t="str">
        <f>+'帳票61_06(1)'!B44</f>
        <v>与那国町</v>
      </c>
      <c r="C45" s="232">
        <f>+'帳票61_06(1)'!BN44</f>
        <v>11784</v>
      </c>
      <c r="D45" s="233">
        <f>+'帳票61_06(1)'!BO44</f>
        <v>0</v>
      </c>
      <c r="E45" s="234">
        <f t="shared" si="1"/>
        <v>11784</v>
      </c>
      <c r="F45" s="232">
        <f>+'帳票61_06(1)'!BS44</f>
        <v>11784</v>
      </c>
      <c r="G45" s="233">
        <f>+'帳票61_06(1)'!BT44</f>
        <v>0</v>
      </c>
      <c r="H45" s="234">
        <f t="shared" si="2"/>
        <v>11784</v>
      </c>
      <c r="I45" s="235">
        <f t="shared" si="3"/>
        <v>100</v>
      </c>
      <c r="J45" s="236" t="str">
        <f t="shared" si="3"/>
        <v>－</v>
      </c>
      <c r="K45" s="237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6987011</v>
      </c>
      <c r="D46" s="174">
        <f t="shared" si="4"/>
        <v>140327</v>
      </c>
      <c r="E46" s="175">
        <f t="shared" si="4"/>
        <v>7127338</v>
      </c>
      <c r="F46" s="173">
        <f t="shared" si="4"/>
        <v>6959943</v>
      </c>
      <c r="G46" s="174">
        <f t="shared" si="4"/>
        <v>28545</v>
      </c>
      <c r="H46" s="175">
        <f t="shared" si="4"/>
        <v>6988488</v>
      </c>
      <c r="I46" s="176">
        <f t="shared" si="3"/>
        <v>99.61259542886079</v>
      </c>
      <c r="J46" s="177">
        <f t="shared" si="3"/>
        <v>20.34177314415615</v>
      </c>
      <c r="K46" s="178">
        <f t="shared" si="3"/>
        <v>98.05186733111296</v>
      </c>
    </row>
    <row r="47" spans="1:11" ht="14.25" thickBot="1">
      <c r="A47" s="19"/>
      <c r="B47" s="80" t="s">
        <v>66</v>
      </c>
      <c r="C47" s="138">
        <f aca="true" t="shared" si="5" ref="C47:H47">SUM(C16:C45)</f>
        <v>900678</v>
      </c>
      <c r="D47" s="139">
        <f t="shared" si="5"/>
        <v>10038</v>
      </c>
      <c r="E47" s="140">
        <f t="shared" si="5"/>
        <v>910716</v>
      </c>
      <c r="F47" s="138">
        <f t="shared" si="5"/>
        <v>900072</v>
      </c>
      <c r="G47" s="139">
        <f t="shared" si="5"/>
        <v>1982</v>
      </c>
      <c r="H47" s="140">
        <f t="shared" si="5"/>
        <v>902054</v>
      </c>
      <c r="I47" s="153">
        <f t="shared" si="3"/>
        <v>99.93271735292745</v>
      </c>
      <c r="J47" s="167">
        <f t="shared" si="3"/>
        <v>19.744969117354056</v>
      </c>
      <c r="K47" s="154">
        <f t="shared" si="3"/>
        <v>99.04888022171566</v>
      </c>
    </row>
    <row r="48" spans="2:11" ht="14.25" thickBot="1">
      <c r="B48" s="82" t="s">
        <v>114</v>
      </c>
      <c r="C48" s="156">
        <f aca="true" t="shared" si="6" ref="C48:H48">SUM(C46:C47)</f>
        <v>7887689</v>
      </c>
      <c r="D48" s="157">
        <f t="shared" si="6"/>
        <v>150365</v>
      </c>
      <c r="E48" s="158">
        <f t="shared" si="6"/>
        <v>8038054</v>
      </c>
      <c r="F48" s="156">
        <f t="shared" si="6"/>
        <v>7860015</v>
      </c>
      <c r="G48" s="157">
        <f t="shared" si="6"/>
        <v>30527</v>
      </c>
      <c r="H48" s="158">
        <f t="shared" si="6"/>
        <v>7890542</v>
      </c>
      <c r="I48" s="159">
        <f t="shared" si="3"/>
        <v>99.64914945302738</v>
      </c>
      <c r="J48" s="172">
        <f t="shared" si="3"/>
        <v>20.301931965550494</v>
      </c>
      <c r="K48" s="160">
        <f t="shared" si="3"/>
        <v>98.16482944752548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48"/>
  <sheetViews>
    <sheetView showGridLines="0" zoomScaleSheetLayoutView="100" workbookViewId="0" topLeftCell="A1">
      <selection activeCell="M6" sqref="M6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72</v>
      </c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5"/>
      <c r="B5" s="74" t="str">
        <f>+'帳票61_06(1)'!B4</f>
        <v>那覇市</v>
      </c>
      <c r="C5" s="121">
        <f>SUM('(ｲ)純固定資産税'!C5+'(ﾛ)交納付金'!C5)</f>
        <v>17246839</v>
      </c>
      <c r="D5" s="122">
        <f>SUM('(ｲ)純固定資産税'!D5+'(ﾛ)交納付金'!D5)</f>
        <v>2260362</v>
      </c>
      <c r="E5" s="123">
        <f>SUM(C5:D5)</f>
        <v>19507201</v>
      </c>
      <c r="F5" s="121">
        <f>SUM('(ｲ)純固定資産税'!F5+'(ﾛ)交納付金'!F5)</f>
        <v>16539709</v>
      </c>
      <c r="G5" s="122">
        <f>SUM('(ｲ)純固定資産税'!G5+'(ﾛ)交納付金'!G5)</f>
        <v>559485</v>
      </c>
      <c r="H5" s="123">
        <f>SUM(F5:G5)</f>
        <v>17099194</v>
      </c>
      <c r="I5" s="124">
        <f>IF(C5=0,"－",(F5/C5)*100)</f>
        <v>95.899944331828</v>
      </c>
      <c r="J5" s="244">
        <f aca="true" t="shared" si="0" ref="J5:K36">IF(D5=0,"－",(G5/D5)*100)</f>
        <v>24.75200874904108</v>
      </c>
      <c r="K5" s="125">
        <f>IF(E5=0,"－",(H5/E5)*100)</f>
        <v>87.65580464362877</v>
      </c>
    </row>
    <row r="6" spans="1:11" ht="13.5">
      <c r="A6" s="5"/>
      <c r="B6" s="75" t="str">
        <f>+'帳票61_06(1)'!B5</f>
        <v>宜野湾市</v>
      </c>
      <c r="C6" s="89">
        <f>SUM('(ｲ)純固定資産税'!C6+'(ﾛ)交納付金'!C6)</f>
        <v>3869258</v>
      </c>
      <c r="D6" s="90">
        <f>SUM('(ｲ)純固定資産税'!D6+'(ﾛ)交納付金'!D6)</f>
        <v>1024238</v>
      </c>
      <c r="E6" s="91">
        <f aca="true" t="shared" si="1" ref="E6:E40">SUM(C6:D6)</f>
        <v>4893496</v>
      </c>
      <c r="F6" s="89">
        <f>SUM('(ｲ)純固定資産税'!F6+'(ﾛ)交納付金'!F6)</f>
        <v>3565220</v>
      </c>
      <c r="G6" s="90">
        <f>SUM('(ｲ)純固定資産税'!G6+'(ﾛ)交納付金'!G6)</f>
        <v>266404</v>
      </c>
      <c r="H6" s="91">
        <f aca="true" t="shared" si="2" ref="H6:H40">SUM(F6:G6)</f>
        <v>3831624</v>
      </c>
      <c r="I6" s="109">
        <f aca="true" t="shared" si="3" ref="I6:K48">IF(C6=0,"－",(F6/C6)*100)</f>
        <v>92.14221434704018</v>
      </c>
      <c r="J6" s="155">
        <f t="shared" si="0"/>
        <v>26.009970338925132</v>
      </c>
      <c r="K6" s="110">
        <f t="shared" si="0"/>
        <v>78.30033987970972</v>
      </c>
    </row>
    <row r="7" spans="1:11" ht="13.5">
      <c r="A7" s="5"/>
      <c r="B7" s="75" t="str">
        <f>+'帳票61_06(1)'!B6</f>
        <v>石垣市</v>
      </c>
      <c r="C7" s="89">
        <f>SUM('(ｲ)純固定資産税'!C7+'(ﾛ)交納付金'!C7)</f>
        <v>2034645</v>
      </c>
      <c r="D7" s="90">
        <f>SUM('(ｲ)純固定資産税'!D7+'(ﾛ)交納付金'!D7)</f>
        <v>566640</v>
      </c>
      <c r="E7" s="91">
        <f t="shared" si="1"/>
        <v>2601285</v>
      </c>
      <c r="F7" s="89">
        <f>SUM('(ｲ)純固定資産税'!F7+'(ﾛ)交納付金'!F7)</f>
        <v>1884331</v>
      </c>
      <c r="G7" s="90">
        <f>SUM('(ｲ)純固定資産税'!G7+'(ﾛ)交納付金'!G7)</f>
        <v>120775</v>
      </c>
      <c r="H7" s="91">
        <f t="shared" si="2"/>
        <v>2005106</v>
      </c>
      <c r="I7" s="109">
        <f t="shared" si="3"/>
        <v>92.61227388561642</v>
      </c>
      <c r="J7" s="155">
        <f t="shared" si="0"/>
        <v>21.314238317097274</v>
      </c>
      <c r="K7" s="110">
        <f t="shared" si="0"/>
        <v>77.08136555586951</v>
      </c>
    </row>
    <row r="8" spans="1:11" ht="13.5">
      <c r="A8" s="5"/>
      <c r="B8" s="75" t="str">
        <f>+'帳票61_06(1)'!B7</f>
        <v>浦添市</v>
      </c>
      <c r="C8" s="89">
        <f>SUM('(ｲ)純固定資産税'!C8+'(ﾛ)交納付金'!C8)</f>
        <v>5341271</v>
      </c>
      <c r="D8" s="90">
        <f>SUM('(ｲ)純固定資産税'!D8+'(ﾛ)交納付金'!D8)</f>
        <v>644234</v>
      </c>
      <c r="E8" s="91">
        <f t="shared" si="1"/>
        <v>5985505</v>
      </c>
      <c r="F8" s="89">
        <f>SUM('(ｲ)純固定資産税'!F8+'(ﾛ)交納付金'!F8)</f>
        <v>5161914</v>
      </c>
      <c r="G8" s="90">
        <f>SUM('(ｲ)純固定資産税'!G8+'(ﾛ)交納付金'!G8)</f>
        <v>180320</v>
      </c>
      <c r="H8" s="91">
        <f t="shared" si="2"/>
        <v>5342234</v>
      </c>
      <c r="I8" s="109">
        <f t="shared" si="3"/>
        <v>96.64205392312054</v>
      </c>
      <c r="J8" s="155">
        <f t="shared" si="0"/>
        <v>27.989829782346163</v>
      </c>
      <c r="K8" s="110">
        <f t="shared" si="0"/>
        <v>89.25285335155513</v>
      </c>
    </row>
    <row r="9" spans="1:11" ht="13.5">
      <c r="A9" s="5"/>
      <c r="B9" s="76" t="str">
        <f>+'帳票61_06(1)'!B8</f>
        <v>名護市</v>
      </c>
      <c r="C9" s="92">
        <f>SUM('(ｲ)純固定資産税'!C9+'(ﾛ)交納付金'!C9)</f>
        <v>2390749</v>
      </c>
      <c r="D9" s="93">
        <f>SUM('(ｲ)純固定資産税'!D9+'(ﾛ)交納付金'!D9)</f>
        <v>698150</v>
      </c>
      <c r="E9" s="94">
        <f t="shared" si="1"/>
        <v>3088899</v>
      </c>
      <c r="F9" s="92">
        <f>SUM('(ｲ)純固定資産税'!F9+'(ﾛ)交納付金'!F9)</f>
        <v>2186421</v>
      </c>
      <c r="G9" s="93">
        <f>SUM('(ｲ)純固定資産税'!G9+'(ﾛ)交納付金'!G9)</f>
        <v>112170</v>
      </c>
      <c r="H9" s="94">
        <f t="shared" si="2"/>
        <v>2298591</v>
      </c>
      <c r="I9" s="111">
        <f t="shared" si="3"/>
        <v>91.4533897117598</v>
      </c>
      <c r="J9" s="204">
        <f t="shared" si="0"/>
        <v>16.066747833560125</v>
      </c>
      <c r="K9" s="112">
        <f t="shared" si="0"/>
        <v>74.41457295949138</v>
      </c>
    </row>
    <row r="10" spans="1:11" ht="13.5">
      <c r="A10" s="5"/>
      <c r="B10" s="77" t="str">
        <f>+'帳票61_06(1)'!B9</f>
        <v>糸満市</v>
      </c>
      <c r="C10" s="95">
        <f>SUM('(ｲ)純固定資産税'!C10+'(ﾛ)交納付金'!C10)</f>
        <v>2040908</v>
      </c>
      <c r="D10" s="96">
        <f>SUM('(ｲ)純固定資産税'!D10+'(ﾛ)交納付金'!D10)</f>
        <v>485188</v>
      </c>
      <c r="E10" s="97">
        <f t="shared" si="1"/>
        <v>2526096</v>
      </c>
      <c r="F10" s="95">
        <f>SUM('(ｲ)純固定資産税'!F10+'(ﾛ)交納付金'!F10)</f>
        <v>1875018</v>
      </c>
      <c r="G10" s="96">
        <f>SUM('(ｲ)純固定資産税'!G10+'(ﾛ)交納付金'!G10)</f>
        <v>94295</v>
      </c>
      <c r="H10" s="97">
        <f t="shared" si="2"/>
        <v>1969313</v>
      </c>
      <c r="I10" s="113">
        <f t="shared" si="3"/>
        <v>91.87175512075999</v>
      </c>
      <c r="J10" s="207">
        <f t="shared" si="0"/>
        <v>19.43473457711238</v>
      </c>
      <c r="K10" s="114">
        <f t="shared" si="0"/>
        <v>77.95875532838024</v>
      </c>
    </row>
    <row r="11" spans="1:11" ht="13.5">
      <c r="A11" s="5"/>
      <c r="B11" s="75" t="str">
        <f>+'帳票61_06(1)'!B10</f>
        <v>沖縄市</v>
      </c>
      <c r="C11" s="89">
        <f>SUM('(ｲ)純固定資産税'!C11+'(ﾛ)交納付金'!C11)</f>
        <v>5480444</v>
      </c>
      <c r="D11" s="90">
        <f>SUM('(ｲ)純固定資産税'!D11+'(ﾛ)交納付金'!D11)</f>
        <v>1473735</v>
      </c>
      <c r="E11" s="91">
        <f t="shared" si="1"/>
        <v>6954179</v>
      </c>
      <c r="F11" s="89">
        <f>SUM('(ｲ)純固定資産税'!F11+'(ﾛ)交納付金'!F11)</f>
        <v>5123260</v>
      </c>
      <c r="G11" s="90">
        <f>SUM('(ｲ)純固定資産税'!G11+'(ﾛ)交納付金'!G11)</f>
        <v>267953</v>
      </c>
      <c r="H11" s="91">
        <f t="shared" si="2"/>
        <v>5391213</v>
      </c>
      <c r="I11" s="109">
        <f t="shared" si="3"/>
        <v>93.48257185001799</v>
      </c>
      <c r="J11" s="155">
        <f t="shared" si="0"/>
        <v>18.181898373859614</v>
      </c>
      <c r="K11" s="110">
        <f t="shared" si="0"/>
        <v>77.5247948032399</v>
      </c>
    </row>
    <row r="12" spans="1:11" ht="13.5">
      <c r="A12" s="5"/>
      <c r="B12" s="75" t="str">
        <f>+'帳票61_06(1)'!B11</f>
        <v>豊見城市</v>
      </c>
      <c r="C12" s="89">
        <f>SUM('(ｲ)純固定資産税'!C12+'(ﾛ)交納付金'!C12)</f>
        <v>1744961</v>
      </c>
      <c r="D12" s="90">
        <f>SUM('(ｲ)純固定資産税'!D12+'(ﾛ)交納付金'!D12)</f>
        <v>311674</v>
      </c>
      <c r="E12" s="91">
        <f t="shared" si="1"/>
        <v>2056635</v>
      </c>
      <c r="F12" s="89">
        <f>SUM('(ｲ)純固定資産税'!F12+'(ﾛ)交納付金'!F12)</f>
        <v>1652638</v>
      </c>
      <c r="G12" s="90">
        <f>SUM('(ｲ)純固定資産税'!G12+'(ﾛ)交納付金'!G12)</f>
        <v>83506</v>
      </c>
      <c r="H12" s="91">
        <f t="shared" si="2"/>
        <v>1736144</v>
      </c>
      <c r="I12" s="109">
        <f t="shared" si="3"/>
        <v>94.7091654197429</v>
      </c>
      <c r="J12" s="155">
        <f t="shared" si="0"/>
        <v>26.79273856657918</v>
      </c>
      <c r="K12" s="110">
        <f t="shared" si="0"/>
        <v>84.41672926892716</v>
      </c>
    </row>
    <row r="13" spans="1:11" ht="13.5">
      <c r="A13" s="5"/>
      <c r="B13" s="75" t="str">
        <f>+'帳票61_06(1)'!B12</f>
        <v>うるま市</v>
      </c>
      <c r="C13" s="89">
        <f>SUM('(ｲ)純固定資産税'!C13+'(ﾛ)交納付金'!C13)</f>
        <v>4751566</v>
      </c>
      <c r="D13" s="90">
        <f>SUM('(ｲ)純固定資産税'!D13+'(ﾛ)交納付金'!D13)</f>
        <v>1537576</v>
      </c>
      <c r="E13" s="91">
        <f t="shared" si="1"/>
        <v>6289142</v>
      </c>
      <c r="F13" s="89">
        <f>SUM('(ｲ)純固定資産税'!F13+'(ﾛ)交納付金'!F13)</f>
        <v>4381065</v>
      </c>
      <c r="G13" s="90">
        <f>SUM('(ｲ)純固定資産税'!G13+'(ﾛ)交納付金'!G13)</f>
        <v>301009</v>
      </c>
      <c r="H13" s="91">
        <f t="shared" si="2"/>
        <v>4682074</v>
      </c>
      <c r="I13" s="109">
        <f t="shared" si="3"/>
        <v>92.20254964363328</v>
      </c>
      <c r="J13" s="155">
        <f t="shared" si="0"/>
        <v>19.576853436838242</v>
      </c>
      <c r="K13" s="110">
        <f t="shared" si="0"/>
        <v>74.44694363714478</v>
      </c>
    </row>
    <row r="14" spans="1:11" ht="13.5">
      <c r="A14" s="5"/>
      <c r="B14" s="76" t="str">
        <f>+'帳票61_06(1)'!B13</f>
        <v>宮古島市</v>
      </c>
      <c r="C14" s="92">
        <f>SUM('(ｲ)純固定資産税'!C14+'(ﾛ)交納付金'!C14)</f>
        <v>2291389</v>
      </c>
      <c r="D14" s="93">
        <f>SUM('(ｲ)純固定資産税'!D14+'(ﾛ)交納付金'!D14)</f>
        <v>622015</v>
      </c>
      <c r="E14" s="94">
        <f t="shared" si="1"/>
        <v>2913404</v>
      </c>
      <c r="F14" s="92">
        <f>SUM('(ｲ)純固定資産税'!F14+'(ﾛ)交納付金'!F14)</f>
        <v>2075559</v>
      </c>
      <c r="G14" s="93">
        <f>SUM('(ｲ)純固定資産税'!G14+'(ﾛ)交納付金'!G14)</f>
        <v>95334</v>
      </c>
      <c r="H14" s="94">
        <f t="shared" si="2"/>
        <v>2170893</v>
      </c>
      <c r="I14" s="111">
        <f t="shared" si="3"/>
        <v>90.58082237455099</v>
      </c>
      <c r="J14" s="204">
        <f t="shared" si="0"/>
        <v>15.326640032796638</v>
      </c>
      <c r="K14" s="112">
        <f t="shared" si="0"/>
        <v>74.51397059934015</v>
      </c>
    </row>
    <row r="15" spans="1:11" ht="13.5">
      <c r="A15" s="5"/>
      <c r="B15" s="77" t="str">
        <f>+'帳票61_06(1)'!B14</f>
        <v>南城市</v>
      </c>
      <c r="C15" s="95">
        <f>SUM('(ｲ)純固定資産税'!C15+'(ﾛ)交納付金'!C15)</f>
        <v>1112522</v>
      </c>
      <c r="D15" s="96">
        <f>SUM('(ｲ)純固定資産税'!D15+'(ﾛ)交納付金'!D15)</f>
        <v>178962</v>
      </c>
      <c r="E15" s="97">
        <f t="shared" si="1"/>
        <v>1291484</v>
      </c>
      <c r="F15" s="95">
        <f>SUM('(ｲ)純固定資産税'!F15+'(ﾛ)交納付金'!F15)</f>
        <v>1048593</v>
      </c>
      <c r="G15" s="96">
        <f>SUM('(ｲ)純固定資産税'!G15+'(ﾛ)交納付金'!G15)</f>
        <v>28865</v>
      </c>
      <c r="H15" s="97">
        <f t="shared" si="2"/>
        <v>1077458</v>
      </c>
      <c r="I15" s="113">
        <f t="shared" si="3"/>
        <v>94.25368666866812</v>
      </c>
      <c r="J15" s="207">
        <f t="shared" si="0"/>
        <v>16.12912238352276</v>
      </c>
      <c r="K15" s="114">
        <f t="shared" si="0"/>
        <v>83.4279015458186</v>
      </c>
    </row>
    <row r="16" spans="1:11" ht="13.5">
      <c r="A16" s="5"/>
      <c r="B16" s="78" t="str">
        <f>+'帳票61_06(1)'!B15</f>
        <v>国頭村</v>
      </c>
      <c r="C16" s="86">
        <f>SUM('(ｲ)純固定資産税'!C16+'(ﾛ)交納付金'!C16)</f>
        <v>518364</v>
      </c>
      <c r="D16" s="87">
        <f>SUM('(ｲ)純固定資産税'!D16+'(ﾛ)交納付金'!D16)</f>
        <v>33403</v>
      </c>
      <c r="E16" s="88">
        <f t="shared" si="1"/>
        <v>551767</v>
      </c>
      <c r="F16" s="86">
        <f>SUM('(ｲ)純固定資産税'!F16+'(ﾛ)交納付金'!F16)</f>
        <v>508533</v>
      </c>
      <c r="G16" s="87">
        <f>SUM('(ｲ)純固定資産税'!G16+'(ﾛ)交納付金'!G16)</f>
        <v>5793</v>
      </c>
      <c r="H16" s="88">
        <f t="shared" si="2"/>
        <v>514326</v>
      </c>
      <c r="I16" s="107">
        <f t="shared" si="3"/>
        <v>98.10345625853647</v>
      </c>
      <c r="J16" s="210">
        <f t="shared" si="0"/>
        <v>17.342753644882198</v>
      </c>
      <c r="K16" s="108">
        <f t="shared" si="0"/>
        <v>93.21434591050209</v>
      </c>
    </row>
    <row r="17" spans="1:11" ht="13.5">
      <c r="A17" s="5"/>
      <c r="B17" s="75" t="str">
        <f>+'帳票61_06(1)'!B16</f>
        <v>大宜味村</v>
      </c>
      <c r="C17" s="89">
        <f>SUM('(ｲ)純固定資産税'!C17+'(ﾛ)交納付金'!C17)</f>
        <v>105490</v>
      </c>
      <c r="D17" s="90">
        <f>SUM('(ｲ)純固定資産税'!D17+'(ﾛ)交納付金'!D17)</f>
        <v>30509</v>
      </c>
      <c r="E17" s="91">
        <f t="shared" si="1"/>
        <v>135999</v>
      </c>
      <c r="F17" s="89">
        <f>SUM('(ｲ)純固定資産税'!F17+'(ﾛ)交納付金'!F17)</f>
        <v>88149</v>
      </c>
      <c r="G17" s="90">
        <f>SUM('(ｲ)純固定資産税'!G17+'(ﾛ)交納付金'!G17)</f>
        <v>563</v>
      </c>
      <c r="H17" s="91">
        <f t="shared" si="2"/>
        <v>88712</v>
      </c>
      <c r="I17" s="109">
        <f t="shared" si="3"/>
        <v>83.56147502132903</v>
      </c>
      <c r="J17" s="155">
        <f t="shared" si="0"/>
        <v>1.8453571077387</v>
      </c>
      <c r="K17" s="110">
        <f t="shared" si="0"/>
        <v>65.22989139626027</v>
      </c>
    </row>
    <row r="18" spans="1:11" ht="13.5">
      <c r="A18" s="5"/>
      <c r="B18" s="75" t="str">
        <f>+'帳票61_06(1)'!B17</f>
        <v>東村</v>
      </c>
      <c r="C18" s="89">
        <f>SUM('(ｲ)純固定資産税'!C18+'(ﾛ)交納付金'!C18)</f>
        <v>168251</v>
      </c>
      <c r="D18" s="90">
        <f>SUM('(ｲ)純固定資産税'!D18+'(ﾛ)交納付金'!D18)</f>
        <v>6632</v>
      </c>
      <c r="E18" s="91">
        <f t="shared" si="1"/>
        <v>174883</v>
      </c>
      <c r="F18" s="89">
        <f>SUM('(ｲ)純固定資産税'!F18+'(ﾛ)交納付金'!F18)</f>
        <v>166579</v>
      </c>
      <c r="G18" s="90">
        <f>SUM('(ｲ)純固定資産税'!G18+'(ﾛ)交納付金'!G18)</f>
        <v>594</v>
      </c>
      <c r="H18" s="91">
        <f t="shared" si="2"/>
        <v>167173</v>
      </c>
      <c r="I18" s="109">
        <f t="shared" si="3"/>
        <v>99.00624661963377</v>
      </c>
      <c r="J18" s="155">
        <f t="shared" si="0"/>
        <v>8.956574185765984</v>
      </c>
      <c r="K18" s="110">
        <f t="shared" si="0"/>
        <v>95.591338208974</v>
      </c>
    </row>
    <row r="19" spans="1:11" ht="13.5">
      <c r="A19" s="5"/>
      <c r="B19" s="76" t="str">
        <f>+'帳票61_06(1)'!B18</f>
        <v>今帰仁村</v>
      </c>
      <c r="C19" s="92">
        <f>SUM('(ｲ)純固定資産税'!C19+'(ﾛ)交納付金'!C19)</f>
        <v>246832</v>
      </c>
      <c r="D19" s="93">
        <f>SUM('(ｲ)純固定資産税'!D19+'(ﾛ)交納付金'!D19)</f>
        <v>44674</v>
      </c>
      <c r="E19" s="94">
        <f t="shared" si="1"/>
        <v>291506</v>
      </c>
      <c r="F19" s="92">
        <f>SUM('(ｲ)純固定資産税'!F19+'(ﾛ)交納付金'!F19)</f>
        <v>234372</v>
      </c>
      <c r="G19" s="93">
        <f>SUM('(ｲ)純固定資産税'!G19+'(ﾛ)交納付金'!G19)</f>
        <v>15379</v>
      </c>
      <c r="H19" s="94">
        <f t="shared" si="2"/>
        <v>249751</v>
      </c>
      <c r="I19" s="111">
        <f t="shared" si="3"/>
        <v>94.95203215142283</v>
      </c>
      <c r="J19" s="204">
        <f t="shared" si="0"/>
        <v>34.4249451582576</v>
      </c>
      <c r="K19" s="112">
        <f t="shared" si="0"/>
        <v>85.6761095826501</v>
      </c>
    </row>
    <row r="20" spans="1:11" ht="13.5">
      <c r="A20" s="5"/>
      <c r="B20" s="77" t="str">
        <f>+'帳票61_06(1)'!B19</f>
        <v>本部町</v>
      </c>
      <c r="C20" s="95">
        <f>SUM('(ｲ)純固定資産税'!C20+'(ﾛ)交納付金'!C20)</f>
        <v>431672</v>
      </c>
      <c r="D20" s="96">
        <f>SUM('(ｲ)純固定資産税'!D20+'(ﾛ)交納付金'!D20)</f>
        <v>170357</v>
      </c>
      <c r="E20" s="97">
        <f t="shared" si="1"/>
        <v>602029</v>
      </c>
      <c r="F20" s="95">
        <f>SUM('(ｲ)純固定資産税'!F20+'(ﾛ)交納付金'!F20)</f>
        <v>388957</v>
      </c>
      <c r="G20" s="96">
        <f>SUM('(ｲ)純固定資産税'!G20+'(ﾛ)交納付金'!G20)</f>
        <v>18412</v>
      </c>
      <c r="H20" s="97">
        <f t="shared" si="2"/>
        <v>407369</v>
      </c>
      <c r="I20" s="113">
        <f t="shared" si="3"/>
        <v>90.10475546248077</v>
      </c>
      <c r="J20" s="207">
        <f t="shared" si="0"/>
        <v>10.807891662802232</v>
      </c>
      <c r="K20" s="114">
        <f t="shared" si="0"/>
        <v>67.66600944472775</v>
      </c>
    </row>
    <row r="21" spans="1:11" ht="13.5">
      <c r="A21" s="5"/>
      <c r="B21" s="75" t="str">
        <f>+'帳票61_06(1)'!B20</f>
        <v>恩納村</v>
      </c>
      <c r="C21" s="89">
        <f>SUM('(ｲ)純固定資産税'!C21+'(ﾛ)交納付金'!C21)</f>
        <v>770107</v>
      </c>
      <c r="D21" s="90">
        <f>SUM('(ｲ)純固定資産税'!D21+'(ﾛ)交納付金'!D21)</f>
        <v>118232</v>
      </c>
      <c r="E21" s="91">
        <f t="shared" si="1"/>
        <v>888339</v>
      </c>
      <c r="F21" s="89">
        <f>SUM('(ｲ)純固定資産税'!F21+'(ﾛ)交納付金'!F21)</f>
        <v>737495</v>
      </c>
      <c r="G21" s="90">
        <f>SUM('(ｲ)純固定資産税'!G21+'(ﾛ)交納付金'!G21)</f>
        <v>14716</v>
      </c>
      <c r="H21" s="91">
        <f t="shared" si="2"/>
        <v>752211</v>
      </c>
      <c r="I21" s="109">
        <f t="shared" si="3"/>
        <v>95.76526378801907</v>
      </c>
      <c r="J21" s="155">
        <f t="shared" si="0"/>
        <v>12.446714933351377</v>
      </c>
      <c r="K21" s="110">
        <f t="shared" si="0"/>
        <v>84.67612026489887</v>
      </c>
    </row>
    <row r="22" spans="1:11" ht="13.5">
      <c r="A22" s="5"/>
      <c r="B22" s="75" t="str">
        <f>+'帳票61_06(1)'!B21</f>
        <v>宜野座村</v>
      </c>
      <c r="C22" s="89">
        <f>SUM('(ｲ)純固定資産税'!C22+'(ﾛ)交納付金'!C22)</f>
        <v>340122</v>
      </c>
      <c r="D22" s="90">
        <f>SUM('(ｲ)純固定資産税'!D22+'(ﾛ)交納付金'!D22)</f>
        <v>71459</v>
      </c>
      <c r="E22" s="91">
        <f t="shared" si="1"/>
        <v>411581</v>
      </c>
      <c r="F22" s="89">
        <f>SUM('(ｲ)純固定資産税'!F22+'(ﾛ)交納付金'!F22)</f>
        <v>324256</v>
      </c>
      <c r="G22" s="90">
        <f>SUM('(ｲ)純固定資産税'!G22+'(ﾛ)交納付金'!G22)</f>
        <v>9048</v>
      </c>
      <c r="H22" s="91">
        <f t="shared" si="2"/>
        <v>333304</v>
      </c>
      <c r="I22" s="109">
        <f t="shared" si="3"/>
        <v>95.33520325059831</v>
      </c>
      <c r="J22" s="155">
        <f t="shared" si="0"/>
        <v>12.661806070613919</v>
      </c>
      <c r="K22" s="110">
        <f t="shared" si="0"/>
        <v>80.98138640996547</v>
      </c>
    </row>
    <row r="23" spans="1:11" ht="13.5">
      <c r="A23" s="5"/>
      <c r="B23" s="75" t="str">
        <f>+'帳票61_06(1)'!B22</f>
        <v>金武町</v>
      </c>
      <c r="C23" s="89">
        <f>SUM('(ｲ)純固定資産税'!C23+'(ﾛ)交納付金'!C23)</f>
        <v>582897</v>
      </c>
      <c r="D23" s="90">
        <f>SUM('(ｲ)純固定資産税'!D23+'(ﾛ)交納付金'!D23)</f>
        <v>162672</v>
      </c>
      <c r="E23" s="91">
        <f t="shared" si="1"/>
        <v>745569</v>
      </c>
      <c r="F23" s="89">
        <f>SUM('(ｲ)純固定資産税'!F23+'(ﾛ)交納付金'!F23)</f>
        <v>540199</v>
      </c>
      <c r="G23" s="90">
        <f>SUM('(ｲ)純固定資産税'!G23+'(ﾛ)交納付金'!G23)</f>
        <v>16346</v>
      </c>
      <c r="H23" s="91">
        <f t="shared" si="2"/>
        <v>556545</v>
      </c>
      <c r="I23" s="109">
        <f t="shared" si="3"/>
        <v>92.67486365515691</v>
      </c>
      <c r="J23" s="155">
        <f t="shared" si="0"/>
        <v>10.048441034720174</v>
      </c>
      <c r="K23" s="110">
        <f t="shared" si="0"/>
        <v>74.64701456203248</v>
      </c>
    </row>
    <row r="24" spans="1:11" ht="13.5">
      <c r="A24" s="5"/>
      <c r="B24" s="76" t="str">
        <f>+'帳票61_06(1)'!B23</f>
        <v>伊江村</v>
      </c>
      <c r="C24" s="92">
        <f>SUM('(ｲ)純固定資産税'!C24+'(ﾛ)交納付金'!C24)</f>
        <v>148265</v>
      </c>
      <c r="D24" s="93">
        <f>SUM('(ｲ)純固定資産税'!D24+'(ﾛ)交納付金'!D24)</f>
        <v>17165</v>
      </c>
      <c r="E24" s="94">
        <f t="shared" si="1"/>
        <v>165430</v>
      </c>
      <c r="F24" s="92">
        <f>SUM('(ｲ)純固定資産税'!F24+'(ﾛ)交納付金'!F24)</f>
        <v>143329</v>
      </c>
      <c r="G24" s="93">
        <f>SUM('(ｲ)純固定資産税'!G24+'(ﾛ)交納付金'!G24)</f>
        <v>1256</v>
      </c>
      <c r="H24" s="94">
        <f t="shared" si="2"/>
        <v>144585</v>
      </c>
      <c r="I24" s="111">
        <f t="shared" si="3"/>
        <v>96.67082588608235</v>
      </c>
      <c r="J24" s="204">
        <f t="shared" si="0"/>
        <v>7.317215263617827</v>
      </c>
      <c r="K24" s="112">
        <f t="shared" si="0"/>
        <v>87.39950432206976</v>
      </c>
    </row>
    <row r="25" spans="1:11" ht="13.5">
      <c r="A25" s="5"/>
      <c r="B25" s="77" t="str">
        <f>+'帳票61_06(1)'!B24</f>
        <v>読谷村</v>
      </c>
      <c r="C25" s="95">
        <f>SUM('(ｲ)純固定資産税'!C25+'(ﾛ)交納付金'!C25)</f>
        <v>1228855</v>
      </c>
      <c r="D25" s="96">
        <f>SUM('(ｲ)純固定資産税'!D25+'(ﾛ)交納付金'!D25)</f>
        <v>327251</v>
      </c>
      <c r="E25" s="97">
        <f t="shared" si="1"/>
        <v>1556106</v>
      </c>
      <c r="F25" s="95">
        <f>SUM('(ｲ)純固定資産税'!F25+'(ﾛ)交納付金'!F25)</f>
        <v>1139859</v>
      </c>
      <c r="G25" s="96">
        <f>SUM('(ｲ)純固定資産税'!G25+'(ﾛ)交納付金'!G25)</f>
        <v>69110</v>
      </c>
      <c r="H25" s="97">
        <f t="shared" si="2"/>
        <v>1208969</v>
      </c>
      <c r="I25" s="113">
        <f t="shared" si="3"/>
        <v>92.757811133128</v>
      </c>
      <c r="J25" s="207">
        <f t="shared" si="0"/>
        <v>21.118346468001626</v>
      </c>
      <c r="K25" s="114">
        <f t="shared" si="0"/>
        <v>77.69194386500664</v>
      </c>
    </row>
    <row r="26" spans="1:11" ht="13.5">
      <c r="A26" s="5"/>
      <c r="B26" s="75" t="str">
        <f>+'帳票61_06(1)'!B25</f>
        <v>嘉手納町</v>
      </c>
      <c r="C26" s="89">
        <f>SUM('(ｲ)純固定資産税'!C26+'(ﾛ)交納付金'!C26)</f>
        <v>507064</v>
      </c>
      <c r="D26" s="90">
        <f>SUM('(ｲ)純固定資産税'!D26+'(ﾛ)交納付金'!D26)</f>
        <v>80812</v>
      </c>
      <c r="E26" s="91">
        <f t="shared" si="1"/>
        <v>587876</v>
      </c>
      <c r="F26" s="89">
        <f>SUM('(ｲ)純固定資産税'!F26+'(ﾛ)交納付金'!F26)</f>
        <v>482130</v>
      </c>
      <c r="G26" s="90">
        <f>SUM('(ｲ)純固定資産税'!G26+'(ﾛ)交納付金'!G26)</f>
        <v>19205</v>
      </c>
      <c r="H26" s="91">
        <f t="shared" si="2"/>
        <v>501335</v>
      </c>
      <c r="I26" s="109">
        <f t="shared" si="3"/>
        <v>95.08267200984491</v>
      </c>
      <c r="J26" s="155">
        <f t="shared" si="0"/>
        <v>23.765034895807556</v>
      </c>
      <c r="K26" s="110">
        <f t="shared" si="0"/>
        <v>85.27903843667713</v>
      </c>
    </row>
    <row r="27" spans="1:11" ht="13.5">
      <c r="A27" s="5"/>
      <c r="B27" s="75" t="str">
        <f>+'帳票61_06(1)'!B26</f>
        <v>北谷町</v>
      </c>
      <c r="C27" s="89">
        <f>SUM('(ｲ)純固定資産税'!C27+'(ﾛ)交納付金'!C27)</f>
        <v>1421822</v>
      </c>
      <c r="D27" s="90">
        <f>SUM('(ｲ)純固定資産税'!D27+'(ﾛ)交納付金'!D27)</f>
        <v>246521</v>
      </c>
      <c r="E27" s="91">
        <f t="shared" si="1"/>
        <v>1668343</v>
      </c>
      <c r="F27" s="89">
        <f>SUM('(ｲ)純固定資産税'!F27+'(ﾛ)交納付金'!F27)</f>
        <v>1352593</v>
      </c>
      <c r="G27" s="90">
        <f>SUM('(ｲ)純固定資産税'!G27+'(ﾛ)交納付金'!G27)</f>
        <v>46288</v>
      </c>
      <c r="H27" s="91">
        <f t="shared" si="2"/>
        <v>1398881</v>
      </c>
      <c r="I27" s="109">
        <f t="shared" si="3"/>
        <v>95.13096576083363</v>
      </c>
      <c r="J27" s="155">
        <f t="shared" si="0"/>
        <v>18.776493686136273</v>
      </c>
      <c r="K27" s="110">
        <f t="shared" si="0"/>
        <v>83.84852515340071</v>
      </c>
    </row>
    <row r="28" spans="1:11" ht="13.5">
      <c r="A28" s="5"/>
      <c r="B28" s="75" t="str">
        <f>+'帳票61_06(1)'!B27</f>
        <v>北中城村</v>
      </c>
      <c r="C28" s="89">
        <f>SUM('(ｲ)純固定資産税'!C28+'(ﾛ)交納付金'!C28)</f>
        <v>629829</v>
      </c>
      <c r="D28" s="90">
        <f>SUM('(ｲ)純固定資産税'!D28+'(ﾛ)交納付金'!D28)</f>
        <v>131393</v>
      </c>
      <c r="E28" s="91">
        <f t="shared" si="1"/>
        <v>761222</v>
      </c>
      <c r="F28" s="89">
        <f>SUM('(ｲ)純固定資産税'!F28+'(ﾛ)交納付金'!F28)</f>
        <v>595060</v>
      </c>
      <c r="G28" s="90">
        <f>SUM('(ｲ)純固定資産税'!G28+'(ﾛ)交納付金'!G28)</f>
        <v>28718</v>
      </c>
      <c r="H28" s="91">
        <f t="shared" si="2"/>
        <v>623778</v>
      </c>
      <c r="I28" s="109">
        <f t="shared" si="3"/>
        <v>94.47961272027804</v>
      </c>
      <c r="J28" s="155">
        <f t="shared" si="0"/>
        <v>21.856567701475726</v>
      </c>
      <c r="K28" s="110">
        <f t="shared" si="0"/>
        <v>81.94429483120561</v>
      </c>
    </row>
    <row r="29" spans="1:11" ht="13.5">
      <c r="A29" s="5"/>
      <c r="B29" s="76" t="str">
        <f>+'帳票61_06(1)'!B28</f>
        <v>中城村</v>
      </c>
      <c r="C29" s="92">
        <f>SUM('(ｲ)純固定資産税'!C29+'(ﾛ)交納付金'!C29)</f>
        <v>660207</v>
      </c>
      <c r="D29" s="93">
        <f>SUM('(ｲ)純固定資産税'!D29+'(ﾛ)交納付金'!D29)</f>
        <v>168382</v>
      </c>
      <c r="E29" s="94">
        <f t="shared" si="1"/>
        <v>828589</v>
      </c>
      <c r="F29" s="92">
        <f>SUM('(ｲ)純固定資産税'!F29+'(ﾛ)交納付金'!F29)</f>
        <v>622755</v>
      </c>
      <c r="G29" s="93">
        <f>SUM('(ｲ)純固定資産税'!G29+'(ﾛ)交納付金'!G29)</f>
        <v>51118</v>
      </c>
      <c r="H29" s="94">
        <f t="shared" si="2"/>
        <v>673873</v>
      </c>
      <c r="I29" s="111">
        <f t="shared" si="3"/>
        <v>94.32723373123883</v>
      </c>
      <c r="J29" s="204">
        <f t="shared" si="0"/>
        <v>30.35835184283356</v>
      </c>
      <c r="K29" s="112">
        <f t="shared" si="0"/>
        <v>81.32777529028263</v>
      </c>
    </row>
    <row r="30" spans="1:11" ht="13.5">
      <c r="A30" s="5"/>
      <c r="B30" s="77" t="str">
        <f>+'帳票61_06(1)'!B29</f>
        <v>西原町</v>
      </c>
      <c r="C30" s="95">
        <f>SUM('(ｲ)純固定資産税'!C30+'(ﾛ)交納付金'!C30)</f>
        <v>1575287</v>
      </c>
      <c r="D30" s="96">
        <f>SUM('(ｲ)純固定資産税'!D30+'(ﾛ)交納付金'!D30)</f>
        <v>292576</v>
      </c>
      <c r="E30" s="97">
        <f t="shared" si="1"/>
        <v>1867863</v>
      </c>
      <c r="F30" s="95">
        <f>SUM('(ｲ)純固定資産税'!F30+'(ﾛ)交納付金'!F30)</f>
        <v>1507056</v>
      </c>
      <c r="G30" s="96">
        <f>SUM('(ｲ)純固定資産税'!G30+'(ﾛ)交納付金'!G30)</f>
        <v>60336</v>
      </c>
      <c r="H30" s="97">
        <f t="shared" si="2"/>
        <v>1567392</v>
      </c>
      <c r="I30" s="113">
        <f t="shared" si="3"/>
        <v>95.66866228185721</v>
      </c>
      <c r="J30" s="207">
        <f t="shared" si="0"/>
        <v>20.622334026030845</v>
      </c>
      <c r="K30" s="114">
        <f t="shared" si="0"/>
        <v>83.9136489132233</v>
      </c>
    </row>
    <row r="31" spans="1:11" ht="13.5">
      <c r="A31" s="5"/>
      <c r="B31" s="75" t="str">
        <f>+'帳票61_06(1)'!B30</f>
        <v>与那原町</v>
      </c>
      <c r="C31" s="89">
        <f>SUM('(ｲ)純固定資産税'!C31+'(ﾛ)交納付金'!C31)</f>
        <v>481250</v>
      </c>
      <c r="D31" s="90">
        <f>SUM('(ｲ)純固定資産税'!D31+'(ﾛ)交納付金'!D31)</f>
        <v>105239</v>
      </c>
      <c r="E31" s="91">
        <f>SUM(C31:D31)</f>
        <v>586489</v>
      </c>
      <c r="F31" s="89">
        <f>SUM('(ｲ)純固定資産税'!F31+'(ﾛ)交納付金'!F31)</f>
        <v>458869</v>
      </c>
      <c r="G31" s="90">
        <f>SUM('(ｲ)純固定資産税'!G31+'(ﾛ)交納付金'!G31)</f>
        <v>17828</v>
      </c>
      <c r="H31" s="91">
        <f>SUM(F31:G31)</f>
        <v>476697</v>
      </c>
      <c r="I31" s="109">
        <f t="shared" si="3"/>
        <v>95.3494025974026</v>
      </c>
      <c r="J31" s="155">
        <f t="shared" si="0"/>
        <v>16.94048784195973</v>
      </c>
      <c r="K31" s="110">
        <f t="shared" si="0"/>
        <v>81.279785298616</v>
      </c>
    </row>
    <row r="32" spans="1:11" ht="13.5">
      <c r="A32" s="5"/>
      <c r="B32" s="75" t="str">
        <f>+'帳票61_06(1)'!B31</f>
        <v>南風原町</v>
      </c>
      <c r="C32" s="89">
        <f>SUM('(ｲ)純固定資産税'!C32+'(ﾛ)交納付金'!C32)</f>
        <v>1394911</v>
      </c>
      <c r="D32" s="90">
        <f>SUM('(ｲ)純固定資産税'!D32+'(ﾛ)交納付金'!D32)</f>
        <v>157197</v>
      </c>
      <c r="E32" s="91">
        <f>SUM(C32:D32)</f>
        <v>1552108</v>
      </c>
      <c r="F32" s="89">
        <f>SUM('(ｲ)純固定資産税'!F32+'(ﾛ)交納付金'!F32)</f>
        <v>1351354</v>
      </c>
      <c r="G32" s="90">
        <f>SUM('(ｲ)純固定資産税'!G32+'(ﾛ)交納付金'!G32)</f>
        <v>28840</v>
      </c>
      <c r="H32" s="91">
        <f>SUM(F32:G32)</f>
        <v>1380194</v>
      </c>
      <c r="I32" s="109">
        <f t="shared" si="3"/>
        <v>96.87743519120575</v>
      </c>
      <c r="J32" s="155">
        <f t="shared" si="0"/>
        <v>18.34640610189762</v>
      </c>
      <c r="K32" s="110">
        <f t="shared" si="0"/>
        <v>88.92383777417551</v>
      </c>
    </row>
    <row r="33" spans="1:11" ht="13.5">
      <c r="A33" s="5"/>
      <c r="B33" s="75" t="str">
        <f>+'帳票61_06(1)'!B32</f>
        <v>渡嘉敷村</v>
      </c>
      <c r="C33" s="89">
        <f>SUM('(ｲ)純固定資産税'!C33+'(ﾛ)交納付金'!C33)</f>
        <v>23009</v>
      </c>
      <c r="D33" s="90">
        <f>SUM('(ｲ)純固定資産税'!D33+'(ﾛ)交納付金'!D33)</f>
        <v>3359</v>
      </c>
      <c r="E33" s="91">
        <f t="shared" si="1"/>
        <v>26368</v>
      </c>
      <c r="F33" s="89">
        <f>SUM('(ｲ)純固定資産税'!F33+'(ﾛ)交納付金'!F33)</f>
        <v>20571</v>
      </c>
      <c r="G33" s="90">
        <f>SUM('(ｲ)純固定資産税'!G33+'(ﾛ)交納付金'!G33)</f>
        <v>935</v>
      </c>
      <c r="H33" s="91">
        <f t="shared" si="2"/>
        <v>21506</v>
      </c>
      <c r="I33" s="109">
        <f t="shared" si="3"/>
        <v>89.40414620365944</v>
      </c>
      <c r="J33" s="155">
        <f t="shared" si="0"/>
        <v>27.835665376600176</v>
      </c>
      <c r="K33" s="110">
        <f t="shared" si="0"/>
        <v>81.56098300970875</v>
      </c>
    </row>
    <row r="34" spans="1:11" ht="13.5">
      <c r="A34" s="5"/>
      <c r="B34" s="76" t="str">
        <f>+'帳票61_06(1)'!B33</f>
        <v>座間味村</v>
      </c>
      <c r="C34" s="92">
        <f>SUM('(ｲ)純固定資産税'!C34+'(ﾛ)交納付金'!C34)</f>
        <v>28093</v>
      </c>
      <c r="D34" s="93">
        <f>SUM('(ｲ)純固定資産税'!D34+'(ﾛ)交納付金'!D34)</f>
        <v>4030</v>
      </c>
      <c r="E34" s="94">
        <f t="shared" si="1"/>
        <v>32123</v>
      </c>
      <c r="F34" s="92">
        <f>SUM('(ｲ)純固定資産税'!F34+'(ﾛ)交納付金'!F34)</f>
        <v>26016</v>
      </c>
      <c r="G34" s="93">
        <f>SUM('(ｲ)純固定資産税'!G34+'(ﾛ)交納付金'!G34)</f>
        <v>3691</v>
      </c>
      <c r="H34" s="94">
        <f t="shared" si="2"/>
        <v>29707</v>
      </c>
      <c r="I34" s="111">
        <f t="shared" si="3"/>
        <v>92.60669917773112</v>
      </c>
      <c r="J34" s="204">
        <f t="shared" si="0"/>
        <v>91.58808933002481</v>
      </c>
      <c r="K34" s="112">
        <f t="shared" si="0"/>
        <v>92.47890919279021</v>
      </c>
    </row>
    <row r="35" spans="1:11" ht="13.5">
      <c r="A35" s="5"/>
      <c r="B35" s="77" t="str">
        <f>+'帳票61_06(1)'!B34</f>
        <v>粟国村</v>
      </c>
      <c r="C35" s="95">
        <f>SUM('(ｲ)純固定資産税'!C35+'(ﾛ)交納付金'!C35)</f>
        <v>30240</v>
      </c>
      <c r="D35" s="96">
        <f>SUM('(ｲ)純固定資産税'!D35+'(ﾛ)交納付金'!D35)</f>
        <v>5215</v>
      </c>
      <c r="E35" s="97">
        <f t="shared" si="1"/>
        <v>35455</v>
      </c>
      <c r="F35" s="95">
        <f>SUM('(ｲ)純固定資産税'!F35+'(ﾛ)交納付金'!F35)</f>
        <v>28363</v>
      </c>
      <c r="G35" s="96">
        <f>SUM('(ｲ)純固定資産税'!G35+'(ﾛ)交納付金'!G35)</f>
        <v>1607</v>
      </c>
      <c r="H35" s="97">
        <f t="shared" si="2"/>
        <v>29970</v>
      </c>
      <c r="I35" s="113">
        <f t="shared" si="3"/>
        <v>93.79298941798942</v>
      </c>
      <c r="J35" s="207">
        <f t="shared" si="0"/>
        <v>30.81495685522531</v>
      </c>
      <c r="K35" s="114">
        <f t="shared" si="0"/>
        <v>84.52968551685235</v>
      </c>
    </row>
    <row r="36" spans="1:11" ht="13.5">
      <c r="A36" s="5"/>
      <c r="B36" s="75" t="str">
        <f>+'帳票61_06(1)'!B35</f>
        <v>渡名喜村</v>
      </c>
      <c r="C36" s="89">
        <f>SUM('(ｲ)純固定資産税'!C36+'(ﾛ)交納付金'!C36)</f>
        <v>9198</v>
      </c>
      <c r="D36" s="90">
        <f>SUM('(ｲ)純固定資産税'!D36+'(ﾛ)交納付金'!D36)</f>
        <v>1535</v>
      </c>
      <c r="E36" s="91">
        <f t="shared" si="1"/>
        <v>10733</v>
      </c>
      <c r="F36" s="89">
        <f>SUM('(ｲ)純固定資産税'!F36+'(ﾛ)交納付金'!F36)</f>
        <v>9102</v>
      </c>
      <c r="G36" s="90">
        <f>SUM('(ｲ)純固定資産税'!G36+'(ﾛ)交納付金'!G36)</f>
        <v>1401</v>
      </c>
      <c r="H36" s="91">
        <f t="shared" si="2"/>
        <v>10503</v>
      </c>
      <c r="I36" s="109">
        <f t="shared" si="3"/>
        <v>98.9562948467058</v>
      </c>
      <c r="J36" s="155">
        <f t="shared" si="0"/>
        <v>91.27035830618892</v>
      </c>
      <c r="K36" s="110">
        <f t="shared" si="0"/>
        <v>97.8570763067176</v>
      </c>
    </row>
    <row r="37" spans="1:11" ht="13.5">
      <c r="A37" s="5"/>
      <c r="B37" s="75" t="str">
        <f>+'帳票61_06(1)'!B36</f>
        <v>南大東村</v>
      </c>
      <c r="C37" s="89">
        <f>SUM('(ｲ)純固定資産税'!C37+'(ﾛ)交納付金'!C37)</f>
        <v>88918</v>
      </c>
      <c r="D37" s="90">
        <f>SUM('(ｲ)純固定資産税'!D37+'(ﾛ)交納付金'!D37)</f>
        <v>11604</v>
      </c>
      <c r="E37" s="91">
        <f t="shared" si="1"/>
        <v>100522</v>
      </c>
      <c r="F37" s="89">
        <f>SUM('(ｲ)純固定資産税'!F37+'(ﾛ)交納付金'!F37)</f>
        <v>86337</v>
      </c>
      <c r="G37" s="90">
        <f>SUM('(ｲ)純固定資産税'!G37+'(ﾛ)交納付金'!G37)</f>
        <v>3659</v>
      </c>
      <c r="H37" s="91">
        <f t="shared" si="2"/>
        <v>89996</v>
      </c>
      <c r="I37" s="109">
        <f t="shared" si="3"/>
        <v>97.09732562585754</v>
      </c>
      <c r="J37" s="155">
        <f t="shared" si="3"/>
        <v>31.532230265425714</v>
      </c>
      <c r="K37" s="110">
        <f t="shared" si="3"/>
        <v>89.52866039274984</v>
      </c>
    </row>
    <row r="38" spans="1:11" ht="13.5">
      <c r="A38" s="5"/>
      <c r="B38" s="75" t="str">
        <f>+'帳票61_06(1)'!B37</f>
        <v>北大東村</v>
      </c>
      <c r="C38" s="89">
        <f>SUM('(ｲ)純固定資産税'!C38+'(ﾛ)交納付金'!C38)</f>
        <v>35838</v>
      </c>
      <c r="D38" s="90">
        <f>SUM('(ｲ)純固定資産税'!D38+'(ﾛ)交納付金'!D38)</f>
        <v>2302</v>
      </c>
      <c r="E38" s="91">
        <f t="shared" si="1"/>
        <v>38140</v>
      </c>
      <c r="F38" s="89">
        <f>SUM('(ｲ)純固定資産税'!F38+'(ﾛ)交納付金'!F38)</f>
        <v>35338</v>
      </c>
      <c r="G38" s="90">
        <f>SUM('(ｲ)純固定資産税'!G38+'(ﾛ)交納付金'!G38)</f>
        <v>448</v>
      </c>
      <c r="H38" s="91">
        <f t="shared" si="2"/>
        <v>35786</v>
      </c>
      <c r="I38" s="109">
        <f t="shared" si="3"/>
        <v>98.60483285897651</v>
      </c>
      <c r="J38" s="155">
        <f t="shared" si="3"/>
        <v>19.46133796698523</v>
      </c>
      <c r="K38" s="110">
        <f t="shared" si="3"/>
        <v>93.8280020975354</v>
      </c>
    </row>
    <row r="39" spans="1:11" ht="13.5">
      <c r="A39" s="5"/>
      <c r="B39" s="76" t="str">
        <f>+'帳票61_06(1)'!B38</f>
        <v>伊平屋村</v>
      </c>
      <c r="C39" s="92">
        <f>SUM('(ｲ)純固定資産税'!C39+'(ﾛ)交納付金'!C39)</f>
        <v>33519</v>
      </c>
      <c r="D39" s="93">
        <f>SUM('(ｲ)純固定資産税'!D39+'(ﾛ)交納付金'!D39)</f>
        <v>5307</v>
      </c>
      <c r="E39" s="94">
        <f t="shared" si="1"/>
        <v>38826</v>
      </c>
      <c r="F39" s="92">
        <f>SUM('(ｲ)純固定資産税'!F39+'(ﾛ)交納付金'!F39)</f>
        <v>30615</v>
      </c>
      <c r="G39" s="93">
        <f>SUM('(ｲ)純固定資産税'!G39+'(ﾛ)交納付金'!G39)</f>
        <v>239</v>
      </c>
      <c r="H39" s="94">
        <f t="shared" si="2"/>
        <v>30854</v>
      </c>
      <c r="I39" s="111">
        <f t="shared" si="3"/>
        <v>91.3362570482413</v>
      </c>
      <c r="J39" s="204">
        <f t="shared" si="3"/>
        <v>4.503485961937064</v>
      </c>
      <c r="K39" s="112">
        <f t="shared" si="3"/>
        <v>79.46736722814609</v>
      </c>
    </row>
    <row r="40" spans="1:11" ht="13.5">
      <c r="A40" s="5"/>
      <c r="B40" s="77" t="str">
        <f>+'帳票61_06(1)'!B39</f>
        <v>伊是名村</v>
      </c>
      <c r="C40" s="95">
        <f>SUM('(ｲ)純固定資産税'!C40+'(ﾛ)交納付金'!C40)</f>
        <v>55744</v>
      </c>
      <c r="D40" s="96">
        <f>SUM('(ｲ)純固定資産税'!D40+'(ﾛ)交納付金'!D40)</f>
        <v>13186</v>
      </c>
      <c r="E40" s="97">
        <f t="shared" si="1"/>
        <v>68930</v>
      </c>
      <c r="F40" s="95">
        <f>SUM('(ｲ)純固定資産税'!F40+'(ﾛ)交納付金'!F40)</f>
        <v>52619</v>
      </c>
      <c r="G40" s="96">
        <f>SUM('(ｲ)純固定資産税'!G40+'(ﾛ)交納付金'!G40)</f>
        <v>1182</v>
      </c>
      <c r="H40" s="97">
        <f t="shared" si="2"/>
        <v>53801</v>
      </c>
      <c r="I40" s="113">
        <f t="shared" si="3"/>
        <v>94.39401549942595</v>
      </c>
      <c r="J40" s="207">
        <f t="shared" si="3"/>
        <v>8.964052783254967</v>
      </c>
      <c r="K40" s="114">
        <f t="shared" si="3"/>
        <v>78.05164659799797</v>
      </c>
    </row>
    <row r="41" spans="1:11" ht="13.5">
      <c r="A41" s="5"/>
      <c r="B41" s="75" t="str">
        <f>+'帳票61_06(1)'!B40</f>
        <v>久米島町</v>
      </c>
      <c r="C41" s="89">
        <f>SUM('(ｲ)純固定資産税'!C41+'(ﾛ)交納付金'!C41)</f>
        <v>329700</v>
      </c>
      <c r="D41" s="90">
        <f>SUM('(ｲ)純固定資産税'!D41+'(ﾛ)交納付金'!D41)</f>
        <v>120998</v>
      </c>
      <c r="E41" s="91">
        <f>SUM(C41:D41)</f>
        <v>450698</v>
      </c>
      <c r="F41" s="89">
        <f>SUM('(ｲ)純固定資産税'!F41+'(ﾛ)交納付金'!F41)</f>
        <v>293922</v>
      </c>
      <c r="G41" s="90">
        <f>SUM('(ｲ)純固定資産税'!G41+'(ﾛ)交納付金'!G41)</f>
        <v>20957</v>
      </c>
      <c r="H41" s="91">
        <f>SUM(F41:G41)</f>
        <v>314879</v>
      </c>
      <c r="I41" s="109">
        <f t="shared" si="3"/>
        <v>89.14831665150137</v>
      </c>
      <c r="J41" s="155">
        <f t="shared" si="3"/>
        <v>17.320120993735433</v>
      </c>
      <c r="K41" s="110">
        <f t="shared" si="3"/>
        <v>69.86474313176451</v>
      </c>
    </row>
    <row r="42" spans="1:11" ht="13.5">
      <c r="A42" s="5"/>
      <c r="B42" s="75" t="str">
        <f>+'帳票61_06(1)'!B41</f>
        <v>八重瀬町</v>
      </c>
      <c r="C42" s="89">
        <f>SUM('(ｲ)純固定資産税'!C42+'(ﾛ)交納付金'!C42)</f>
        <v>755632</v>
      </c>
      <c r="D42" s="90">
        <f>SUM('(ｲ)純固定資産税'!D42+'(ﾛ)交納付金'!D42)</f>
        <v>138830</v>
      </c>
      <c r="E42" s="91">
        <f>SUM(C42:D42)</f>
        <v>894462</v>
      </c>
      <c r="F42" s="89">
        <f>SUM('(ｲ)純固定資産税'!F42+'(ﾛ)交納付金'!F42)</f>
        <v>695634</v>
      </c>
      <c r="G42" s="90">
        <f>SUM('(ｲ)純固定資産税'!G42+'(ﾛ)交納付金'!G42)</f>
        <v>29535</v>
      </c>
      <c r="H42" s="91">
        <f>SUM(F42:G42)</f>
        <v>725169</v>
      </c>
      <c r="I42" s="109">
        <f t="shared" si="3"/>
        <v>92.0598915874394</v>
      </c>
      <c r="J42" s="155">
        <f t="shared" si="3"/>
        <v>21.274220269394224</v>
      </c>
      <c r="K42" s="110">
        <f t="shared" si="3"/>
        <v>81.0732037805966</v>
      </c>
    </row>
    <row r="43" spans="1:11" ht="13.5">
      <c r="A43" s="5"/>
      <c r="B43" s="75" t="str">
        <f>+'帳票61_06(1)'!B42</f>
        <v>多良間村</v>
      </c>
      <c r="C43" s="89">
        <f>SUM('(ｲ)純固定資産税'!C43+'(ﾛ)交納付金'!C43)</f>
        <v>56652</v>
      </c>
      <c r="D43" s="90">
        <f>SUM('(ｲ)純固定資産税'!D43+'(ﾛ)交納付金'!D43)</f>
        <v>6025</v>
      </c>
      <c r="E43" s="91">
        <f>SUM(C43:D43)</f>
        <v>62677</v>
      </c>
      <c r="F43" s="89">
        <f>SUM('(ｲ)純固定資産税'!F43+'(ﾛ)交納付金'!F43)</f>
        <v>53050</v>
      </c>
      <c r="G43" s="90">
        <f>SUM('(ｲ)純固定資産税'!G43+'(ﾛ)交納付金'!G43)</f>
        <v>798</v>
      </c>
      <c r="H43" s="91">
        <f>SUM(F43:G43)</f>
        <v>53848</v>
      </c>
      <c r="I43" s="109">
        <f t="shared" si="3"/>
        <v>93.64188378168467</v>
      </c>
      <c r="J43" s="155">
        <f t="shared" si="3"/>
        <v>13.2448132780083</v>
      </c>
      <c r="K43" s="110">
        <f t="shared" si="3"/>
        <v>85.91349298785839</v>
      </c>
    </row>
    <row r="44" spans="1:11" ht="13.5">
      <c r="A44" s="5"/>
      <c r="B44" s="76" t="str">
        <f>+'帳票61_06(1)'!B43</f>
        <v>竹富町</v>
      </c>
      <c r="C44" s="92">
        <f>SUM('(ｲ)純固定資産税'!C44+'(ﾛ)交納付金'!C44)</f>
        <v>269273</v>
      </c>
      <c r="D44" s="93">
        <f>SUM('(ｲ)純固定資産税'!D44+'(ﾛ)交納付金'!D44)</f>
        <v>64775</v>
      </c>
      <c r="E44" s="94">
        <f>SUM(C44:D44)</f>
        <v>334048</v>
      </c>
      <c r="F44" s="92">
        <f>SUM('(ｲ)純固定資産税'!F44+'(ﾛ)交納付金'!F44)</f>
        <v>260508</v>
      </c>
      <c r="G44" s="93">
        <f>SUM('(ｲ)純固定資産税'!G44+'(ﾛ)交納付金'!G44)</f>
        <v>7442</v>
      </c>
      <c r="H44" s="94">
        <f>SUM(F44:G44)</f>
        <v>267950</v>
      </c>
      <c r="I44" s="111">
        <f t="shared" si="3"/>
        <v>96.74493915097318</v>
      </c>
      <c r="J44" s="204">
        <f t="shared" si="3"/>
        <v>11.48900038595137</v>
      </c>
      <c r="K44" s="112">
        <f t="shared" si="3"/>
        <v>80.21302327809177</v>
      </c>
    </row>
    <row r="45" spans="1:11" ht="14.25" thickBot="1">
      <c r="A45" s="5"/>
      <c r="B45" s="77" t="str">
        <f>+'帳票61_06(1)'!B44</f>
        <v>与那国町</v>
      </c>
      <c r="C45" s="95">
        <f>SUM('(ｲ)純固定資産税'!C45+'(ﾛ)交納付金'!C45)</f>
        <v>77528</v>
      </c>
      <c r="D45" s="96">
        <f>SUM('(ｲ)純固定資産税'!D45+'(ﾛ)交納付金'!D45)</f>
        <v>29114</v>
      </c>
      <c r="E45" s="97">
        <f>SUM(C45:D45)</f>
        <v>106642</v>
      </c>
      <c r="F45" s="95">
        <f>SUM('(ｲ)純固定資産税'!F45+'(ﾛ)交納付金'!F45)</f>
        <v>70560</v>
      </c>
      <c r="G45" s="96">
        <f>SUM('(ｲ)純固定資産税'!G45+'(ﾛ)交納付金'!G45)</f>
        <v>3665</v>
      </c>
      <c r="H45" s="97">
        <f>SUM(F45:G45)</f>
        <v>74225</v>
      </c>
      <c r="I45" s="113">
        <f t="shared" si="3"/>
        <v>91.01227943452687</v>
      </c>
      <c r="J45" s="207">
        <f t="shared" si="3"/>
        <v>12.588445421446725</v>
      </c>
      <c r="K45" s="114">
        <f t="shared" si="3"/>
        <v>69.60203297012434</v>
      </c>
    </row>
    <row r="46" spans="1:11" ht="14.25" thickTop="1">
      <c r="A46" s="7"/>
      <c r="B46" s="79" t="s">
        <v>65</v>
      </c>
      <c r="C46" s="98">
        <f aca="true" t="shared" si="4" ref="C46:H46">SUM(C5:C15)</f>
        <v>48304552</v>
      </c>
      <c r="D46" s="99">
        <f t="shared" si="4"/>
        <v>9802774</v>
      </c>
      <c r="E46" s="100">
        <f t="shared" si="4"/>
        <v>58107326</v>
      </c>
      <c r="F46" s="98">
        <f t="shared" si="4"/>
        <v>45493728</v>
      </c>
      <c r="G46" s="99">
        <f t="shared" si="4"/>
        <v>2110116</v>
      </c>
      <c r="H46" s="100">
        <f t="shared" si="4"/>
        <v>47603844</v>
      </c>
      <c r="I46" s="115">
        <f t="shared" si="3"/>
        <v>94.18103701696685</v>
      </c>
      <c r="J46" s="219">
        <f t="shared" si="3"/>
        <v>21.525702826567255</v>
      </c>
      <c r="K46" s="116">
        <f t="shared" si="3"/>
        <v>81.92399698447662</v>
      </c>
    </row>
    <row r="47" spans="1:11" ht="14.25" thickBot="1">
      <c r="A47" s="7"/>
      <c r="B47" s="80" t="s">
        <v>66</v>
      </c>
      <c r="C47" s="101">
        <f aca="true" t="shared" si="5" ref="C47:H47">SUM(C16:C45)</f>
        <v>13004569</v>
      </c>
      <c r="D47" s="102">
        <f t="shared" si="5"/>
        <v>2570754</v>
      </c>
      <c r="E47" s="103">
        <f t="shared" si="5"/>
        <v>15575323</v>
      </c>
      <c r="F47" s="101">
        <f t="shared" si="5"/>
        <v>12304180</v>
      </c>
      <c r="G47" s="102">
        <f t="shared" si="5"/>
        <v>479109</v>
      </c>
      <c r="H47" s="103">
        <f t="shared" si="5"/>
        <v>12783289</v>
      </c>
      <c r="I47" s="117">
        <f t="shared" si="3"/>
        <v>94.6142851793089</v>
      </c>
      <c r="J47" s="216">
        <f t="shared" si="3"/>
        <v>18.636905748274632</v>
      </c>
      <c r="K47" s="118">
        <f t="shared" si="3"/>
        <v>82.07398973363185</v>
      </c>
    </row>
    <row r="48" spans="2:11" ht="14.25" thickBot="1">
      <c r="B48" s="82" t="s">
        <v>114</v>
      </c>
      <c r="C48" s="104">
        <f aca="true" t="shared" si="6" ref="C48:H48">SUM(C46:C47)</f>
        <v>61309121</v>
      </c>
      <c r="D48" s="105">
        <f t="shared" si="6"/>
        <v>12373528</v>
      </c>
      <c r="E48" s="106">
        <f t="shared" si="6"/>
        <v>73682649</v>
      </c>
      <c r="F48" s="104">
        <f t="shared" si="6"/>
        <v>57797908</v>
      </c>
      <c r="G48" s="105">
        <f t="shared" si="6"/>
        <v>2589225</v>
      </c>
      <c r="H48" s="106">
        <f t="shared" si="6"/>
        <v>60387133</v>
      </c>
      <c r="I48" s="119">
        <f t="shared" si="3"/>
        <v>94.27293534350298</v>
      </c>
      <c r="J48" s="224">
        <f t="shared" si="3"/>
        <v>20.925519382992466</v>
      </c>
      <c r="K48" s="120">
        <f t="shared" si="3"/>
        <v>81.95570303125231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showGridLines="0" zoomScaleSheetLayoutView="100" workbookViewId="0" topLeftCell="A20">
      <selection activeCell="M6" sqref="M6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73</v>
      </c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5"/>
      <c r="B5" s="74" t="str">
        <f>+'帳票61_06(1)'!B4</f>
        <v>那覇市</v>
      </c>
      <c r="C5" s="121">
        <f>SUM('a土地'!C5+'b家屋'!C5+'c償却資産'!C5)</f>
        <v>16649094</v>
      </c>
      <c r="D5" s="122">
        <f>SUM('a土地'!D5+'b家屋'!D5+'c償却資産'!D5)</f>
        <v>2260362</v>
      </c>
      <c r="E5" s="123">
        <f>SUM(C5:D5)</f>
        <v>18909456</v>
      </c>
      <c r="F5" s="121">
        <f>SUM('a土地'!F5+'b家屋'!F5+'c償却資産'!F5)</f>
        <v>15941964</v>
      </c>
      <c r="G5" s="122">
        <f>SUM('a土地'!G5+'b家屋'!G5+'c償却資産'!G5)</f>
        <v>559485</v>
      </c>
      <c r="H5" s="123">
        <f>SUM(F5:G5)</f>
        <v>16501449</v>
      </c>
      <c r="I5" s="124">
        <f>IF(C5=0,"－",(F5/C5)*100)</f>
        <v>95.75274186090846</v>
      </c>
      <c r="J5" s="244">
        <f aca="true" t="shared" si="0" ref="J5:K36">IF(D5=0,"－",(G5/D5)*100)</f>
        <v>24.75200874904108</v>
      </c>
      <c r="K5" s="125">
        <f>IF(E5=0,"－",(H5/E5)*100)</f>
        <v>87.2655934681569</v>
      </c>
    </row>
    <row r="6" spans="1:11" ht="13.5">
      <c r="A6" s="5"/>
      <c r="B6" s="75" t="str">
        <f>+'帳票61_06(1)'!B5</f>
        <v>宜野湾市</v>
      </c>
      <c r="C6" s="89">
        <f>SUM('a土地'!C6+'b家屋'!C6+'c償却資産'!C6)</f>
        <v>3838342</v>
      </c>
      <c r="D6" s="90">
        <f>SUM('a土地'!D6+'b家屋'!D6+'c償却資産'!D6)</f>
        <v>1024238</v>
      </c>
      <c r="E6" s="91">
        <f aca="true" t="shared" si="1" ref="E6:E45">SUM(C6:D6)</f>
        <v>4862580</v>
      </c>
      <c r="F6" s="89">
        <f>SUM('a土地'!F6+'b家屋'!F6+'c償却資産'!F6)</f>
        <v>3534304</v>
      </c>
      <c r="G6" s="90">
        <f>SUM('a土地'!G6+'b家屋'!G6+'c償却資産'!G6)</f>
        <v>266404</v>
      </c>
      <c r="H6" s="91">
        <f aca="true" t="shared" si="2" ref="H6:H45">SUM(F6:G6)</f>
        <v>3800708</v>
      </c>
      <c r="I6" s="109">
        <f aca="true" t="shared" si="3" ref="I6:K48">IF(C6=0,"－",(F6/C6)*100)</f>
        <v>92.0789236602679</v>
      </c>
      <c r="J6" s="155">
        <f t="shared" si="0"/>
        <v>26.009970338925132</v>
      </c>
      <c r="K6" s="110">
        <f t="shared" si="0"/>
        <v>78.16237470643156</v>
      </c>
    </row>
    <row r="7" spans="1:11" ht="13.5">
      <c r="A7" s="5"/>
      <c r="B7" s="75" t="str">
        <f>+'帳票61_06(1)'!B6</f>
        <v>石垣市</v>
      </c>
      <c r="C7" s="89">
        <f>SUM('a土地'!C7+'b家屋'!C7+'c償却資産'!C7)</f>
        <v>1978727</v>
      </c>
      <c r="D7" s="90">
        <f>SUM('a土地'!D7+'b家屋'!D7+'c償却資産'!D7)</f>
        <v>566640</v>
      </c>
      <c r="E7" s="91">
        <f t="shared" si="1"/>
        <v>2545367</v>
      </c>
      <c r="F7" s="89">
        <f>SUM('a土地'!F7+'b家屋'!F7+'c償却資産'!F7)</f>
        <v>1828413</v>
      </c>
      <c r="G7" s="90">
        <f>SUM('a土地'!G7+'b家屋'!G7+'c償却資産'!G7)</f>
        <v>120775</v>
      </c>
      <c r="H7" s="91">
        <f t="shared" si="2"/>
        <v>1949188</v>
      </c>
      <c r="I7" s="109">
        <f t="shared" si="3"/>
        <v>92.40349982589817</v>
      </c>
      <c r="J7" s="155">
        <f t="shared" si="0"/>
        <v>21.314238317097274</v>
      </c>
      <c r="K7" s="110">
        <f t="shared" si="0"/>
        <v>76.57787658911269</v>
      </c>
    </row>
    <row r="8" spans="1:11" ht="13.5">
      <c r="A8" s="5"/>
      <c r="B8" s="75" t="str">
        <f>+'帳票61_06(1)'!B7</f>
        <v>浦添市</v>
      </c>
      <c r="C8" s="89">
        <f>SUM('a土地'!C8+'b家屋'!C8+'c償却資産'!C8)</f>
        <v>5230922</v>
      </c>
      <c r="D8" s="90">
        <f>SUM('a土地'!D8+'b家屋'!D8+'c償却資産'!D8)</f>
        <v>644234</v>
      </c>
      <c r="E8" s="91">
        <f t="shared" si="1"/>
        <v>5875156</v>
      </c>
      <c r="F8" s="89">
        <f>SUM('a土地'!F8+'b家屋'!F8+'c償却資産'!F8)</f>
        <v>5051565</v>
      </c>
      <c r="G8" s="90">
        <f>SUM('a土地'!G8+'b家屋'!G8+'c償却資産'!G8)</f>
        <v>180320</v>
      </c>
      <c r="H8" s="91">
        <f t="shared" si="2"/>
        <v>5231885</v>
      </c>
      <c r="I8" s="109">
        <f t="shared" si="3"/>
        <v>96.57121631712344</v>
      </c>
      <c r="J8" s="155">
        <f t="shared" si="0"/>
        <v>27.989829782346163</v>
      </c>
      <c r="K8" s="110">
        <f t="shared" si="0"/>
        <v>89.05099711394897</v>
      </c>
    </row>
    <row r="9" spans="1:11" ht="13.5">
      <c r="A9" s="5"/>
      <c r="B9" s="76" t="str">
        <f>+'帳票61_06(1)'!B8</f>
        <v>名護市</v>
      </c>
      <c r="C9" s="92">
        <f>SUM('a土地'!C9+'b家屋'!C9+'c償却資産'!C9)</f>
        <v>2334737</v>
      </c>
      <c r="D9" s="93">
        <f>SUM('a土地'!D9+'b家屋'!D9+'c償却資産'!D9)</f>
        <v>698150</v>
      </c>
      <c r="E9" s="94">
        <f t="shared" si="1"/>
        <v>3032887</v>
      </c>
      <c r="F9" s="92">
        <f>SUM('a土地'!F9+'b家屋'!F9+'c償却資産'!F9)</f>
        <v>2130409</v>
      </c>
      <c r="G9" s="93">
        <f>SUM('a土地'!G9+'b家屋'!G9+'c償却資産'!G9)</f>
        <v>112170</v>
      </c>
      <c r="H9" s="94">
        <f t="shared" si="2"/>
        <v>2242579</v>
      </c>
      <c r="I9" s="111">
        <f t="shared" si="3"/>
        <v>91.24835045660389</v>
      </c>
      <c r="J9" s="204">
        <f t="shared" si="0"/>
        <v>16.066747833560125</v>
      </c>
      <c r="K9" s="112">
        <f t="shared" si="0"/>
        <v>73.94205586953947</v>
      </c>
    </row>
    <row r="10" spans="1:11" ht="13.5">
      <c r="A10" s="5"/>
      <c r="B10" s="77" t="str">
        <f>+'帳票61_06(1)'!B9</f>
        <v>糸満市</v>
      </c>
      <c r="C10" s="95">
        <f>SUM('a土地'!C10+'b家屋'!C10+'c償却資産'!C10)</f>
        <v>1960892</v>
      </c>
      <c r="D10" s="96">
        <f>SUM('a土地'!D10+'b家屋'!D10+'c償却資産'!D10)</f>
        <v>485188</v>
      </c>
      <c r="E10" s="97">
        <f t="shared" si="1"/>
        <v>2446080</v>
      </c>
      <c r="F10" s="95">
        <f>SUM('a土地'!F10+'b家屋'!F10+'c償却資産'!F10)</f>
        <v>1795002</v>
      </c>
      <c r="G10" s="96">
        <f>SUM('a土地'!G10+'b家屋'!G10+'c償却資産'!G10)</f>
        <v>94295</v>
      </c>
      <c r="H10" s="97">
        <f t="shared" si="2"/>
        <v>1889297</v>
      </c>
      <c r="I10" s="113">
        <f t="shared" si="3"/>
        <v>91.54007461910192</v>
      </c>
      <c r="J10" s="207">
        <f t="shared" si="0"/>
        <v>19.43473457711238</v>
      </c>
      <c r="K10" s="114">
        <f t="shared" si="0"/>
        <v>77.23774365515436</v>
      </c>
    </row>
    <row r="11" spans="1:11" ht="13.5">
      <c r="A11" s="5"/>
      <c r="B11" s="75" t="str">
        <f>+'帳票61_06(1)'!B10</f>
        <v>沖縄市</v>
      </c>
      <c r="C11" s="89">
        <f>SUM('a土地'!C11+'b家屋'!C11+'c償却資産'!C11)</f>
        <v>5280602</v>
      </c>
      <c r="D11" s="90">
        <f>SUM('a土地'!D11+'b家屋'!D11+'c償却資産'!D11)</f>
        <v>1473735</v>
      </c>
      <c r="E11" s="91">
        <f t="shared" si="1"/>
        <v>6754337</v>
      </c>
      <c r="F11" s="89">
        <f>SUM('a土地'!F11+'b家屋'!F11+'c償却資産'!F11)</f>
        <v>4923418</v>
      </c>
      <c r="G11" s="90">
        <f>SUM('a土地'!G11+'b家屋'!G11+'c償却資産'!G11)</f>
        <v>267953</v>
      </c>
      <c r="H11" s="91">
        <f t="shared" si="2"/>
        <v>5191371</v>
      </c>
      <c r="I11" s="109">
        <f t="shared" si="3"/>
        <v>93.23592272244717</v>
      </c>
      <c r="J11" s="155">
        <f t="shared" si="0"/>
        <v>18.181898373859614</v>
      </c>
      <c r="K11" s="110">
        <f t="shared" si="0"/>
        <v>76.85981614479704</v>
      </c>
    </row>
    <row r="12" spans="1:11" ht="13.5">
      <c r="A12" s="5"/>
      <c r="B12" s="75" t="str">
        <f>+'帳票61_06(1)'!B11</f>
        <v>豊見城市</v>
      </c>
      <c r="C12" s="89">
        <f>SUM('a土地'!C12+'b家屋'!C12+'c償却資産'!C12)</f>
        <v>1690198</v>
      </c>
      <c r="D12" s="90">
        <f>SUM('a土地'!D12+'b家屋'!D12+'c償却資産'!D12)</f>
        <v>311674</v>
      </c>
      <c r="E12" s="91">
        <f t="shared" si="1"/>
        <v>2001872</v>
      </c>
      <c r="F12" s="89">
        <f>SUM('a土地'!F12+'b家屋'!F12+'c償却資産'!F12)</f>
        <v>1597875</v>
      </c>
      <c r="G12" s="90">
        <f>SUM('a土地'!G12+'b家屋'!G12+'c償却資産'!G12)</f>
        <v>83506</v>
      </c>
      <c r="H12" s="91">
        <f t="shared" si="2"/>
        <v>1681381</v>
      </c>
      <c r="I12" s="109">
        <f t="shared" si="3"/>
        <v>94.53774054874044</v>
      </c>
      <c r="J12" s="155">
        <f t="shared" si="0"/>
        <v>26.79273856657918</v>
      </c>
      <c r="K12" s="110">
        <f t="shared" si="0"/>
        <v>83.9904349528841</v>
      </c>
    </row>
    <row r="13" spans="1:11" ht="13.5">
      <c r="A13" s="5"/>
      <c r="B13" s="75" t="str">
        <f>+'帳票61_06(1)'!B12</f>
        <v>うるま市</v>
      </c>
      <c r="C13" s="89">
        <f>SUM('a土地'!C13+'b家屋'!C13+'c償却資産'!C13)</f>
        <v>4530846</v>
      </c>
      <c r="D13" s="90">
        <f>SUM('a土地'!D13+'b家屋'!D13+'c償却資産'!D13)</f>
        <v>1537576</v>
      </c>
      <c r="E13" s="91">
        <f t="shared" si="1"/>
        <v>6068422</v>
      </c>
      <c r="F13" s="89">
        <f>SUM('a土地'!F13+'b家屋'!F13+'c償却資産'!F13)</f>
        <v>4160345</v>
      </c>
      <c r="G13" s="90">
        <f>SUM('a土地'!G13+'b家屋'!G13+'c償却資産'!G13)</f>
        <v>301009</v>
      </c>
      <c r="H13" s="91">
        <f t="shared" si="2"/>
        <v>4461354</v>
      </c>
      <c r="I13" s="109">
        <f t="shared" si="3"/>
        <v>91.82269712985168</v>
      </c>
      <c r="J13" s="155">
        <f t="shared" si="0"/>
        <v>19.576853436838242</v>
      </c>
      <c r="K13" s="110">
        <f t="shared" si="0"/>
        <v>73.51753058702904</v>
      </c>
    </row>
    <row r="14" spans="1:11" ht="13.5">
      <c r="A14" s="5"/>
      <c r="B14" s="76" t="str">
        <f>+'帳票61_06(1)'!B13</f>
        <v>宮古島市</v>
      </c>
      <c r="C14" s="92">
        <f>SUM('a土地'!C14+'b家屋'!C14+'c償却資産'!C14)</f>
        <v>2176612</v>
      </c>
      <c r="D14" s="93">
        <f>SUM('a土地'!D14+'b家屋'!D14+'c償却資産'!D14)</f>
        <v>622015</v>
      </c>
      <c r="E14" s="94">
        <f t="shared" si="1"/>
        <v>2798627</v>
      </c>
      <c r="F14" s="92">
        <f>SUM('a土地'!F14+'b家屋'!F14+'c償却資産'!F14)</f>
        <v>1960782</v>
      </c>
      <c r="G14" s="93">
        <f>SUM('a土地'!G14+'b家屋'!G14+'c償却資産'!G14)</f>
        <v>95334</v>
      </c>
      <c r="H14" s="94">
        <f t="shared" si="2"/>
        <v>2056116</v>
      </c>
      <c r="I14" s="111">
        <f t="shared" si="3"/>
        <v>90.08413074999127</v>
      </c>
      <c r="J14" s="204">
        <f t="shared" si="0"/>
        <v>15.326640032796638</v>
      </c>
      <c r="K14" s="112">
        <f t="shared" si="0"/>
        <v>73.46874020725163</v>
      </c>
    </row>
    <row r="15" spans="1:11" ht="13.5">
      <c r="A15" s="5"/>
      <c r="B15" s="77" t="str">
        <f>+'帳票61_06(1)'!B14</f>
        <v>南城市</v>
      </c>
      <c r="C15" s="95">
        <f>SUM('a土地'!C15+'b家屋'!C15+'c償却資産'!C15)</f>
        <v>1090012</v>
      </c>
      <c r="D15" s="96">
        <f>SUM('a土地'!D15+'b家屋'!D15+'c償却資産'!D15)</f>
        <v>178962</v>
      </c>
      <c r="E15" s="97">
        <f t="shared" si="1"/>
        <v>1268974</v>
      </c>
      <c r="F15" s="95">
        <f>SUM('a土地'!F15+'b家屋'!F15+'c償却資産'!F15)</f>
        <v>1026083</v>
      </c>
      <c r="G15" s="96">
        <f>SUM('a土地'!G15+'b家屋'!G15+'c償却資産'!G15)</f>
        <v>28865</v>
      </c>
      <c r="H15" s="97">
        <f t="shared" si="2"/>
        <v>1054948</v>
      </c>
      <c r="I15" s="113">
        <f t="shared" si="3"/>
        <v>94.13501869704187</v>
      </c>
      <c r="J15" s="207">
        <f t="shared" si="0"/>
        <v>16.12912238352276</v>
      </c>
      <c r="K15" s="114">
        <f t="shared" si="0"/>
        <v>83.13393339816261</v>
      </c>
    </row>
    <row r="16" spans="1:11" ht="13.5">
      <c r="A16" s="5"/>
      <c r="B16" s="78" t="str">
        <f>+'帳票61_06(1)'!B15</f>
        <v>国頭村</v>
      </c>
      <c r="C16" s="86">
        <f>SUM('a土地'!C16+'b家屋'!C16+'c償却資産'!C16)</f>
        <v>181142</v>
      </c>
      <c r="D16" s="87">
        <f>SUM('a土地'!D16+'b家屋'!D16+'c償却資産'!D16)</f>
        <v>33403</v>
      </c>
      <c r="E16" s="88">
        <f t="shared" si="1"/>
        <v>214545</v>
      </c>
      <c r="F16" s="86">
        <f>SUM('a土地'!F16+'b家屋'!F16+'c償却資産'!F16)</f>
        <v>171311</v>
      </c>
      <c r="G16" s="87">
        <f>SUM('a土地'!G16+'b家屋'!G16+'c償却資産'!G16)</f>
        <v>5793</v>
      </c>
      <c r="H16" s="88">
        <f t="shared" si="2"/>
        <v>177104</v>
      </c>
      <c r="I16" s="107">
        <f t="shared" si="3"/>
        <v>94.57276611718983</v>
      </c>
      <c r="J16" s="210">
        <f t="shared" si="0"/>
        <v>17.342753644882198</v>
      </c>
      <c r="K16" s="108">
        <f t="shared" si="0"/>
        <v>82.54864946747769</v>
      </c>
    </row>
    <row r="17" spans="1:11" ht="13.5">
      <c r="A17" s="5"/>
      <c r="B17" s="75" t="str">
        <f>+'帳票61_06(1)'!B16</f>
        <v>大宜味村</v>
      </c>
      <c r="C17" s="89">
        <f>SUM('a土地'!C17+'b家屋'!C17+'c償却資産'!C17)</f>
        <v>105058</v>
      </c>
      <c r="D17" s="90">
        <f>SUM('a土地'!D17+'b家屋'!D17+'c償却資産'!D17)</f>
        <v>30509</v>
      </c>
      <c r="E17" s="91">
        <f t="shared" si="1"/>
        <v>135567</v>
      </c>
      <c r="F17" s="89">
        <f>SUM('a土地'!F17+'b家屋'!F17+'c償却資産'!F17)</f>
        <v>87717</v>
      </c>
      <c r="G17" s="90">
        <f>SUM('a土地'!G17+'b家屋'!G17+'c償却資産'!G17)</f>
        <v>563</v>
      </c>
      <c r="H17" s="91">
        <f t="shared" si="2"/>
        <v>88280</v>
      </c>
      <c r="I17" s="109">
        <f t="shared" si="3"/>
        <v>83.49387957128444</v>
      </c>
      <c r="J17" s="155">
        <f t="shared" si="0"/>
        <v>1.8453571077387</v>
      </c>
      <c r="K17" s="110">
        <f t="shared" si="0"/>
        <v>65.11909240449371</v>
      </c>
    </row>
    <row r="18" spans="1:11" ht="13.5">
      <c r="A18" s="5"/>
      <c r="B18" s="75" t="str">
        <f>+'帳票61_06(1)'!B17</f>
        <v>東村</v>
      </c>
      <c r="C18" s="89">
        <f>SUM('a土地'!C18+'b家屋'!C18+'c償却資産'!C18)</f>
        <v>49538</v>
      </c>
      <c r="D18" s="90">
        <f>SUM('a土地'!D18+'b家屋'!D18+'c償却資産'!D18)</f>
        <v>6632</v>
      </c>
      <c r="E18" s="91">
        <f t="shared" si="1"/>
        <v>56170</v>
      </c>
      <c r="F18" s="89">
        <f>SUM('a土地'!F18+'b家屋'!F18+'c償却資産'!F18)</f>
        <v>47866</v>
      </c>
      <c r="G18" s="90">
        <f>SUM('a土地'!G18+'b家屋'!G18+'c償却資産'!G18)</f>
        <v>594</v>
      </c>
      <c r="H18" s="91">
        <f t="shared" si="2"/>
        <v>48460</v>
      </c>
      <c r="I18" s="109">
        <f t="shared" si="3"/>
        <v>96.62481327465784</v>
      </c>
      <c r="J18" s="155">
        <f t="shared" si="0"/>
        <v>8.956574185765984</v>
      </c>
      <c r="K18" s="110">
        <f t="shared" si="0"/>
        <v>86.27381164322591</v>
      </c>
    </row>
    <row r="19" spans="1:11" ht="13.5">
      <c r="A19" s="5"/>
      <c r="B19" s="76" t="str">
        <f>+'帳票61_06(1)'!B18</f>
        <v>今帰仁村</v>
      </c>
      <c r="C19" s="92">
        <f>SUM('a土地'!C19+'b家屋'!C19+'c償却資産'!C19)</f>
        <v>246141</v>
      </c>
      <c r="D19" s="93">
        <f>SUM('a土地'!D19+'b家屋'!D19+'c償却資産'!D19)</f>
        <v>44674</v>
      </c>
      <c r="E19" s="94">
        <f t="shared" si="1"/>
        <v>290815</v>
      </c>
      <c r="F19" s="92">
        <f>SUM('a土地'!F19+'b家屋'!F19+'c償却資産'!F19)</f>
        <v>233681</v>
      </c>
      <c r="G19" s="93">
        <f>SUM('a土地'!G19+'b家屋'!G19+'c償却資産'!G19)</f>
        <v>15379</v>
      </c>
      <c r="H19" s="94">
        <f t="shared" si="2"/>
        <v>249060</v>
      </c>
      <c r="I19" s="111">
        <f t="shared" si="3"/>
        <v>94.93786081961152</v>
      </c>
      <c r="J19" s="204">
        <f t="shared" si="0"/>
        <v>34.4249451582576</v>
      </c>
      <c r="K19" s="112">
        <f t="shared" si="0"/>
        <v>85.64207485858707</v>
      </c>
    </row>
    <row r="20" spans="1:11" ht="13.5">
      <c r="A20" s="5"/>
      <c r="B20" s="77" t="str">
        <f>+'帳票61_06(1)'!B19</f>
        <v>本部町</v>
      </c>
      <c r="C20" s="95">
        <f>SUM('a土地'!C20+'b家屋'!C20+'c償却資産'!C20)</f>
        <v>428771</v>
      </c>
      <c r="D20" s="96">
        <f>SUM('a土地'!D20+'b家屋'!D20+'c償却資産'!D20)</f>
        <v>170357</v>
      </c>
      <c r="E20" s="97">
        <f t="shared" si="1"/>
        <v>599128</v>
      </c>
      <c r="F20" s="95">
        <f>SUM('a土地'!F20+'b家屋'!F20+'c償却資産'!F20)</f>
        <v>386056</v>
      </c>
      <c r="G20" s="96">
        <f>SUM('a土地'!G20+'b家屋'!G20+'c償却資産'!G20)</f>
        <v>18412</v>
      </c>
      <c r="H20" s="97">
        <f t="shared" si="2"/>
        <v>404468</v>
      </c>
      <c r="I20" s="113">
        <f t="shared" si="3"/>
        <v>90.03780572846578</v>
      </c>
      <c r="J20" s="207">
        <f t="shared" si="0"/>
        <v>10.807891662802232</v>
      </c>
      <c r="K20" s="114">
        <f t="shared" si="0"/>
        <v>67.50944706306498</v>
      </c>
    </row>
    <row r="21" spans="1:11" ht="13.5">
      <c r="A21" s="5"/>
      <c r="B21" s="75" t="str">
        <f>+'帳票61_06(1)'!B20</f>
        <v>恩納村</v>
      </c>
      <c r="C21" s="89">
        <f>SUM('a土地'!C21+'b家屋'!C21+'c償却資産'!C21)</f>
        <v>769744</v>
      </c>
      <c r="D21" s="90">
        <f>SUM('a土地'!D21+'b家屋'!D21+'c償却資産'!D21)</f>
        <v>118232</v>
      </c>
      <c r="E21" s="91">
        <f t="shared" si="1"/>
        <v>887976</v>
      </c>
      <c r="F21" s="89">
        <f>SUM('a土地'!F21+'b家屋'!F21+'c償却資産'!F21)</f>
        <v>737132</v>
      </c>
      <c r="G21" s="90">
        <f>SUM('a土地'!G21+'b家屋'!G21+'c償却資産'!G21)</f>
        <v>14716</v>
      </c>
      <c r="H21" s="91">
        <f t="shared" si="2"/>
        <v>751848</v>
      </c>
      <c r="I21" s="109">
        <f t="shared" si="3"/>
        <v>95.76326674842545</v>
      </c>
      <c r="J21" s="155">
        <f t="shared" si="0"/>
        <v>12.446714933351377</v>
      </c>
      <c r="K21" s="110">
        <f t="shared" si="0"/>
        <v>84.66985594205248</v>
      </c>
    </row>
    <row r="22" spans="1:11" ht="13.5">
      <c r="A22" s="5"/>
      <c r="B22" s="75" t="str">
        <f>+'帳票61_06(1)'!B21</f>
        <v>宜野座村</v>
      </c>
      <c r="C22" s="89">
        <f>SUM('a土地'!C22+'b家屋'!C22+'c償却資産'!C22)</f>
        <v>144877</v>
      </c>
      <c r="D22" s="90">
        <f>SUM('a土地'!D22+'b家屋'!D22+'c償却資産'!D22)</f>
        <v>71459</v>
      </c>
      <c r="E22" s="91">
        <f t="shared" si="1"/>
        <v>216336</v>
      </c>
      <c r="F22" s="89">
        <f>SUM('a土地'!F22+'b家屋'!F22+'c償却資産'!F22)</f>
        <v>129011</v>
      </c>
      <c r="G22" s="90">
        <f>SUM('a土地'!G22+'b家屋'!G22+'c償却資産'!G22)</f>
        <v>9048</v>
      </c>
      <c r="H22" s="91">
        <f t="shared" si="2"/>
        <v>138059</v>
      </c>
      <c r="I22" s="109">
        <f t="shared" si="3"/>
        <v>89.04864126120778</v>
      </c>
      <c r="J22" s="155">
        <f t="shared" si="0"/>
        <v>12.661806070613919</v>
      </c>
      <c r="K22" s="110">
        <f t="shared" si="0"/>
        <v>63.81693291916278</v>
      </c>
    </row>
    <row r="23" spans="1:11" ht="13.5">
      <c r="A23" s="5"/>
      <c r="B23" s="75" t="str">
        <f>+'帳票61_06(1)'!B22</f>
        <v>金武町</v>
      </c>
      <c r="C23" s="89">
        <f>SUM('a土地'!C23+'b家屋'!C23+'c償却資産'!C23)</f>
        <v>582597</v>
      </c>
      <c r="D23" s="90">
        <f>SUM('a土地'!D23+'b家屋'!D23+'c償却資産'!D23)</f>
        <v>162672</v>
      </c>
      <c r="E23" s="91">
        <f t="shared" si="1"/>
        <v>745269</v>
      </c>
      <c r="F23" s="89">
        <f>SUM('a土地'!F23+'b家屋'!F23+'c償却資産'!F23)</f>
        <v>539899</v>
      </c>
      <c r="G23" s="90">
        <f>SUM('a土地'!G23+'b家屋'!G23+'c償却資産'!G23)</f>
        <v>16346</v>
      </c>
      <c r="H23" s="91">
        <f t="shared" si="2"/>
        <v>556245</v>
      </c>
      <c r="I23" s="109">
        <f t="shared" si="3"/>
        <v>92.6710916808703</v>
      </c>
      <c r="J23" s="155">
        <f t="shared" si="0"/>
        <v>10.048441034720174</v>
      </c>
      <c r="K23" s="110">
        <f t="shared" si="0"/>
        <v>74.63680899111596</v>
      </c>
    </row>
    <row r="24" spans="1:11" ht="13.5">
      <c r="A24" s="5"/>
      <c r="B24" s="76" t="str">
        <f>+'帳票61_06(1)'!B23</f>
        <v>伊江村</v>
      </c>
      <c r="C24" s="92">
        <f>SUM('a土地'!C24+'b家屋'!C24+'c償却資産'!C24)</f>
        <v>144557</v>
      </c>
      <c r="D24" s="93">
        <f>SUM('a土地'!D24+'b家屋'!D24+'c償却資産'!D24)</f>
        <v>17165</v>
      </c>
      <c r="E24" s="94">
        <f t="shared" si="1"/>
        <v>161722</v>
      </c>
      <c r="F24" s="92">
        <f>SUM('a土地'!F24+'b家屋'!F24+'c償却資産'!F24)</f>
        <v>139621</v>
      </c>
      <c r="G24" s="93">
        <f>SUM('a土地'!G24+'b家屋'!G24+'c償却資産'!G24)</f>
        <v>1256</v>
      </c>
      <c r="H24" s="94">
        <f t="shared" si="2"/>
        <v>140877</v>
      </c>
      <c r="I24" s="111">
        <f t="shared" si="3"/>
        <v>96.58542996880124</v>
      </c>
      <c r="J24" s="204">
        <f t="shared" si="0"/>
        <v>7.317215263617827</v>
      </c>
      <c r="K24" s="112">
        <f t="shared" si="0"/>
        <v>87.11059719766018</v>
      </c>
    </row>
    <row r="25" spans="1:11" ht="13.5">
      <c r="A25" s="5"/>
      <c r="B25" s="77" t="str">
        <f>+'帳票61_06(1)'!B24</f>
        <v>読谷村</v>
      </c>
      <c r="C25" s="95">
        <f>SUM('a土地'!C25+'b家屋'!C25+'c償却資産'!C25)</f>
        <v>1219168</v>
      </c>
      <c r="D25" s="96">
        <f>SUM('a土地'!D25+'b家屋'!D25+'c償却資産'!D25)</f>
        <v>327251</v>
      </c>
      <c r="E25" s="97">
        <f t="shared" si="1"/>
        <v>1546419</v>
      </c>
      <c r="F25" s="95">
        <f>SUM('a土地'!F25+'b家屋'!F25+'c償却資産'!F25)</f>
        <v>1130172</v>
      </c>
      <c r="G25" s="96">
        <f>SUM('a土地'!G25+'b家屋'!G25+'c償却資産'!G25)</f>
        <v>69110</v>
      </c>
      <c r="H25" s="97">
        <f t="shared" si="2"/>
        <v>1199282</v>
      </c>
      <c r="I25" s="113">
        <f t="shared" si="3"/>
        <v>92.7002677235623</v>
      </c>
      <c r="J25" s="207">
        <f t="shared" si="0"/>
        <v>21.118346468001626</v>
      </c>
      <c r="K25" s="114">
        <f t="shared" si="0"/>
        <v>77.55220286351889</v>
      </c>
    </row>
    <row r="26" spans="1:11" ht="13.5">
      <c r="A26" s="5"/>
      <c r="B26" s="75" t="str">
        <f>+'帳票61_06(1)'!B25</f>
        <v>嘉手納町</v>
      </c>
      <c r="C26" s="89">
        <f>SUM('a土地'!C26+'b家屋'!C26+'c償却資産'!C26)</f>
        <v>499543</v>
      </c>
      <c r="D26" s="90">
        <f>SUM('a土地'!D26+'b家屋'!D26+'c償却資産'!D26)</f>
        <v>80812</v>
      </c>
      <c r="E26" s="91">
        <f t="shared" si="1"/>
        <v>580355</v>
      </c>
      <c r="F26" s="89">
        <f>SUM('a土地'!F26+'b家屋'!F26+'c償却資産'!F26)</f>
        <v>474609</v>
      </c>
      <c r="G26" s="90">
        <f>SUM('a土地'!G26+'b家屋'!G26+'c償却資産'!G26)</f>
        <v>19205</v>
      </c>
      <c r="H26" s="91">
        <f t="shared" si="2"/>
        <v>493814</v>
      </c>
      <c r="I26" s="109">
        <f t="shared" si="3"/>
        <v>95.00863789503606</v>
      </c>
      <c r="J26" s="155">
        <f t="shared" si="0"/>
        <v>23.765034895807556</v>
      </c>
      <c r="K26" s="110">
        <f t="shared" si="0"/>
        <v>85.08826494128594</v>
      </c>
    </row>
    <row r="27" spans="1:11" ht="13.5">
      <c r="A27" s="5"/>
      <c r="B27" s="75" t="str">
        <f>+'帳票61_06(1)'!B26</f>
        <v>北谷町</v>
      </c>
      <c r="C27" s="89">
        <f>SUM('a土地'!C27+'b家屋'!C27+'c償却資産'!C27)</f>
        <v>1367645</v>
      </c>
      <c r="D27" s="90">
        <f>SUM('a土地'!D27+'b家屋'!D27+'c償却資産'!D27)</f>
        <v>246521</v>
      </c>
      <c r="E27" s="91">
        <f t="shared" si="1"/>
        <v>1614166</v>
      </c>
      <c r="F27" s="89">
        <f>SUM('a土地'!F27+'b家屋'!F27+'c償却資産'!F27)</f>
        <v>1298416</v>
      </c>
      <c r="G27" s="90">
        <f>SUM('a土地'!G27+'b家屋'!G27+'c償却資産'!G27)</f>
        <v>46288</v>
      </c>
      <c r="H27" s="91">
        <f t="shared" si="2"/>
        <v>1344704</v>
      </c>
      <c r="I27" s="109">
        <f t="shared" si="3"/>
        <v>94.93808700357184</v>
      </c>
      <c r="J27" s="155">
        <f t="shared" si="0"/>
        <v>18.776493686136273</v>
      </c>
      <c r="K27" s="110">
        <f t="shared" si="0"/>
        <v>83.30642573316499</v>
      </c>
    </row>
    <row r="28" spans="1:11" ht="13.5">
      <c r="A28" s="5"/>
      <c r="B28" s="75" t="str">
        <f>+'帳票61_06(1)'!B27</f>
        <v>北中城村</v>
      </c>
      <c r="C28" s="89">
        <f>SUM('a土地'!C28+'b家屋'!C28+'c償却資産'!C28)</f>
        <v>620466</v>
      </c>
      <c r="D28" s="90">
        <f>SUM('a土地'!D28+'b家屋'!D28+'c償却資産'!D28)</f>
        <v>131393</v>
      </c>
      <c r="E28" s="91">
        <f t="shared" si="1"/>
        <v>751859</v>
      </c>
      <c r="F28" s="89">
        <f>SUM('a土地'!F28+'b家屋'!F28+'c償却資産'!F28)</f>
        <v>585697</v>
      </c>
      <c r="G28" s="90">
        <f>SUM('a土地'!G28+'b家屋'!G28+'c償却資産'!G28)</f>
        <v>28718</v>
      </c>
      <c r="H28" s="91">
        <f t="shared" si="2"/>
        <v>614415</v>
      </c>
      <c r="I28" s="109">
        <f t="shared" si="3"/>
        <v>94.39630858096979</v>
      </c>
      <c r="J28" s="155">
        <f t="shared" si="0"/>
        <v>21.856567701475726</v>
      </c>
      <c r="K28" s="110">
        <f t="shared" si="0"/>
        <v>81.71944473631359</v>
      </c>
    </row>
    <row r="29" spans="1:11" ht="13.5">
      <c r="A29" s="5"/>
      <c r="B29" s="76" t="str">
        <f>+'帳票61_06(1)'!B28</f>
        <v>中城村</v>
      </c>
      <c r="C29" s="92">
        <f>SUM('a土地'!C29+'b家屋'!C29+'c償却資産'!C29)</f>
        <v>652626</v>
      </c>
      <c r="D29" s="93">
        <f>SUM('a土地'!D29+'b家屋'!D29+'c償却資産'!D29)</f>
        <v>168382</v>
      </c>
      <c r="E29" s="94">
        <f t="shared" si="1"/>
        <v>821008</v>
      </c>
      <c r="F29" s="92">
        <f>SUM('a土地'!F29+'b家屋'!F29+'c償却資産'!F29)</f>
        <v>615174</v>
      </c>
      <c r="G29" s="93">
        <f>SUM('a土地'!G29+'b家屋'!G29+'c償却資産'!G29)</f>
        <v>51118</v>
      </c>
      <c r="H29" s="94">
        <f t="shared" si="2"/>
        <v>666292</v>
      </c>
      <c r="I29" s="111">
        <f t="shared" si="3"/>
        <v>94.26133804047035</v>
      </c>
      <c r="J29" s="204">
        <f t="shared" si="0"/>
        <v>30.35835184283356</v>
      </c>
      <c r="K29" s="112">
        <f t="shared" si="0"/>
        <v>81.15536024009509</v>
      </c>
    </row>
    <row r="30" spans="1:11" ht="13.5">
      <c r="A30" s="5"/>
      <c r="B30" s="77" t="str">
        <f>+'帳票61_06(1)'!B29</f>
        <v>西原町</v>
      </c>
      <c r="C30" s="95">
        <f>SUM('a土地'!C30+'b家屋'!C30+'c償却資産'!C30)</f>
        <v>1539440</v>
      </c>
      <c r="D30" s="96">
        <f>SUM('a土地'!D30+'b家屋'!D30+'c償却資産'!D30)</f>
        <v>292576</v>
      </c>
      <c r="E30" s="97">
        <f t="shared" si="1"/>
        <v>1832016</v>
      </c>
      <c r="F30" s="95">
        <f>SUM('a土地'!F30+'b家屋'!F30+'c償却資産'!F30)</f>
        <v>1471209</v>
      </c>
      <c r="G30" s="96">
        <f>SUM('a土地'!G30+'b家屋'!G30+'c償却資産'!G30)</f>
        <v>60336</v>
      </c>
      <c r="H30" s="97">
        <f t="shared" si="2"/>
        <v>1531545</v>
      </c>
      <c r="I30" s="113">
        <f t="shared" si="3"/>
        <v>95.56780387673439</v>
      </c>
      <c r="J30" s="207">
        <f t="shared" si="0"/>
        <v>20.622334026030845</v>
      </c>
      <c r="K30" s="114">
        <f t="shared" si="0"/>
        <v>83.59888778263945</v>
      </c>
    </row>
    <row r="31" spans="1:11" ht="13.5">
      <c r="A31" s="5"/>
      <c r="B31" s="75" t="str">
        <f>+'帳票61_06(1)'!B30</f>
        <v>与那原町</v>
      </c>
      <c r="C31" s="89">
        <f>SUM('a土地'!C31+'b家屋'!C31+'c償却資産'!C31)</f>
        <v>474280</v>
      </c>
      <c r="D31" s="90">
        <f>SUM('a土地'!D31+'b家屋'!D31+'c償却資産'!D31)</f>
        <v>105239</v>
      </c>
      <c r="E31" s="91">
        <f t="shared" si="1"/>
        <v>579519</v>
      </c>
      <c r="F31" s="89">
        <f>SUM('a土地'!F31+'b家屋'!F31+'c償却資産'!F31)</f>
        <v>451899</v>
      </c>
      <c r="G31" s="90">
        <f>SUM('a土地'!G31+'b家屋'!G31+'c償却資産'!G31)</f>
        <v>17828</v>
      </c>
      <c r="H31" s="91">
        <f t="shared" si="2"/>
        <v>469727</v>
      </c>
      <c r="I31" s="109">
        <f t="shared" si="3"/>
        <v>95.28105760310365</v>
      </c>
      <c r="J31" s="155">
        <f t="shared" si="0"/>
        <v>16.94048784195973</v>
      </c>
      <c r="K31" s="110">
        <f t="shared" si="0"/>
        <v>81.0546332389447</v>
      </c>
    </row>
    <row r="32" spans="1:11" ht="13.5">
      <c r="A32" s="5"/>
      <c r="B32" s="75" t="str">
        <f>+'帳票61_06(1)'!B31</f>
        <v>南風原町</v>
      </c>
      <c r="C32" s="89">
        <f>SUM('a土地'!C32+'b家屋'!C32+'c償却資産'!C32)</f>
        <v>1378178</v>
      </c>
      <c r="D32" s="90">
        <f>SUM('a土地'!D32+'b家屋'!D32+'c償却資産'!D32)</f>
        <v>157197</v>
      </c>
      <c r="E32" s="91">
        <f>SUM(C32:D32)</f>
        <v>1535375</v>
      </c>
      <c r="F32" s="89">
        <f>SUM('a土地'!F32+'b家屋'!F32+'c償却資産'!F32)</f>
        <v>1334621</v>
      </c>
      <c r="G32" s="90">
        <f>SUM('a土地'!G32+'b家屋'!G32+'c償却資産'!G32)</f>
        <v>28840</v>
      </c>
      <c r="H32" s="91">
        <f>SUM(F32:G32)</f>
        <v>1363461</v>
      </c>
      <c r="I32" s="109">
        <f t="shared" si="3"/>
        <v>96.83952290632996</v>
      </c>
      <c r="J32" s="155">
        <f t="shared" si="0"/>
        <v>18.34640610189762</v>
      </c>
      <c r="K32" s="110">
        <f t="shared" si="0"/>
        <v>88.80312627208336</v>
      </c>
    </row>
    <row r="33" spans="1:11" ht="13.5">
      <c r="A33" s="5"/>
      <c r="B33" s="75" t="str">
        <f>+'帳票61_06(1)'!B32</f>
        <v>渡嘉敷村</v>
      </c>
      <c r="C33" s="89">
        <f>SUM('a土地'!C33+'b家屋'!C33+'c償却資産'!C33)</f>
        <v>22937</v>
      </c>
      <c r="D33" s="90">
        <f>SUM('a土地'!D33+'b家屋'!D33+'c償却資産'!D33)</f>
        <v>3359</v>
      </c>
      <c r="E33" s="91">
        <f t="shared" si="1"/>
        <v>26296</v>
      </c>
      <c r="F33" s="89">
        <f>SUM('a土地'!F33+'b家屋'!F33+'c償却資産'!F33)</f>
        <v>20499</v>
      </c>
      <c r="G33" s="90">
        <f>SUM('a土地'!G33+'b家屋'!G33+'c償却資産'!G33)</f>
        <v>935</v>
      </c>
      <c r="H33" s="91">
        <f t="shared" si="2"/>
        <v>21434</v>
      </c>
      <c r="I33" s="109">
        <f t="shared" si="3"/>
        <v>89.37088546889306</v>
      </c>
      <c r="J33" s="155">
        <f t="shared" si="0"/>
        <v>27.835665376600176</v>
      </c>
      <c r="K33" s="110">
        <f t="shared" si="0"/>
        <v>81.51049589291148</v>
      </c>
    </row>
    <row r="34" spans="1:11" ht="13.5">
      <c r="A34" s="5"/>
      <c r="B34" s="76" t="str">
        <f>+'帳票61_06(1)'!B33</f>
        <v>座間味村</v>
      </c>
      <c r="C34" s="92">
        <f>SUM('a土地'!C34+'b家屋'!C34+'c償却資産'!C34)</f>
        <v>27053</v>
      </c>
      <c r="D34" s="93">
        <f>SUM('a土地'!D34+'b家屋'!D34+'c償却資産'!D34)</f>
        <v>4030</v>
      </c>
      <c r="E34" s="94">
        <f t="shared" si="1"/>
        <v>31083</v>
      </c>
      <c r="F34" s="92">
        <f>SUM('a土地'!F34+'b家屋'!F34+'c償却資産'!F34)</f>
        <v>24976</v>
      </c>
      <c r="G34" s="93">
        <f>SUM('a土地'!G34+'b家屋'!G34+'c償却資産'!G34)</f>
        <v>3691</v>
      </c>
      <c r="H34" s="94">
        <f t="shared" si="2"/>
        <v>28667</v>
      </c>
      <c r="I34" s="111">
        <f t="shared" si="3"/>
        <v>92.3224780985473</v>
      </c>
      <c r="J34" s="204">
        <f t="shared" si="0"/>
        <v>91.58808933002481</v>
      </c>
      <c r="K34" s="112">
        <f t="shared" si="0"/>
        <v>92.22726249075058</v>
      </c>
    </row>
    <row r="35" spans="1:11" ht="13.5">
      <c r="A35" s="5"/>
      <c r="B35" s="77" t="str">
        <f>+'帳票61_06(1)'!B34</f>
        <v>粟国村</v>
      </c>
      <c r="C35" s="95">
        <f>SUM('a土地'!C35+'b家屋'!C35+'c償却資産'!C35)</f>
        <v>29655</v>
      </c>
      <c r="D35" s="96">
        <f>SUM('a土地'!D35+'b家屋'!D35+'c償却資産'!D35)</f>
        <v>5215</v>
      </c>
      <c r="E35" s="97">
        <f t="shared" si="1"/>
        <v>34870</v>
      </c>
      <c r="F35" s="95">
        <f>SUM('a土地'!F35+'b家屋'!F35+'c償却資産'!F35)</f>
        <v>27778</v>
      </c>
      <c r="G35" s="96">
        <f>SUM('a土地'!G35+'b家屋'!G35+'c償却資産'!G35)</f>
        <v>1607</v>
      </c>
      <c r="H35" s="97">
        <f t="shared" si="2"/>
        <v>29385</v>
      </c>
      <c r="I35" s="113">
        <f t="shared" si="3"/>
        <v>93.67054459618952</v>
      </c>
      <c r="J35" s="207">
        <f t="shared" si="0"/>
        <v>30.81495685522531</v>
      </c>
      <c r="K35" s="114">
        <f t="shared" si="0"/>
        <v>84.27014625752795</v>
      </c>
    </row>
    <row r="36" spans="1:11" ht="13.5">
      <c r="A36" s="5"/>
      <c r="B36" s="75" t="str">
        <f>+'帳票61_06(1)'!B35</f>
        <v>渡名喜村</v>
      </c>
      <c r="C36" s="89">
        <f>SUM('a土地'!C36+'b家屋'!C36+'c償却資産'!C36)</f>
        <v>9177</v>
      </c>
      <c r="D36" s="90">
        <f>SUM('a土地'!D36+'b家屋'!D36+'c償却資産'!D36)</f>
        <v>1535</v>
      </c>
      <c r="E36" s="91">
        <f t="shared" si="1"/>
        <v>10712</v>
      </c>
      <c r="F36" s="89">
        <f>SUM('a土地'!F36+'b家屋'!F36+'c償却資産'!F36)</f>
        <v>9081</v>
      </c>
      <c r="G36" s="90">
        <f>SUM('a土地'!G36+'b家屋'!G36+'c償却資産'!G36)</f>
        <v>1401</v>
      </c>
      <c r="H36" s="91">
        <f t="shared" si="2"/>
        <v>10482</v>
      </c>
      <c r="I36" s="109">
        <f t="shared" si="3"/>
        <v>98.95390650539392</v>
      </c>
      <c r="J36" s="155">
        <f t="shared" si="0"/>
        <v>91.27035830618892</v>
      </c>
      <c r="K36" s="110">
        <f t="shared" si="0"/>
        <v>97.85287528005975</v>
      </c>
    </row>
    <row r="37" spans="1:11" ht="13.5">
      <c r="A37" s="5"/>
      <c r="B37" s="75" t="str">
        <f>+'帳票61_06(1)'!B36</f>
        <v>南大東村</v>
      </c>
      <c r="C37" s="89">
        <f>SUM('a土地'!C37+'b家屋'!C37+'c償却資産'!C37)</f>
        <v>73805</v>
      </c>
      <c r="D37" s="90">
        <f>SUM('a土地'!D37+'b家屋'!D37+'c償却資産'!D37)</f>
        <v>11604</v>
      </c>
      <c r="E37" s="91">
        <f t="shared" si="1"/>
        <v>85409</v>
      </c>
      <c r="F37" s="89">
        <f>SUM('a土地'!F37+'b家屋'!F37+'c償却資産'!F37)</f>
        <v>71224</v>
      </c>
      <c r="G37" s="90">
        <f>SUM('a土地'!G37+'b家屋'!G37+'c償却資産'!G37)</f>
        <v>3659</v>
      </c>
      <c r="H37" s="91">
        <f t="shared" si="2"/>
        <v>74883</v>
      </c>
      <c r="I37" s="109">
        <f t="shared" si="3"/>
        <v>96.50294695481337</v>
      </c>
      <c r="J37" s="155">
        <f t="shared" si="3"/>
        <v>31.532230265425714</v>
      </c>
      <c r="K37" s="110">
        <f t="shared" si="3"/>
        <v>87.67577187415846</v>
      </c>
    </row>
    <row r="38" spans="1:11" ht="13.5">
      <c r="A38" s="5"/>
      <c r="B38" s="75" t="str">
        <f>+'帳票61_06(1)'!B37</f>
        <v>北大東村</v>
      </c>
      <c r="C38" s="89">
        <f>SUM('a土地'!C38+'b家屋'!C38+'c償却資産'!C38)</f>
        <v>19333</v>
      </c>
      <c r="D38" s="90">
        <f>SUM('a土地'!D38+'b家屋'!D38+'c償却資産'!D38)</f>
        <v>2302</v>
      </c>
      <c r="E38" s="91">
        <f t="shared" si="1"/>
        <v>21635</v>
      </c>
      <c r="F38" s="89">
        <f>SUM('a土地'!F38+'b家屋'!F38+'c償却資産'!F38)</f>
        <v>18833</v>
      </c>
      <c r="G38" s="90">
        <f>SUM('a土地'!G38+'b家屋'!G38+'c償却資産'!G38)</f>
        <v>448</v>
      </c>
      <c r="H38" s="91">
        <f t="shared" si="2"/>
        <v>19281</v>
      </c>
      <c r="I38" s="109">
        <f t="shared" si="3"/>
        <v>97.4137485129054</v>
      </c>
      <c r="J38" s="155">
        <f t="shared" si="3"/>
        <v>19.46133796698523</v>
      </c>
      <c r="K38" s="110">
        <f t="shared" si="3"/>
        <v>89.1194823203143</v>
      </c>
    </row>
    <row r="39" spans="1:11" ht="13.5">
      <c r="A39" s="5"/>
      <c r="B39" s="76" t="str">
        <f>+'帳票61_06(1)'!B38</f>
        <v>伊平屋村</v>
      </c>
      <c r="C39" s="92">
        <f>SUM('a土地'!C39+'b家屋'!C39+'c償却資産'!C39)</f>
        <v>33352</v>
      </c>
      <c r="D39" s="93">
        <f>SUM('a土地'!D39+'b家屋'!D39+'c償却資産'!D39)</f>
        <v>5307</v>
      </c>
      <c r="E39" s="94">
        <f t="shared" si="1"/>
        <v>38659</v>
      </c>
      <c r="F39" s="92">
        <f>SUM('a土地'!F39+'b家屋'!F39+'c償却資産'!F39)</f>
        <v>30448</v>
      </c>
      <c r="G39" s="93">
        <f>SUM('a土地'!G39+'b家屋'!G39+'c償却資産'!G39)</f>
        <v>239</v>
      </c>
      <c r="H39" s="94">
        <f t="shared" si="2"/>
        <v>30687</v>
      </c>
      <c r="I39" s="111">
        <f t="shared" si="3"/>
        <v>91.2928759894459</v>
      </c>
      <c r="J39" s="204">
        <f t="shared" si="3"/>
        <v>4.503485961937064</v>
      </c>
      <c r="K39" s="112">
        <f t="shared" si="3"/>
        <v>79.37866990868879</v>
      </c>
    </row>
    <row r="40" spans="1:11" ht="13.5">
      <c r="A40" s="5"/>
      <c r="B40" s="77" t="str">
        <f>+'帳票61_06(1)'!B39</f>
        <v>伊是名村</v>
      </c>
      <c r="C40" s="95">
        <f>SUM('a土地'!C40+'b家屋'!C40+'c償却資産'!C40)</f>
        <v>55592</v>
      </c>
      <c r="D40" s="96">
        <f>SUM('a土地'!D40+'b家屋'!D40+'c償却資産'!D40)</f>
        <v>13186</v>
      </c>
      <c r="E40" s="97">
        <f t="shared" si="1"/>
        <v>68778</v>
      </c>
      <c r="F40" s="95">
        <f>SUM('a土地'!F40+'b家屋'!F40+'c償却資産'!F40)</f>
        <v>52467</v>
      </c>
      <c r="G40" s="96">
        <f>SUM('a土地'!G40+'b家屋'!G40+'c償却資産'!G40)</f>
        <v>1182</v>
      </c>
      <c r="H40" s="97">
        <f t="shared" si="2"/>
        <v>53649</v>
      </c>
      <c r="I40" s="113">
        <f t="shared" si="3"/>
        <v>94.3786875809469</v>
      </c>
      <c r="J40" s="207">
        <f t="shared" si="3"/>
        <v>8.964052783254967</v>
      </c>
      <c r="K40" s="114">
        <f t="shared" si="3"/>
        <v>78.00314053912588</v>
      </c>
    </row>
    <row r="41" spans="1:11" ht="13.5">
      <c r="A41" s="5"/>
      <c r="B41" s="75" t="str">
        <f>+'帳票61_06(1)'!B40</f>
        <v>久米島町</v>
      </c>
      <c r="C41" s="89">
        <f>SUM('a土地'!C41+'b家屋'!C41+'c償却資産'!C41)</f>
        <v>303820</v>
      </c>
      <c r="D41" s="90">
        <f>SUM('a土地'!D41+'b家屋'!D41+'c償却資産'!D41)</f>
        <v>120998</v>
      </c>
      <c r="E41" s="91">
        <f>SUM(C41:D41)</f>
        <v>424818</v>
      </c>
      <c r="F41" s="89">
        <f>SUM('a土地'!F41+'b家屋'!F41+'c償却資産'!F41)</f>
        <v>268042</v>
      </c>
      <c r="G41" s="90">
        <f>SUM('a土地'!G41+'b家屋'!G41+'c償却資産'!G41)</f>
        <v>20957</v>
      </c>
      <c r="H41" s="91">
        <f>SUM(F41:G41)</f>
        <v>288999</v>
      </c>
      <c r="I41" s="109">
        <f t="shared" si="3"/>
        <v>88.22394839049437</v>
      </c>
      <c r="J41" s="155">
        <f t="shared" si="3"/>
        <v>17.320120993735433</v>
      </c>
      <c r="K41" s="110">
        <f t="shared" si="3"/>
        <v>68.02889708063218</v>
      </c>
    </row>
    <row r="42" spans="1:11" ht="13.5">
      <c r="A42" s="5"/>
      <c r="B42" s="75" t="str">
        <f>+'帳票61_06(1)'!B41</f>
        <v>八重瀬町</v>
      </c>
      <c r="C42" s="89">
        <f>SUM('a土地'!C42+'b家屋'!C42+'c償却資産'!C42)</f>
        <v>741029</v>
      </c>
      <c r="D42" s="90">
        <f>SUM('a土地'!D42+'b家屋'!D42+'c償却資産'!D42)</f>
        <v>138830</v>
      </c>
      <c r="E42" s="91">
        <f>SUM(C42:D42)</f>
        <v>879859</v>
      </c>
      <c r="F42" s="89">
        <f>SUM('a土地'!F42+'b家屋'!F42+'c償却資産'!F42)</f>
        <v>681031</v>
      </c>
      <c r="G42" s="90">
        <f>SUM('a土地'!G42+'b家屋'!G42+'c償却資産'!G42)</f>
        <v>29535</v>
      </c>
      <c r="H42" s="91">
        <f>SUM(F42:G42)</f>
        <v>710566</v>
      </c>
      <c r="I42" s="109">
        <f t="shared" si="3"/>
        <v>91.90342078380198</v>
      </c>
      <c r="J42" s="155">
        <f t="shared" si="3"/>
        <v>21.274220269394224</v>
      </c>
      <c r="K42" s="110">
        <f t="shared" si="3"/>
        <v>80.75907617015908</v>
      </c>
    </row>
    <row r="43" spans="1:11" ht="13.5">
      <c r="A43" s="5"/>
      <c r="B43" s="75" t="str">
        <f>+'帳票61_06(1)'!B42</f>
        <v>多良間村</v>
      </c>
      <c r="C43" s="89">
        <f>SUM('a土地'!C43+'b家屋'!C43+'c償却資産'!C43)</f>
        <v>45755</v>
      </c>
      <c r="D43" s="90">
        <f>SUM('a土地'!D43+'b家屋'!D43+'c償却資産'!D43)</f>
        <v>6025</v>
      </c>
      <c r="E43" s="91">
        <f>SUM(C43:D43)</f>
        <v>51780</v>
      </c>
      <c r="F43" s="89">
        <f>SUM('a土地'!F43+'b家屋'!F43+'c償却資産'!F43)</f>
        <v>42153</v>
      </c>
      <c r="G43" s="90">
        <f>SUM('a土地'!G43+'b家屋'!G43+'c償却資産'!G43)</f>
        <v>798</v>
      </c>
      <c r="H43" s="91">
        <f>SUM(F43:G43)</f>
        <v>42951</v>
      </c>
      <c r="I43" s="109">
        <f t="shared" si="3"/>
        <v>92.12763632389903</v>
      </c>
      <c r="J43" s="155">
        <f t="shared" si="3"/>
        <v>13.2448132780083</v>
      </c>
      <c r="K43" s="110">
        <f t="shared" si="3"/>
        <v>82.94901506373117</v>
      </c>
    </row>
    <row r="44" spans="1:11" ht="13.5">
      <c r="A44" s="5"/>
      <c r="B44" s="76" t="str">
        <f>+'帳票61_06(1)'!B43</f>
        <v>竹富町</v>
      </c>
      <c r="C44" s="92">
        <f>SUM('a土地'!C44+'b家屋'!C44+'c償却資産'!C44)</f>
        <v>248294</v>
      </c>
      <c r="D44" s="93">
        <f>SUM('a土地'!D44+'b家屋'!D44+'c償却資産'!D44)</f>
        <v>64775</v>
      </c>
      <c r="E44" s="94">
        <f t="shared" si="1"/>
        <v>313069</v>
      </c>
      <c r="F44" s="92">
        <f>SUM('a土地'!F44+'b家屋'!F44+'c償却資産'!F44)</f>
        <v>239529</v>
      </c>
      <c r="G44" s="93">
        <f>SUM('a土地'!G44+'b家屋'!G44+'c償却資産'!G44)</f>
        <v>7442</v>
      </c>
      <c r="H44" s="94">
        <f t="shared" si="2"/>
        <v>246971</v>
      </c>
      <c r="I44" s="111">
        <f t="shared" si="3"/>
        <v>96.46991067041492</v>
      </c>
      <c r="J44" s="204">
        <f t="shared" si="3"/>
        <v>11.48900038595137</v>
      </c>
      <c r="K44" s="112">
        <f t="shared" si="3"/>
        <v>78.88708240036541</v>
      </c>
    </row>
    <row r="45" spans="1:11" ht="14.25" thickBot="1">
      <c r="A45" s="5"/>
      <c r="B45" s="77" t="str">
        <f>+'帳票61_06(1)'!B44</f>
        <v>与那国町</v>
      </c>
      <c r="C45" s="95">
        <f>SUM('a土地'!C45+'b家屋'!C45+'c償却資産'!C45)</f>
        <v>69398</v>
      </c>
      <c r="D45" s="96">
        <f>SUM('a土地'!D45+'b家屋'!D45+'c償却資産'!D45)</f>
        <v>29114</v>
      </c>
      <c r="E45" s="97">
        <f t="shared" si="1"/>
        <v>98512</v>
      </c>
      <c r="F45" s="95">
        <f>SUM('a土地'!F45+'b家屋'!F45+'c償却資産'!F45)</f>
        <v>62430</v>
      </c>
      <c r="G45" s="96">
        <f>SUM('a土地'!G45+'b家屋'!G45+'c償却資産'!G45)</f>
        <v>3665</v>
      </c>
      <c r="H45" s="97">
        <f t="shared" si="2"/>
        <v>66095</v>
      </c>
      <c r="I45" s="113">
        <f t="shared" si="3"/>
        <v>89.95936482319375</v>
      </c>
      <c r="J45" s="207">
        <f t="shared" si="3"/>
        <v>12.588445421446725</v>
      </c>
      <c r="K45" s="114">
        <f t="shared" si="3"/>
        <v>67.09334903362027</v>
      </c>
    </row>
    <row r="46" spans="1:11" ht="14.25" thickTop="1">
      <c r="A46" s="7"/>
      <c r="B46" s="79" t="s">
        <v>65</v>
      </c>
      <c r="C46" s="98">
        <f aca="true" t="shared" si="4" ref="C46:H46">SUM(C5:C15)</f>
        <v>46760984</v>
      </c>
      <c r="D46" s="99">
        <f t="shared" si="4"/>
        <v>9802774</v>
      </c>
      <c r="E46" s="100">
        <f t="shared" si="4"/>
        <v>56563758</v>
      </c>
      <c r="F46" s="98">
        <f t="shared" si="4"/>
        <v>43950160</v>
      </c>
      <c r="G46" s="99">
        <f t="shared" si="4"/>
        <v>2110116</v>
      </c>
      <c r="H46" s="100">
        <f t="shared" si="4"/>
        <v>46060276</v>
      </c>
      <c r="I46" s="115">
        <f t="shared" si="3"/>
        <v>93.98895455236784</v>
      </c>
      <c r="J46" s="219">
        <f t="shared" si="3"/>
        <v>21.525702826567255</v>
      </c>
      <c r="K46" s="116">
        <f t="shared" si="3"/>
        <v>81.43072106347672</v>
      </c>
    </row>
    <row r="47" spans="1:11" ht="14.25" thickBot="1">
      <c r="A47" s="7"/>
      <c r="B47" s="80" t="s">
        <v>66</v>
      </c>
      <c r="C47" s="101">
        <f aca="true" t="shared" si="5" ref="C47:H47">SUM(C16:C45)</f>
        <v>12082971</v>
      </c>
      <c r="D47" s="102">
        <f t="shared" si="5"/>
        <v>2570754</v>
      </c>
      <c r="E47" s="103">
        <f t="shared" si="5"/>
        <v>14653725</v>
      </c>
      <c r="F47" s="101">
        <f t="shared" si="5"/>
        <v>11382582</v>
      </c>
      <c r="G47" s="102">
        <f t="shared" si="5"/>
        <v>479109</v>
      </c>
      <c r="H47" s="103">
        <f t="shared" si="5"/>
        <v>11861691</v>
      </c>
      <c r="I47" s="117">
        <f t="shared" si="3"/>
        <v>94.20350342643377</v>
      </c>
      <c r="J47" s="216">
        <f t="shared" si="3"/>
        <v>18.636905748274632</v>
      </c>
      <c r="K47" s="118">
        <f t="shared" si="3"/>
        <v>80.94659207812349</v>
      </c>
    </row>
    <row r="48" spans="2:11" ht="14.25" thickBot="1">
      <c r="B48" s="82" t="s">
        <v>114</v>
      </c>
      <c r="C48" s="104">
        <f aca="true" t="shared" si="6" ref="C48:H48">SUM(C46:C47)</f>
        <v>58843955</v>
      </c>
      <c r="D48" s="105">
        <f t="shared" si="6"/>
        <v>12373528</v>
      </c>
      <c r="E48" s="106">
        <f t="shared" si="6"/>
        <v>71217483</v>
      </c>
      <c r="F48" s="104">
        <f t="shared" si="6"/>
        <v>55332742</v>
      </c>
      <c r="G48" s="105">
        <f t="shared" si="6"/>
        <v>2589225</v>
      </c>
      <c r="H48" s="106">
        <f t="shared" si="6"/>
        <v>57921967</v>
      </c>
      <c r="I48" s="119">
        <f t="shared" si="3"/>
        <v>94.03300984782548</v>
      </c>
      <c r="J48" s="224">
        <f t="shared" si="3"/>
        <v>20.925519382992466</v>
      </c>
      <c r="K48" s="120">
        <f t="shared" si="3"/>
        <v>81.33110657673762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K48"/>
  <sheetViews>
    <sheetView showGridLines="0" zoomScaleSheetLayoutView="100" workbookViewId="0" topLeftCell="A17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49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4" t="str">
        <f>+'帳票61_06(1)'!B4</f>
        <v>那覇市</v>
      </c>
      <c r="C5" s="161">
        <f>+'帳票61_06(1)'!CO4</f>
        <v>5209962</v>
      </c>
      <c r="D5" s="162">
        <f>+'帳票61_06(1)'!CP4</f>
        <v>707330</v>
      </c>
      <c r="E5" s="163">
        <f>SUM(C5:D5)</f>
        <v>5917292</v>
      </c>
      <c r="F5" s="161">
        <f>+'帳票61_06(1)'!CT4</f>
        <v>4988681</v>
      </c>
      <c r="G5" s="162">
        <f>+'帳票61_06(1)'!CU4</f>
        <v>175078</v>
      </c>
      <c r="H5" s="163">
        <f>SUM(F5:G5)</f>
        <v>5163759</v>
      </c>
      <c r="I5" s="164">
        <f>IF(C5=0,"－",(F5/C5)*100)</f>
        <v>95.75273293739954</v>
      </c>
      <c r="J5" s="165">
        <f aca="true" t="shared" si="0" ref="J5:K36">IF(D5=0,"－",(G5/D5)*100)</f>
        <v>24.75195453324474</v>
      </c>
      <c r="K5" s="166">
        <f>IF(E5=0,"－",(H5/E5)*100)</f>
        <v>87.26557688888768</v>
      </c>
    </row>
    <row r="6" spans="1:11" ht="13.5">
      <c r="A6" s="17"/>
      <c r="B6" s="75" t="str">
        <f>+'帳票61_06(1)'!B5</f>
        <v>宜野湾市</v>
      </c>
      <c r="C6" s="129">
        <f>+'帳票61_06(1)'!CO5</f>
        <v>1466176</v>
      </c>
      <c r="D6" s="130">
        <f>+'帳票61_06(1)'!CP5</f>
        <v>389186</v>
      </c>
      <c r="E6" s="131">
        <f aca="true" t="shared" si="1" ref="E6:E45">SUM(C6:D6)</f>
        <v>1855362</v>
      </c>
      <c r="F6" s="129">
        <f>+'帳票61_06(1)'!CT5</f>
        <v>1343846</v>
      </c>
      <c r="G6" s="130">
        <f>+'帳票61_06(1)'!CU5</f>
        <v>101283</v>
      </c>
      <c r="H6" s="131">
        <f aca="true" t="shared" si="2" ref="H6:H45">SUM(F6:G6)</f>
        <v>1445129</v>
      </c>
      <c r="I6" s="144">
        <f aca="true" t="shared" si="3" ref="I6:K48">IF(C6=0,"－",(F6/C6)*100)</f>
        <v>91.65652691082109</v>
      </c>
      <c r="J6" s="145">
        <f t="shared" si="0"/>
        <v>26.024317421489982</v>
      </c>
      <c r="K6" s="146">
        <f t="shared" si="0"/>
        <v>77.88932833592582</v>
      </c>
    </row>
    <row r="7" spans="1:11" ht="13.5">
      <c r="A7" s="17"/>
      <c r="B7" s="75" t="str">
        <f>+'帳票61_06(1)'!B6</f>
        <v>石垣市</v>
      </c>
      <c r="C7" s="129">
        <f>+'帳票61_06(1)'!CO6</f>
        <v>360892</v>
      </c>
      <c r="D7" s="130">
        <f>+'帳票61_06(1)'!CP6</f>
        <v>103345</v>
      </c>
      <c r="E7" s="131">
        <f t="shared" si="1"/>
        <v>464237</v>
      </c>
      <c r="F7" s="129">
        <f>+'帳票61_06(1)'!CT6</f>
        <v>333477</v>
      </c>
      <c r="G7" s="130">
        <f>+'帳票61_06(1)'!CU6</f>
        <v>22028</v>
      </c>
      <c r="H7" s="131">
        <f t="shared" si="2"/>
        <v>355505</v>
      </c>
      <c r="I7" s="144">
        <f t="shared" si="3"/>
        <v>92.40354455072432</v>
      </c>
      <c r="J7" s="145">
        <f t="shared" si="0"/>
        <v>21.3150128211331</v>
      </c>
      <c r="K7" s="146">
        <f t="shared" si="0"/>
        <v>76.57834252763136</v>
      </c>
    </row>
    <row r="8" spans="1:11" ht="13.5">
      <c r="A8" s="17"/>
      <c r="B8" s="75" t="str">
        <f>+'帳票61_06(1)'!B7</f>
        <v>浦添市</v>
      </c>
      <c r="C8" s="129">
        <f>+'帳票61_06(1)'!CO7</f>
        <v>1650821</v>
      </c>
      <c r="D8" s="130">
        <f>+'帳票61_06(1)'!CP7</f>
        <v>206177</v>
      </c>
      <c r="E8" s="131">
        <f t="shared" si="1"/>
        <v>1856998</v>
      </c>
      <c r="F8" s="129">
        <f>+'帳票61_06(1)'!CT7</f>
        <v>1594218</v>
      </c>
      <c r="G8" s="130">
        <f>+'帳票61_06(1)'!CU7</f>
        <v>57709</v>
      </c>
      <c r="H8" s="131">
        <f t="shared" si="2"/>
        <v>1651927</v>
      </c>
      <c r="I8" s="144">
        <f t="shared" si="3"/>
        <v>96.57122122870983</v>
      </c>
      <c r="J8" s="145">
        <f t="shared" si="0"/>
        <v>27.990027985662802</v>
      </c>
      <c r="K8" s="146">
        <f t="shared" si="0"/>
        <v>88.95685401922889</v>
      </c>
    </row>
    <row r="9" spans="1:11" ht="13.5">
      <c r="A9" s="17"/>
      <c r="B9" s="76" t="str">
        <f>+'帳票61_06(1)'!B8</f>
        <v>名護市</v>
      </c>
      <c r="C9" s="132">
        <f>+'帳票61_06(1)'!CO8</f>
        <v>342308</v>
      </c>
      <c r="D9" s="133">
        <f>+'帳票61_06(1)'!CP8</f>
        <v>102359</v>
      </c>
      <c r="E9" s="134">
        <f t="shared" si="1"/>
        <v>444667</v>
      </c>
      <c r="F9" s="132">
        <f>+'帳票61_06(1)'!CT8</f>
        <v>312350</v>
      </c>
      <c r="G9" s="133">
        <f>+'帳票61_06(1)'!CU8</f>
        <v>16446</v>
      </c>
      <c r="H9" s="134">
        <f t="shared" si="2"/>
        <v>328796</v>
      </c>
      <c r="I9" s="147">
        <f t="shared" si="3"/>
        <v>91.24823258585835</v>
      </c>
      <c r="J9" s="148">
        <f t="shared" si="0"/>
        <v>16.066979943141295</v>
      </c>
      <c r="K9" s="149">
        <f t="shared" si="0"/>
        <v>73.94207350669151</v>
      </c>
    </row>
    <row r="10" spans="1:11" ht="13.5">
      <c r="A10" s="17"/>
      <c r="B10" s="77" t="str">
        <f>+'帳票61_06(1)'!B9</f>
        <v>糸満市</v>
      </c>
      <c r="C10" s="135">
        <f>+'帳票61_06(1)'!CO9</f>
        <v>490694</v>
      </c>
      <c r="D10" s="136">
        <f>+'帳票61_06(1)'!CP9</f>
        <v>121395</v>
      </c>
      <c r="E10" s="137">
        <f t="shared" si="1"/>
        <v>612089</v>
      </c>
      <c r="F10" s="135">
        <f>+'帳票61_06(1)'!CT9</f>
        <v>449109</v>
      </c>
      <c r="G10" s="136">
        <f>+'帳票61_06(1)'!CU9</f>
        <v>23593</v>
      </c>
      <c r="H10" s="137">
        <f t="shared" si="2"/>
        <v>472702</v>
      </c>
      <c r="I10" s="150">
        <f t="shared" si="3"/>
        <v>91.5252682934782</v>
      </c>
      <c r="J10" s="151">
        <f t="shared" si="0"/>
        <v>19.43490259071626</v>
      </c>
      <c r="K10" s="152">
        <f t="shared" si="0"/>
        <v>77.22765806933305</v>
      </c>
    </row>
    <row r="11" spans="1:11" ht="13.5">
      <c r="A11" s="17"/>
      <c r="B11" s="75" t="str">
        <f>+'帳票61_06(1)'!B10</f>
        <v>沖縄市</v>
      </c>
      <c r="C11" s="129">
        <f>+'帳票61_06(1)'!CO10</f>
        <v>1641288</v>
      </c>
      <c r="D11" s="130">
        <f>+'帳票61_06(1)'!CP10</f>
        <v>465639</v>
      </c>
      <c r="E11" s="131">
        <f t="shared" si="1"/>
        <v>2106927</v>
      </c>
      <c r="F11" s="129">
        <f>+'帳票61_06(1)'!CT10</f>
        <v>1530270</v>
      </c>
      <c r="G11" s="130">
        <f>+'帳票61_06(1)'!CU10</f>
        <v>84662</v>
      </c>
      <c r="H11" s="131">
        <f t="shared" si="2"/>
        <v>1614932</v>
      </c>
      <c r="I11" s="144">
        <f t="shared" si="3"/>
        <v>93.23592203196513</v>
      </c>
      <c r="J11" s="145">
        <f t="shared" si="0"/>
        <v>18.18189627587036</v>
      </c>
      <c r="K11" s="146">
        <f t="shared" si="0"/>
        <v>76.64869262200351</v>
      </c>
    </row>
    <row r="12" spans="1:11" ht="13.5">
      <c r="A12" s="17"/>
      <c r="B12" s="75" t="str">
        <f>+'帳票61_06(1)'!B11</f>
        <v>豊見城市</v>
      </c>
      <c r="C12" s="129">
        <f>+'帳票61_06(1)'!CO11</f>
        <v>475517</v>
      </c>
      <c r="D12" s="130">
        <f>+'帳票61_06(1)'!CP11</f>
        <v>87686</v>
      </c>
      <c r="E12" s="131">
        <f t="shared" si="1"/>
        <v>563203</v>
      </c>
      <c r="F12" s="129">
        <f>+'帳票61_06(1)'!CT11</f>
        <v>449543</v>
      </c>
      <c r="G12" s="130">
        <f>+'帳票61_06(1)'!CU11</f>
        <v>23493</v>
      </c>
      <c r="H12" s="131">
        <f t="shared" si="2"/>
        <v>473036</v>
      </c>
      <c r="I12" s="144">
        <f t="shared" si="3"/>
        <v>94.53773471821196</v>
      </c>
      <c r="J12" s="145">
        <f t="shared" si="0"/>
        <v>26.792190315443744</v>
      </c>
      <c r="K12" s="146">
        <f t="shared" si="0"/>
        <v>83.99031965383708</v>
      </c>
    </row>
    <row r="13" spans="1:11" ht="13.5">
      <c r="A13" s="17"/>
      <c r="B13" s="75" t="str">
        <f>+'帳票61_06(1)'!B12</f>
        <v>うるま市</v>
      </c>
      <c r="C13" s="129">
        <f>+'帳票61_06(1)'!CO12</f>
        <v>1097416</v>
      </c>
      <c r="D13" s="130">
        <f>+'帳票61_06(1)'!CP12</f>
        <v>372416</v>
      </c>
      <c r="E13" s="131">
        <f t="shared" si="1"/>
        <v>1469832</v>
      </c>
      <c r="F13" s="129">
        <f>+'帳票61_06(1)'!CT12</f>
        <v>1007678</v>
      </c>
      <c r="G13" s="130">
        <f>+'帳票61_06(1)'!CU12</f>
        <v>72907</v>
      </c>
      <c r="H13" s="131">
        <f t="shared" si="2"/>
        <v>1080585</v>
      </c>
      <c r="I13" s="144">
        <f t="shared" si="3"/>
        <v>91.82279099265912</v>
      </c>
      <c r="J13" s="145">
        <f t="shared" si="0"/>
        <v>19.576763619178553</v>
      </c>
      <c r="K13" s="146">
        <f t="shared" si="0"/>
        <v>73.51758568326177</v>
      </c>
    </row>
    <row r="14" spans="1:11" ht="13.5">
      <c r="A14" s="17"/>
      <c r="B14" s="76" t="str">
        <f>+'帳票61_06(1)'!B13</f>
        <v>宮古島市</v>
      </c>
      <c r="C14" s="132">
        <f>+'帳票61_06(1)'!CO13</f>
        <v>422199</v>
      </c>
      <c r="D14" s="133">
        <f>+'帳票61_06(1)'!CP13</f>
        <v>112633</v>
      </c>
      <c r="E14" s="134">
        <f t="shared" si="1"/>
        <v>534832</v>
      </c>
      <c r="F14" s="132">
        <f>+'帳票61_06(1)'!CT13</f>
        <v>381104</v>
      </c>
      <c r="G14" s="133">
        <f>+'帳票61_06(1)'!CU13</f>
        <v>18185</v>
      </c>
      <c r="H14" s="134">
        <f t="shared" si="2"/>
        <v>399289</v>
      </c>
      <c r="I14" s="147">
        <f t="shared" si="3"/>
        <v>90.26643833831913</v>
      </c>
      <c r="J14" s="148">
        <f t="shared" si="0"/>
        <v>16.14535704456065</v>
      </c>
      <c r="K14" s="149">
        <f t="shared" si="0"/>
        <v>74.65690160648577</v>
      </c>
    </row>
    <row r="15" spans="1:11" ht="13.5">
      <c r="A15" s="17"/>
      <c r="B15" s="77" t="str">
        <f>+'帳票61_06(1)'!B14</f>
        <v>南城市</v>
      </c>
      <c r="C15" s="135">
        <f>+'帳票61_06(1)'!CO14</f>
        <v>227922</v>
      </c>
      <c r="D15" s="136">
        <f>+'帳票61_06(1)'!CP14</f>
        <v>37421</v>
      </c>
      <c r="E15" s="137">
        <f t="shared" si="1"/>
        <v>265343</v>
      </c>
      <c r="F15" s="135">
        <f>+'帳票61_06(1)'!CT14</f>
        <v>214554</v>
      </c>
      <c r="G15" s="136">
        <f>+'帳票61_06(1)'!CU14</f>
        <v>6036</v>
      </c>
      <c r="H15" s="137">
        <f t="shared" si="2"/>
        <v>220590</v>
      </c>
      <c r="I15" s="150">
        <f t="shared" si="3"/>
        <v>94.1348356016532</v>
      </c>
      <c r="J15" s="151">
        <f t="shared" si="0"/>
        <v>16.129980492236978</v>
      </c>
      <c r="K15" s="152">
        <f t="shared" si="0"/>
        <v>83.13390592553789</v>
      </c>
    </row>
    <row r="16" spans="1:11" ht="13.5">
      <c r="A16" s="17"/>
      <c r="B16" s="78" t="str">
        <f>+'帳票61_06(1)'!B15</f>
        <v>国頭村</v>
      </c>
      <c r="C16" s="126">
        <f>+'帳票61_06(1)'!CO15</f>
        <v>16303</v>
      </c>
      <c r="D16" s="127">
        <f>+'帳票61_06(1)'!CP15</f>
        <v>3006</v>
      </c>
      <c r="E16" s="128">
        <f t="shared" si="1"/>
        <v>19309</v>
      </c>
      <c r="F16" s="126">
        <f>+'帳票61_06(1)'!CT15</f>
        <v>15418</v>
      </c>
      <c r="G16" s="127">
        <f>+'帳票61_06(1)'!CU15</f>
        <v>521</v>
      </c>
      <c r="H16" s="128">
        <f t="shared" si="2"/>
        <v>15939</v>
      </c>
      <c r="I16" s="141">
        <f t="shared" si="3"/>
        <v>94.57155124823652</v>
      </c>
      <c r="J16" s="142">
        <f t="shared" si="0"/>
        <v>17.332002661343978</v>
      </c>
      <c r="K16" s="143">
        <f t="shared" si="0"/>
        <v>82.54699880884561</v>
      </c>
    </row>
    <row r="17" spans="1:11" ht="13.5">
      <c r="A17" s="17"/>
      <c r="B17" s="75" t="str">
        <f>+'帳票61_06(1)'!B16</f>
        <v>大宜味村</v>
      </c>
      <c r="C17" s="129">
        <f>+'帳票61_06(1)'!CO16</f>
        <v>10482</v>
      </c>
      <c r="D17" s="130">
        <f>+'帳票61_06(1)'!CP16</f>
        <v>3045</v>
      </c>
      <c r="E17" s="131">
        <f t="shared" si="1"/>
        <v>13527</v>
      </c>
      <c r="F17" s="129">
        <f>+'帳票61_06(1)'!CT16</f>
        <v>8752</v>
      </c>
      <c r="G17" s="130">
        <f>+'帳票61_06(1)'!CU16</f>
        <v>56</v>
      </c>
      <c r="H17" s="131">
        <f t="shared" si="2"/>
        <v>8808</v>
      </c>
      <c r="I17" s="144">
        <f t="shared" si="3"/>
        <v>83.4955161228773</v>
      </c>
      <c r="J17" s="145">
        <f t="shared" si="0"/>
        <v>1.839080459770115</v>
      </c>
      <c r="K17" s="146">
        <f t="shared" si="0"/>
        <v>65.1142160124196</v>
      </c>
    </row>
    <row r="18" spans="1:11" ht="13.5">
      <c r="A18" s="17"/>
      <c r="B18" s="75" t="str">
        <f>+'帳票61_06(1)'!B17</f>
        <v>東村</v>
      </c>
      <c r="C18" s="129">
        <f>+'帳票61_06(1)'!CO17</f>
        <v>7227</v>
      </c>
      <c r="D18" s="130">
        <f>+'帳票61_06(1)'!CP17</f>
        <v>1326</v>
      </c>
      <c r="E18" s="131">
        <f t="shared" si="1"/>
        <v>8553</v>
      </c>
      <c r="F18" s="129">
        <f>+'帳票61_06(1)'!CT17</f>
        <v>6982</v>
      </c>
      <c r="G18" s="130">
        <f>+'帳票61_06(1)'!CU17</f>
        <v>119</v>
      </c>
      <c r="H18" s="131">
        <f t="shared" si="2"/>
        <v>7101</v>
      </c>
      <c r="I18" s="144">
        <f t="shared" si="3"/>
        <v>96.60993496609936</v>
      </c>
      <c r="J18" s="145">
        <f t="shared" si="0"/>
        <v>8.974358974358974</v>
      </c>
      <c r="K18" s="146">
        <f t="shared" si="0"/>
        <v>83.02350052613117</v>
      </c>
    </row>
    <row r="19" spans="1:11" ht="13.5">
      <c r="A19" s="17"/>
      <c r="B19" s="76" t="str">
        <f>+'帳票61_06(1)'!B18</f>
        <v>今帰仁村</v>
      </c>
      <c r="C19" s="132">
        <f>+'帳票61_06(1)'!CO18</f>
        <v>41352</v>
      </c>
      <c r="D19" s="133">
        <f>+'帳票61_06(1)'!CP18</f>
        <v>7728</v>
      </c>
      <c r="E19" s="134">
        <f t="shared" si="1"/>
        <v>49080</v>
      </c>
      <c r="F19" s="132">
        <f>+'帳票61_06(1)'!CT18</f>
        <v>39259</v>
      </c>
      <c r="G19" s="133">
        <f>+'帳票61_06(1)'!CU18</f>
        <v>2661</v>
      </c>
      <c r="H19" s="134">
        <f t="shared" si="2"/>
        <v>41920</v>
      </c>
      <c r="I19" s="147">
        <f t="shared" si="3"/>
        <v>94.93857612691042</v>
      </c>
      <c r="J19" s="148">
        <f t="shared" si="0"/>
        <v>34.433229813664596</v>
      </c>
      <c r="K19" s="149">
        <f t="shared" si="0"/>
        <v>85.4115729421353</v>
      </c>
    </row>
    <row r="20" spans="1:11" ht="13.5">
      <c r="A20" s="17"/>
      <c r="B20" s="77" t="str">
        <f>+'帳票61_06(1)'!B19</f>
        <v>本部町</v>
      </c>
      <c r="C20" s="135">
        <f>+'帳票61_06(1)'!CO19</f>
        <v>62658</v>
      </c>
      <c r="D20" s="136">
        <f>+'帳票61_06(1)'!CP19</f>
        <v>18602</v>
      </c>
      <c r="E20" s="137">
        <f t="shared" si="1"/>
        <v>81260</v>
      </c>
      <c r="F20" s="135">
        <f>+'帳票61_06(1)'!CT19</f>
        <v>56416</v>
      </c>
      <c r="G20" s="136">
        <f>+'帳票61_06(1)'!CU19</f>
        <v>2010</v>
      </c>
      <c r="H20" s="137">
        <f t="shared" si="2"/>
        <v>58426</v>
      </c>
      <c r="I20" s="150">
        <f t="shared" si="3"/>
        <v>90.03798397650739</v>
      </c>
      <c r="J20" s="151">
        <f t="shared" si="0"/>
        <v>10.805289753789914</v>
      </c>
      <c r="K20" s="152">
        <f t="shared" si="0"/>
        <v>71.9000738370662</v>
      </c>
    </row>
    <row r="21" spans="1:11" ht="13.5">
      <c r="A21" s="17"/>
      <c r="B21" s="75" t="str">
        <f>+'帳票61_06(1)'!B20</f>
        <v>恩納村</v>
      </c>
      <c r="C21" s="129">
        <f>+'帳票61_06(1)'!CO20</f>
        <v>62766</v>
      </c>
      <c r="D21" s="130">
        <f>+'帳票61_06(1)'!CP20</f>
        <v>9641</v>
      </c>
      <c r="E21" s="131">
        <f t="shared" si="1"/>
        <v>72407</v>
      </c>
      <c r="F21" s="129">
        <f>+'帳票61_06(1)'!CT20</f>
        <v>60107</v>
      </c>
      <c r="G21" s="130">
        <f>+'帳票61_06(1)'!CU20</f>
        <v>1200</v>
      </c>
      <c r="H21" s="131">
        <f t="shared" si="2"/>
        <v>61307</v>
      </c>
      <c r="I21" s="144">
        <f t="shared" si="3"/>
        <v>95.76362999075933</v>
      </c>
      <c r="J21" s="145">
        <f t="shared" si="0"/>
        <v>12.446841613940462</v>
      </c>
      <c r="K21" s="146">
        <f t="shared" si="0"/>
        <v>84.66999047053461</v>
      </c>
    </row>
    <row r="22" spans="1:11" ht="13.5">
      <c r="A22" s="17"/>
      <c r="B22" s="75" t="str">
        <f>+'帳票61_06(1)'!B21</f>
        <v>宜野座村</v>
      </c>
      <c r="C22" s="129">
        <f>+'帳票61_06(1)'!CO21</f>
        <v>16907</v>
      </c>
      <c r="D22" s="130">
        <f>+'帳票61_06(1)'!CP21</f>
        <v>7289</v>
      </c>
      <c r="E22" s="131">
        <f t="shared" si="1"/>
        <v>24196</v>
      </c>
      <c r="F22" s="129">
        <f>+'帳票61_06(1)'!CT21</f>
        <v>15056</v>
      </c>
      <c r="G22" s="130">
        <f>+'帳票61_06(1)'!CU21</f>
        <v>923</v>
      </c>
      <c r="H22" s="131">
        <f t="shared" si="2"/>
        <v>15979</v>
      </c>
      <c r="I22" s="144">
        <f t="shared" si="3"/>
        <v>89.05187200567812</v>
      </c>
      <c r="J22" s="145">
        <f t="shared" si="0"/>
        <v>12.662916723830431</v>
      </c>
      <c r="K22" s="146">
        <f t="shared" si="0"/>
        <v>66.039841296082</v>
      </c>
    </row>
    <row r="23" spans="1:11" ht="13.5">
      <c r="A23" s="17"/>
      <c r="B23" s="75" t="str">
        <f>+'帳票61_06(1)'!B22</f>
        <v>金武町</v>
      </c>
      <c r="C23" s="129">
        <f>+'帳票61_06(1)'!CO22</f>
        <v>81563</v>
      </c>
      <c r="D23" s="130">
        <f>+'帳票61_06(1)'!CP22</f>
        <v>52774</v>
      </c>
      <c r="E23" s="131">
        <f t="shared" si="1"/>
        <v>134337</v>
      </c>
      <c r="F23" s="129">
        <f>+'帳票61_06(1)'!CT22</f>
        <v>75604</v>
      </c>
      <c r="G23" s="130">
        <f>+'帳票61_06(1)'!CU22</f>
        <v>5231</v>
      </c>
      <c r="H23" s="131">
        <f t="shared" si="2"/>
        <v>80835</v>
      </c>
      <c r="I23" s="144">
        <f t="shared" si="3"/>
        <v>92.69399114794699</v>
      </c>
      <c r="J23" s="145">
        <f t="shared" si="0"/>
        <v>9.912077917156175</v>
      </c>
      <c r="K23" s="146">
        <f t="shared" si="0"/>
        <v>60.17329551798834</v>
      </c>
    </row>
    <row r="24" spans="1:11" ht="13.5">
      <c r="A24" s="17"/>
      <c r="B24" s="76" t="str">
        <f>+'帳票61_06(1)'!B23</f>
        <v>伊江村</v>
      </c>
      <c r="C24" s="132">
        <f>+'帳票61_06(1)'!CO23</f>
        <v>21539</v>
      </c>
      <c r="D24" s="133">
        <f>+'帳票61_06(1)'!CP23</f>
        <v>2558</v>
      </c>
      <c r="E24" s="134">
        <f t="shared" si="1"/>
        <v>24097</v>
      </c>
      <c r="F24" s="132">
        <f>+'帳票61_06(1)'!CT23</f>
        <v>20804</v>
      </c>
      <c r="G24" s="133">
        <f>+'帳票61_06(1)'!CU23</f>
        <v>187</v>
      </c>
      <c r="H24" s="134">
        <f t="shared" si="2"/>
        <v>20991</v>
      </c>
      <c r="I24" s="147">
        <f t="shared" si="3"/>
        <v>96.58758531036725</v>
      </c>
      <c r="J24" s="148">
        <f t="shared" si="0"/>
        <v>7.310398749022674</v>
      </c>
      <c r="K24" s="149">
        <f t="shared" si="0"/>
        <v>87.11042868406855</v>
      </c>
    </row>
    <row r="25" spans="1:11" ht="13.5">
      <c r="A25" s="17"/>
      <c r="B25" s="77" t="str">
        <f>+'帳票61_06(1)'!B24</f>
        <v>読谷村</v>
      </c>
      <c r="C25" s="135">
        <f>+'帳票61_06(1)'!CO24</f>
        <v>273971</v>
      </c>
      <c r="D25" s="136">
        <f>+'帳票61_06(1)'!CP24</f>
        <v>78401</v>
      </c>
      <c r="E25" s="137">
        <f t="shared" si="1"/>
        <v>352372</v>
      </c>
      <c r="F25" s="135">
        <f>+'帳票61_06(1)'!CT24</f>
        <v>254344</v>
      </c>
      <c r="G25" s="136">
        <f>+'帳票61_06(1)'!CU24</f>
        <v>16585</v>
      </c>
      <c r="H25" s="137">
        <f t="shared" si="2"/>
        <v>270929</v>
      </c>
      <c r="I25" s="150">
        <f t="shared" si="3"/>
        <v>92.83610309120309</v>
      </c>
      <c r="J25" s="151">
        <f t="shared" si="0"/>
        <v>21.15406691241183</v>
      </c>
      <c r="K25" s="152">
        <f t="shared" si="0"/>
        <v>76.88721010750002</v>
      </c>
    </row>
    <row r="26" spans="1:11" ht="13.5">
      <c r="A26" s="17"/>
      <c r="B26" s="75" t="str">
        <f>+'帳票61_06(1)'!B25</f>
        <v>嘉手納町</v>
      </c>
      <c r="C26" s="129">
        <f>+'帳票61_06(1)'!CO25</f>
        <v>191525</v>
      </c>
      <c r="D26" s="130">
        <f>+'帳票61_06(1)'!CP25</f>
        <v>30983</v>
      </c>
      <c r="E26" s="131">
        <f t="shared" si="1"/>
        <v>222508</v>
      </c>
      <c r="F26" s="129">
        <f>+'帳票61_06(1)'!CT25</f>
        <v>181965</v>
      </c>
      <c r="G26" s="130">
        <f>+'帳票61_06(1)'!CU25</f>
        <v>7363</v>
      </c>
      <c r="H26" s="131">
        <f t="shared" si="2"/>
        <v>189328</v>
      </c>
      <c r="I26" s="144">
        <f t="shared" si="3"/>
        <v>95.00848453204543</v>
      </c>
      <c r="J26" s="145">
        <f t="shared" si="0"/>
        <v>23.764645127973406</v>
      </c>
      <c r="K26" s="146">
        <f t="shared" si="0"/>
        <v>85.08817660488612</v>
      </c>
    </row>
    <row r="27" spans="1:11" ht="13.5">
      <c r="A27" s="17"/>
      <c r="B27" s="75" t="str">
        <f>+'帳票61_06(1)'!B26</f>
        <v>北谷町</v>
      </c>
      <c r="C27" s="129">
        <f>+'帳票61_06(1)'!CO26</f>
        <v>454572</v>
      </c>
      <c r="D27" s="130">
        <f>+'帳票61_06(1)'!CP26</f>
        <v>84261</v>
      </c>
      <c r="E27" s="131">
        <f t="shared" si="1"/>
        <v>538833</v>
      </c>
      <c r="F27" s="129">
        <f>+'帳票61_06(1)'!CT26</f>
        <v>431562</v>
      </c>
      <c r="G27" s="130">
        <f>+'帳票61_06(1)'!CU26</f>
        <v>15821</v>
      </c>
      <c r="H27" s="131">
        <f t="shared" si="2"/>
        <v>447383</v>
      </c>
      <c r="I27" s="144">
        <f t="shared" si="3"/>
        <v>94.93809561521607</v>
      </c>
      <c r="J27" s="145">
        <f t="shared" si="0"/>
        <v>18.776183524999706</v>
      </c>
      <c r="K27" s="146">
        <f t="shared" si="0"/>
        <v>83.02813673253124</v>
      </c>
    </row>
    <row r="28" spans="1:11" ht="13.5">
      <c r="A28" s="17"/>
      <c r="B28" s="75" t="str">
        <f>+'帳票61_06(1)'!B27</f>
        <v>北中城村</v>
      </c>
      <c r="C28" s="129">
        <f>+'帳票61_06(1)'!CO27</f>
        <v>185004</v>
      </c>
      <c r="D28" s="130">
        <f>+'帳票61_06(1)'!CP27</f>
        <v>39680</v>
      </c>
      <c r="E28" s="131">
        <f t="shared" si="1"/>
        <v>224684</v>
      </c>
      <c r="F28" s="129">
        <f>+'帳票61_06(1)'!CT27</f>
        <v>174637</v>
      </c>
      <c r="G28" s="130">
        <f>+'帳票61_06(1)'!CU27</f>
        <v>8673</v>
      </c>
      <c r="H28" s="131">
        <f t="shared" si="2"/>
        <v>183310</v>
      </c>
      <c r="I28" s="144">
        <f t="shared" si="3"/>
        <v>94.39633737648916</v>
      </c>
      <c r="J28" s="145">
        <f t="shared" si="0"/>
        <v>21.85735887096774</v>
      </c>
      <c r="K28" s="146">
        <f t="shared" si="0"/>
        <v>81.58569368535366</v>
      </c>
    </row>
    <row r="29" spans="1:11" ht="13.5">
      <c r="A29" s="17"/>
      <c r="B29" s="76" t="str">
        <f>+'帳票61_06(1)'!B28</f>
        <v>中城村</v>
      </c>
      <c r="C29" s="132">
        <f>+'帳票61_06(1)'!CO28</f>
        <v>155061</v>
      </c>
      <c r="D29" s="133">
        <f>+'帳票61_06(1)'!CP28</f>
        <v>40008</v>
      </c>
      <c r="E29" s="134">
        <f t="shared" si="1"/>
        <v>195069</v>
      </c>
      <c r="F29" s="132">
        <f>+'帳票61_06(1)'!CT28</f>
        <v>146166</v>
      </c>
      <c r="G29" s="133">
        <f>+'帳票61_06(1)'!CU28</f>
        <v>12146</v>
      </c>
      <c r="H29" s="134">
        <f t="shared" si="2"/>
        <v>158312</v>
      </c>
      <c r="I29" s="147">
        <f t="shared" si="3"/>
        <v>94.2635478940546</v>
      </c>
      <c r="J29" s="148">
        <f t="shared" si="0"/>
        <v>30.358928214357128</v>
      </c>
      <c r="K29" s="149">
        <f t="shared" si="0"/>
        <v>81.15692396023971</v>
      </c>
    </row>
    <row r="30" spans="1:11" ht="13.5">
      <c r="A30" s="17"/>
      <c r="B30" s="77" t="str">
        <f>+'帳票61_06(1)'!B29</f>
        <v>西原町</v>
      </c>
      <c r="C30" s="135">
        <f>+'帳票61_06(1)'!CO29</f>
        <v>484438</v>
      </c>
      <c r="D30" s="136">
        <f>+'帳票61_06(1)'!CP29</f>
        <v>92161</v>
      </c>
      <c r="E30" s="137">
        <f t="shared" si="1"/>
        <v>576599</v>
      </c>
      <c r="F30" s="135">
        <f>+'帳票61_06(1)'!CT29</f>
        <v>463431</v>
      </c>
      <c r="G30" s="136">
        <f>+'帳票61_06(1)'!CU29</f>
        <v>19006</v>
      </c>
      <c r="H30" s="137">
        <f t="shared" si="2"/>
        <v>482437</v>
      </c>
      <c r="I30" s="150">
        <f t="shared" si="3"/>
        <v>95.66363497496067</v>
      </c>
      <c r="J30" s="151">
        <f t="shared" si="0"/>
        <v>20.622606091513767</v>
      </c>
      <c r="K30" s="152">
        <f t="shared" si="0"/>
        <v>83.66941323172603</v>
      </c>
    </row>
    <row r="31" spans="1:11" ht="13.5">
      <c r="A31" s="17"/>
      <c r="B31" s="75" t="str">
        <f>+'帳票61_06(1)'!B30</f>
        <v>与那原町</v>
      </c>
      <c r="C31" s="129">
        <f>+'帳票61_06(1)'!CO30</f>
        <v>128696</v>
      </c>
      <c r="D31" s="130">
        <f>+'帳票61_06(1)'!CP30</f>
        <v>29777</v>
      </c>
      <c r="E31" s="131">
        <f t="shared" si="1"/>
        <v>158473</v>
      </c>
      <c r="F31" s="129">
        <f>+'帳票61_06(1)'!CT30</f>
        <v>122623</v>
      </c>
      <c r="G31" s="130">
        <f>+'帳票61_06(1)'!CU30</f>
        <v>4838</v>
      </c>
      <c r="H31" s="131">
        <f t="shared" si="2"/>
        <v>127461</v>
      </c>
      <c r="I31" s="144">
        <f t="shared" si="3"/>
        <v>95.281127618574</v>
      </c>
      <c r="J31" s="145">
        <f t="shared" si="0"/>
        <v>16.247439298787654</v>
      </c>
      <c r="K31" s="146">
        <f t="shared" si="0"/>
        <v>80.43073583512648</v>
      </c>
    </row>
    <row r="32" spans="1:11" ht="13.5">
      <c r="A32" s="17"/>
      <c r="B32" s="75" t="str">
        <f>+'帳票61_06(1)'!B31</f>
        <v>南風原町</v>
      </c>
      <c r="C32" s="129">
        <f>+'帳票61_06(1)'!CO31</f>
        <v>459906</v>
      </c>
      <c r="D32" s="130">
        <f>+'帳票61_06(1)'!CP31</f>
        <v>52529</v>
      </c>
      <c r="E32" s="131">
        <f t="shared" si="1"/>
        <v>512435</v>
      </c>
      <c r="F32" s="129">
        <f>+'帳票61_06(1)'!CT31</f>
        <v>445370</v>
      </c>
      <c r="G32" s="130">
        <f>+'帳票61_06(1)'!CU31</f>
        <v>9624</v>
      </c>
      <c r="H32" s="131">
        <f t="shared" si="2"/>
        <v>454994</v>
      </c>
      <c r="I32" s="144">
        <f t="shared" si="3"/>
        <v>96.83935412888721</v>
      </c>
      <c r="J32" s="145">
        <f t="shared" si="0"/>
        <v>18.321308229739763</v>
      </c>
      <c r="K32" s="146">
        <f t="shared" si="0"/>
        <v>88.79057831725</v>
      </c>
    </row>
    <row r="33" spans="1:11" ht="13.5">
      <c r="A33" s="17"/>
      <c r="B33" s="75" t="str">
        <f>+'帳票61_06(1)'!B32</f>
        <v>渡嘉敷村</v>
      </c>
      <c r="C33" s="129">
        <f>+'帳票61_06(1)'!CO32</f>
        <v>1311</v>
      </c>
      <c r="D33" s="130">
        <f>+'帳票61_06(1)'!CP32</f>
        <v>283</v>
      </c>
      <c r="E33" s="131">
        <f t="shared" si="1"/>
        <v>1594</v>
      </c>
      <c r="F33" s="129">
        <f>+'帳票61_06(1)'!CT32</f>
        <v>1172</v>
      </c>
      <c r="G33" s="130">
        <f>+'帳票61_06(1)'!CU32</f>
        <v>51</v>
      </c>
      <c r="H33" s="131">
        <f t="shared" si="2"/>
        <v>1223</v>
      </c>
      <c r="I33" s="144">
        <f t="shared" si="3"/>
        <v>89.39740655987795</v>
      </c>
      <c r="J33" s="145">
        <f t="shared" si="0"/>
        <v>18.021201413427562</v>
      </c>
      <c r="K33" s="146">
        <f t="shared" si="0"/>
        <v>76.72521957340025</v>
      </c>
    </row>
    <row r="34" spans="1:11" ht="13.5">
      <c r="A34" s="17"/>
      <c r="B34" s="76" t="str">
        <f>+'帳票61_06(1)'!B33</f>
        <v>座間味村</v>
      </c>
      <c r="C34" s="132">
        <f>+'帳票61_06(1)'!CO33</f>
        <v>961</v>
      </c>
      <c r="D34" s="133">
        <f>+'帳票61_06(1)'!CP33</f>
        <v>193</v>
      </c>
      <c r="E34" s="134">
        <f t="shared" si="1"/>
        <v>1154</v>
      </c>
      <c r="F34" s="132">
        <f>+'帳票61_06(1)'!CT33</f>
        <v>914</v>
      </c>
      <c r="G34" s="133">
        <f>+'帳票61_06(1)'!CU33</f>
        <v>139</v>
      </c>
      <c r="H34" s="134">
        <f t="shared" si="2"/>
        <v>1053</v>
      </c>
      <c r="I34" s="147">
        <f t="shared" si="3"/>
        <v>95.1092611862643</v>
      </c>
      <c r="J34" s="148">
        <f t="shared" si="0"/>
        <v>72.02072538860104</v>
      </c>
      <c r="K34" s="149">
        <f t="shared" si="0"/>
        <v>91.2478336221837</v>
      </c>
    </row>
    <row r="35" spans="1:11" ht="13.5">
      <c r="A35" s="17"/>
      <c r="B35" s="77" t="str">
        <f>+'帳票61_06(1)'!B34</f>
        <v>粟国村</v>
      </c>
      <c r="C35" s="135">
        <f>+'帳票61_06(1)'!CO34</f>
        <v>1085</v>
      </c>
      <c r="D35" s="136">
        <f>+'帳票61_06(1)'!CP34</f>
        <v>186</v>
      </c>
      <c r="E35" s="137">
        <f t="shared" si="1"/>
        <v>1271</v>
      </c>
      <c r="F35" s="135">
        <f>+'帳票61_06(1)'!CT34</f>
        <v>979</v>
      </c>
      <c r="G35" s="136">
        <f>+'帳票61_06(1)'!CU34</f>
        <v>114</v>
      </c>
      <c r="H35" s="137">
        <f t="shared" si="2"/>
        <v>1093</v>
      </c>
      <c r="I35" s="150">
        <f t="shared" si="3"/>
        <v>90.23041474654377</v>
      </c>
      <c r="J35" s="151">
        <f t="shared" si="0"/>
        <v>61.29032258064516</v>
      </c>
      <c r="K35" s="152">
        <f t="shared" si="0"/>
        <v>85.99527930763179</v>
      </c>
    </row>
    <row r="36" spans="1:11" ht="13.5">
      <c r="A36" s="17"/>
      <c r="B36" s="75" t="str">
        <f>+'帳票61_06(1)'!B35</f>
        <v>渡名喜村</v>
      </c>
      <c r="C36" s="129">
        <f>+'帳票61_06(1)'!CO35</f>
        <v>185</v>
      </c>
      <c r="D36" s="130">
        <f>+'帳票61_06(1)'!CP35</f>
        <v>0</v>
      </c>
      <c r="E36" s="131">
        <f t="shared" si="1"/>
        <v>185</v>
      </c>
      <c r="F36" s="129">
        <f>+'帳票61_06(1)'!CT35</f>
        <v>185</v>
      </c>
      <c r="G36" s="130">
        <f>+'帳票61_06(1)'!CU35</f>
        <v>0</v>
      </c>
      <c r="H36" s="131">
        <f t="shared" si="2"/>
        <v>185</v>
      </c>
      <c r="I36" s="144">
        <f t="shared" si="3"/>
        <v>100</v>
      </c>
      <c r="J36" s="145" t="str">
        <f t="shared" si="0"/>
        <v>－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+'帳票61_06(1)'!CO36</f>
        <v>10450</v>
      </c>
      <c r="D37" s="130">
        <f>+'帳票61_06(1)'!CP36</f>
        <v>3524</v>
      </c>
      <c r="E37" s="131">
        <f t="shared" si="1"/>
        <v>13974</v>
      </c>
      <c r="F37" s="129">
        <f>+'帳票61_06(1)'!CT36</f>
        <v>10136</v>
      </c>
      <c r="G37" s="130">
        <f>+'帳票61_06(1)'!CU36</f>
        <v>1211</v>
      </c>
      <c r="H37" s="131">
        <f t="shared" si="2"/>
        <v>11347</v>
      </c>
      <c r="I37" s="144">
        <f t="shared" si="3"/>
        <v>96.99521531100478</v>
      </c>
      <c r="J37" s="145">
        <f t="shared" si="3"/>
        <v>34.364358683314414</v>
      </c>
      <c r="K37" s="146">
        <f t="shared" si="3"/>
        <v>81.2008014884786</v>
      </c>
    </row>
    <row r="38" spans="1:11" ht="13.5">
      <c r="A38" s="17"/>
      <c r="B38" s="75" t="str">
        <f>+'帳票61_06(1)'!B37</f>
        <v>北大東村</v>
      </c>
      <c r="C38" s="129">
        <f>+'帳票61_06(1)'!CO37</f>
        <v>1953</v>
      </c>
      <c r="D38" s="130">
        <f>+'帳票61_06(1)'!CP37</f>
        <v>1243</v>
      </c>
      <c r="E38" s="131">
        <f t="shared" si="1"/>
        <v>3196</v>
      </c>
      <c r="F38" s="129">
        <f>+'帳票61_06(1)'!CT37</f>
        <v>1902</v>
      </c>
      <c r="G38" s="130">
        <f>+'帳票61_06(1)'!CU37</f>
        <v>208</v>
      </c>
      <c r="H38" s="131">
        <f t="shared" si="2"/>
        <v>2110</v>
      </c>
      <c r="I38" s="144">
        <f t="shared" si="3"/>
        <v>97.38863287250385</v>
      </c>
      <c r="J38" s="145">
        <f t="shared" si="3"/>
        <v>16.733708769107</v>
      </c>
      <c r="K38" s="146">
        <f t="shared" si="3"/>
        <v>66.02002503128911</v>
      </c>
    </row>
    <row r="39" spans="1:11" ht="13.5">
      <c r="A39" s="17"/>
      <c r="B39" s="76" t="str">
        <f>+'帳票61_06(1)'!B38</f>
        <v>伊平屋村</v>
      </c>
      <c r="C39" s="132">
        <f>+'帳票61_06(1)'!CO38</f>
        <v>1755</v>
      </c>
      <c r="D39" s="133">
        <f>+'帳票61_06(1)'!CP38</f>
        <v>272</v>
      </c>
      <c r="E39" s="134">
        <f t="shared" si="1"/>
        <v>2027</v>
      </c>
      <c r="F39" s="132">
        <f>+'帳票61_06(1)'!CT38</f>
        <v>1602</v>
      </c>
      <c r="G39" s="133">
        <f>+'帳票61_06(1)'!CU38</f>
        <v>11</v>
      </c>
      <c r="H39" s="134">
        <f t="shared" si="2"/>
        <v>1613</v>
      </c>
      <c r="I39" s="147">
        <f t="shared" si="3"/>
        <v>91.28205128205128</v>
      </c>
      <c r="J39" s="148">
        <f t="shared" si="3"/>
        <v>4.044117647058823</v>
      </c>
      <c r="K39" s="149">
        <f t="shared" si="3"/>
        <v>79.57572767636903</v>
      </c>
    </row>
    <row r="40" spans="1:11" ht="13.5">
      <c r="A40" s="17"/>
      <c r="B40" s="77" t="str">
        <f>+'帳票61_06(1)'!B39</f>
        <v>伊是名村</v>
      </c>
      <c r="C40" s="135">
        <f>+'帳票61_06(1)'!CO39</f>
        <v>3347</v>
      </c>
      <c r="D40" s="136">
        <f>+'帳票61_06(1)'!CP39</f>
        <v>733</v>
      </c>
      <c r="E40" s="137">
        <f t="shared" si="1"/>
        <v>4080</v>
      </c>
      <c r="F40" s="135">
        <f>+'帳票61_06(1)'!CT39</f>
        <v>3159</v>
      </c>
      <c r="G40" s="136">
        <f>+'帳票61_06(1)'!CU39</f>
        <v>65</v>
      </c>
      <c r="H40" s="137">
        <f t="shared" si="2"/>
        <v>3224</v>
      </c>
      <c r="I40" s="150">
        <f t="shared" si="3"/>
        <v>94.38302957872722</v>
      </c>
      <c r="J40" s="151">
        <f t="shared" si="3"/>
        <v>8.867667121418826</v>
      </c>
      <c r="K40" s="152">
        <f t="shared" si="3"/>
        <v>79.01960784313725</v>
      </c>
    </row>
    <row r="41" spans="1:11" ht="13.5">
      <c r="A41" s="17"/>
      <c r="B41" s="75" t="str">
        <f>+'帳票61_06(1)'!B40</f>
        <v>久米島町</v>
      </c>
      <c r="C41" s="129">
        <f>+'帳票61_06(1)'!CO40</f>
        <v>52561</v>
      </c>
      <c r="D41" s="130">
        <f>+'帳票61_06(1)'!CP40</f>
        <v>20933</v>
      </c>
      <c r="E41" s="131">
        <f t="shared" si="1"/>
        <v>73494</v>
      </c>
      <c r="F41" s="129">
        <f>+'帳票61_06(1)'!CT40</f>
        <v>46371</v>
      </c>
      <c r="G41" s="130">
        <f>+'帳票61_06(1)'!CU40</f>
        <v>3626</v>
      </c>
      <c r="H41" s="131">
        <f t="shared" si="2"/>
        <v>49997</v>
      </c>
      <c r="I41" s="144">
        <f t="shared" si="3"/>
        <v>88.22320732101748</v>
      </c>
      <c r="J41" s="145">
        <f t="shared" si="3"/>
        <v>17.321931877896148</v>
      </c>
      <c r="K41" s="146">
        <f t="shared" si="3"/>
        <v>68.02868261354669</v>
      </c>
    </row>
    <row r="42" spans="1:11" ht="13.5">
      <c r="A42" s="17"/>
      <c r="B42" s="75" t="str">
        <f>+'帳票61_06(1)'!B41</f>
        <v>八重瀬町</v>
      </c>
      <c r="C42" s="129">
        <f>+'帳票61_06(1)'!CO41</f>
        <v>164098</v>
      </c>
      <c r="D42" s="130">
        <f>+'帳票61_06(1)'!CP41</f>
        <v>31227</v>
      </c>
      <c r="E42" s="131">
        <f t="shared" si="1"/>
        <v>195325</v>
      </c>
      <c r="F42" s="129">
        <f>+'帳票61_06(1)'!CT41</f>
        <v>150586</v>
      </c>
      <c r="G42" s="130">
        <f>+'帳票61_06(1)'!CU41</f>
        <v>6733</v>
      </c>
      <c r="H42" s="131">
        <f t="shared" si="2"/>
        <v>157319</v>
      </c>
      <c r="I42" s="144">
        <f t="shared" si="3"/>
        <v>91.7658959889822</v>
      </c>
      <c r="J42" s="145">
        <f t="shared" si="3"/>
        <v>21.561469241361642</v>
      </c>
      <c r="K42" s="146">
        <f t="shared" si="3"/>
        <v>80.54217330090874</v>
      </c>
    </row>
    <row r="43" spans="1:11" ht="13.5">
      <c r="A43" s="17"/>
      <c r="B43" s="75" t="str">
        <f>+'帳票61_06(1)'!B42</f>
        <v>多良間村</v>
      </c>
      <c r="C43" s="129">
        <f>+'帳票61_06(1)'!CO42</f>
        <v>6290</v>
      </c>
      <c r="D43" s="130">
        <f>+'帳票61_06(1)'!CP42</f>
        <v>1235</v>
      </c>
      <c r="E43" s="131">
        <f t="shared" si="1"/>
        <v>7525</v>
      </c>
      <c r="F43" s="129">
        <f>+'帳票61_06(1)'!CT42</f>
        <v>5516</v>
      </c>
      <c r="G43" s="130">
        <f>+'帳票61_06(1)'!CU42</f>
        <v>164</v>
      </c>
      <c r="H43" s="131">
        <f t="shared" si="2"/>
        <v>5680</v>
      </c>
      <c r="I43" s="144">
        <f t="shared" si="3"/>
        <v>87.69475357710652</v>
      </c>
      <c r="J43" s="145">
        <f t="shared" si="3"/>
        <v>13.279352226720647</v>
      </c>
      <c r="K43" s="146">
        <f t="shared" si="3"/>
        <v>75.48172757475083</v>
      </c>
    </row>
    <row r="44" spans="1:11" ht="13.5">
      <c r="A44" s="17"/>
      <c r="B44" s="76" t="str">
        <f>+'帳票61_06(1)'!B43</f>
        <v>竹富町</v>
      </c>
      <c r="C44" s="132">
        <f>+'帳票61_06(1)'!CO43</f>
        <v>39344</v>
      </c>
      <c r="D44" s="133">
        <f>+'帳票61_06(1)'!CP43</f>
        <v>7766</v>
      </c>
      <c r="E44" s="134">
        <f t="shared" si="1"/>
        <v>47110</v>
      </c>
      <c r="F44" s="132">
        <f>+'帳票61_06(1)'!CT43</f>
        <v>37955</v>
      </c>
      <c r="G44" s="133">
        <f>+'帳票61_06(1)'!CU43</f>
        <v>892</v>
      </c>
      <c r="H44" s="134">
        <f t="shared" si="2"/>
        <v>38847</v>
      </c>
      <c r="I44" s="147">
        <f t="shared" si="3"/>
        <v>96.46960146400976</v>
      </c>
      <c r="J44" s="148">
        <f t="shared" si="3"/>
        <v>11.48596446046871</v>
      </c>
      <c r="K44" s="149">
        <f t="shared" si="3"/>
        <v>82.46019953300785</v>
      </c>
    </row>
    <row r="45" spans="1:11" ht="14.25" thickBot="1">
      <c r="A45" s="17"/>
      <c r="B45" s="77" t="str">
        <f>+'帳票61_06(1)'!B44</f>
        <v>与那国町</v>
      </c>
      <c r="C45" s="135">
        <f>+'帳票61_06(1)'!CO44</f>
        <v>5999</v>
      </c>
      <c r="D45" s="136">
        <f>+'帳票61_06(1)'!CP44</f>
        <v>2270</v>
      </c>
      <c r="E45" s="137">
        <f t="shared" si="1"/>
        <v>8269</v>
      </c>
      <c r="F45" s="135">
        <f>+'帳票61_06(1)'!CT44</f>
        <v>5369</v>
      </c>
      <c r="G45" s="136">
        <f>+'帳票61_06(1)'!CU44</f>
        <v>286</v>
      </c>
      <c r="H45" s="137">
        <f t="shared" si="2"/>
        <v>5655</v>
      </c>
      <c r="I45" s="150">
        <f t="shared" si="3"/>
        <v>89.49824970828472</v>
      </c>
      <c r="J45" s="151">
        <f t="shared" si="3"/>
        <v>12.599118942731277</v>
      </c>
      <c r="K45" s="152">
        <f t="shared" si="3"/>
        <v>68.38795501269803</v>
      </c>
    </row>
    <row r="46" spans="1:11" ht="14.25" thickTop="1">
      <c r="A46" s="19"/>
      <c r="B46" s="79" t="s">
        <v>65</v>
      </c>
      <c r="C46" s="173">
        <f aca="true" t="shared" si="4" ref="C46:H46">SUM(C5:C15)</f>
        <v>13385195</v>
      </c>
      <c r="D46" s="174">
        <f t="shared" si="4"/>
        <v>2705587</v>
      </c>
      <c r="E46" s="175">
        <f t="shared" si="4"/>
        <v>16090782</v>
      </c>
      <c r="F46" s="173">
        <f t="shared" si="4"/>
        <v>12604830</v>
      </c>
      <c r="G46" s="174">
        <f t="shared" si="4"/>
        <v>601420</v>
      </c>
      <c r="H46" s="175">
        <f t="shared" si="4"/>
        <v>13206250</v>
      </c>
      <c r="I46" s="176">
        <f t="shared" si="3"/>
        <v>94.16993925004455</v>
      </c>
      <c r="J46" s="177">
        <f t="shared" si="3"/>
        <v>22.22881762811545</v>
      </c>
      <c r="K46" s="178">
        <f t="shared" si="3"/>
        <v>82.0733883536549</v>
      </c>
    </row>
    <row r="47" spans="1:11" ht="14.25" thickBot="1">
      <c r="A47" s="19"/>
      <c r="B47" s="80" t="s">
        <v>66</v>
      </c>
      <c r="C47" s="138">
        <f aca="true" t="shared" si="5" ref="C47:H47">SUM(C16:C45)</f>
        <v>2943309</v>
      </c>
      <c r="D47" s="139">
        <f t="shared" si="5"/>
        <v>623634</v>
      </c>
      <c r="E47" s="140">
        <f t="shared" si="5"/>
        <v>3566943</v>
      </c>
      <c r="F47" s="138">
        <f t="shared" si="5"/>
        <v>2784342</v>
      </c>
      <c r="G47" s="139">
        <f t="shared" si="5"/>
        <v>120464</v>
      </c>
      <c r="H47" s="140">
        <f t="shared" si="5"/>
        <v>2904806</v>
      </c>
      <c r="I47" s="153">
        <f t="shared" si="3"/>
        <v>94.59903802149213</v>
      </c>
      <c r="J47" s="167">
        <f t="shared" si="3"/>
        <v>19.316458050715642</v>
      </c>
      <c r="K47" s="154">
        <f t="shared" si="3"/>
        <v>81.43684942540433</v>
      </c>
    </row>
    <row r="48" spans="2:11" ht="14.25" thickBot="1">
      <c r="B48" s="82" t="s">
        <v>114</v>
      </c>
      <c r="C48" s="156">
        <f aca="true" t="shared" si="6" ref="C48:H48">SUM(C46:C47)</f>
        <v>16328504</v>
      </c>
      <c r="D48" s="157">
        <f t="shared" si="6"/>
        <v>3329221</v>
      </c>
      <c r="E48" s="158">
        <f t="shared" si="6"/>
        <v>19657725</v>
      </c>
      <c r="F48" s="156">
        <f t="shared" si="6"/>
        <v>15389172</v>
      </c>
      <c r="G48" s="157">
        <f t="shared" si="6"/>
        <v>721884</v>
      </c>
      <c r="H48" s="158">
        <f t="shared" si="6"/>
        <v>16111056</v>
      </c>
      <c r="I48" s="159">
        <f t="shared" si="3"/>
        <v>94.2472868304408</v>
      </c>
      <c r="J48" s="172">
        <f t="shared" si="3"/>
        <v>21.68327065100214</v>
      </c>
      <c r="K48" s="160">
        <f t="shared" si="3"/>
        <v>81.95788678496622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K48"/>
  <sheetViews>
    <sheetView showGridLines="0" zoomScaleSheetLayoutView="100" workbookViewId="0" topLeftCell="A23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50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4" t="str">
        <f>+'帳票61_06(1)'!B4</f>
        <v>那覇市</v>
      </c>
      <c r="C5" s="161">
        <f>+'帳票61_06(1)'!CX4</f>
        <v>9261555</v>
      </c>
      <c r="D5" s="162">
        <f>+'帳票61_06(1)'!CY4</f>
        <v>1257394</v>
      </c>
      <c r="E5" s="163">
        <f>SUM(C5:D5)</f>
        <v>10518949</v>
      </c>
      <c r="F5" s="161">
        <f>+'帳票61_06(1)'!DC4</f>
        <v>8868193</v>
      </c>
      <c r="G5" s="162">
        <f>+'帳票61_06(1)'!DD4</f>
        <v>311230</v>
      </c>
      <c r="H5" s="163">
        <f>SUM(F5:G5)</f>
        <v>9179423</v>
      </c>
      <c r="I5" s="164">
        <f>IF(C5=0,"－",(F5/C5)*100)</f>
        <v>95.75274346478534</v>
      </c>
      <c r="J5" s="165">
        <f aca="true" t="shared" si="0" ref="J5:K36">IF(D5=0,"－",(G5/D5)*100)</f>
        <v>24.751987046224176</v>
      </c>
      <c r="K5" s="166">
        <f>IF(E5=0,"－",(H5/E5)*100)</f>
        <v>87.26559088745464</v>
      </c>
    </row>
    <row r="6" spans="1:11" ht="13.5">
      <c r="A6" s="17"/>
      <c r="B6" s="75" t="str">
        <f>+'帳票61_06(1)'!B5</f>
        <v>宜野湾市</v>
      </c>
      <c r="C6" s="129">
        <f>+'帳票61_06(1)'!CX5</f>
        <v>2117569</v>
      </c>
      <c r="D6" s="130">
        <f>+'帳票61_06(1)'!CY5</f>
        <v>566842</v>
      </c>
      <c r="E6" s="131">
        <f aca="true" t="shared" si="1" ref="E6:E45">SUM(C6:D6)</f>
        <v>2684411</v>
      </c>
      <c r="F6" s="129">
        <f>+'帳票61_06(1)'!DC5</f>
        <v>1952280</v>
      </c>
      <c r="G6" s="130">
        <f>+'帳票61_06(1)'!DD5</f>
        <v>147284</v>
      </c>
      <c r="H6" s="131">
        <f aca="true" t="shared" si="2" ref="H6:H45">SUM(F6:G6)</f>
        <v>2099564</v>
      </c>
      <c r="I6" s="144">
        <f aca="true" t="shared" si="3" ref="I6:K48">IF(C6=0,"－",(F6/C6)*100)</f>
        <v>92.1943983879628</v>
      </c>
      <c r="J6" s="145">
        <f t="shared" si="0"/>
        <v>25.98325459299064</v>
      </c>
      <c r="K6" s="146">
        <f t="shared" si="0"/>
        <v>78.21320952715512</v>
      </c>
    </row>
    <row r="7" spans="1:11" ht="13.5">
      <c r="A7" s="17"/>
      <c r="B7" s="75" t="str">
        <f>+'帳票61_06(1)'!B6</f>
        <v>石垣市</v>
      </c>
      <c r="C7" s="129">
        <f>+'帳票61_06(1)'!CX6</f>
        <v>1319853</v>
      </c>
      <c r="D7" s="130">
        <f>+'帳票61_06(1)'!CY6</f>
        <v>377962</v>
      </c>
      <c r="E7" s="131">
        <f t="shared" si="1"/>
        <v>1697815</v>
      </c>
      <c r="F7" s="129">
        <f>+'帳票61_06(1)'!DC6</f>
        <v>1219590</v>
      </c>
      <c r="G7" s="130">
        <f>+'帳票61_06(1)'!DD6</f>
        <v>80559</v>
      </c>
      <c r="H7" s="131">
        <f t="shared" si="2"/>
        <v>1300149</v>
      </c>
      <c r="I7" s="144">
        <f t="shared" si="3"/>
        <v>92.40347220485918</v>
      </c>
      <c r="J7" s="145">
        <f t="shared" si="0"/>
        <v>21.314047443922934</v>
      </c>
      <c r="K7" s="146">
        <f t="shared" si="0"/>
        <v>76.57777790866496</v>
      </c>
    </row>
    <row r="8" spans="1:11" ht="13.5">
      <c r="A8" s="17"/>
      <c r="B8" s="75" t="str">
        <f>+'帳票61_06(1)'!B7</f>
        <v>浦添市</v>
      </c>
      <c r="C8" s="129">
        <f>+'帳票61_06(1)'!CX7</f>
        <v>2838160</v>
      </c>
      <c r="D8" s="130">
        <f>+'帳票61_06(1)'!CY7</f>
        <v>347855</v>
      </c>
      <c r="E8" s="131">
        <f t="shared" si="1"/>
        <v>3186015</v>
      </c>
      <c r="F8" s="129">
        <f>+'帳票61_06(1)'!DC7</f>
        <v>2740846</v>
      </c>
      <c r="G8" s="130">
        <f>+'帳票61_06(1)'!DD7</f>
        <v>97364</v>
      </c>
      <c r="H8" s="131">
        <f t="shared" si="2"/>
        <v>2838210</v>
      </c>
      <c r="I8" s="144">
        <f t="shared" si="3"/>
        <v>96.57122924711786</v>
      </c>
      <c r="J8" s="145">
        <f t="shared" si="0"/>
        <v>27.98982334593437</v>
      </c>
      <c r="K8" s="146">
        <f t="shared" si="0"/>
        <v>89.08338472982707</v>
      </c>
    </row>
    <row r="9" spans="1:11" ht="13.5">
      <c r="A9" s="17"/>
      <c r="B9" s="76" t="str">
        <f>+'帳票61_06(1)'!B8</f>
        <v>名護市</v>
      </c>
      <c r="C9" s="132">
        <f>+'帳票61_06(1)'!CX8</f>
        <v>1535412</v>
      </c>
      <c r="D9" s="133">
        <f>+'帳票61_06(1)'!CY8</f>
        <v>459130</v>
      </c>
      <c r="E9" s="134">
        <f t="shared" si="1"/>
        <v>1994542</v>
      </c>
      <c r="F9" s="132">
        <f>+'帳票61_06(1)'!DC8</f>
        <v>1401038</v>
      </c>
      <c r="G9" s="133">
        <f>+'帳票61_06(1)'!DD8</f>
        <v>73767</v>
      </c>
      <c r="H9" s="134">
        <f t="shared" si="2"/>
        <v>1474805</v>
      </c>
      <c r="I9" s="147">
        <f t="shared" si="3"/>
        <v>91.248342464433</v>
      </c>
      <c r="J9" s="148">
        <f t="shared" si="0"/>
        <v>16.066691351033477</v>
      </c>
      <c r="K9" s="149">
        <f t="shared" si="0"/>
        <v>73.94203782121409</v>
      </c>
    </row>
    <row r="10" spans="1:11" ht="13.5">
      <c r="A10" s="17"/>
      <c r="B10" s="77" t="str">
        <f>+'帳票61_06(1)'!B9</f>
        <v>糸満市</v>
      </c>
      <c r="C10" s="135">
        <f>+'帳票61_06(1)'!CX9</f>
        <v>1247641</v>
      </c>
      <c r="D10" s="136">
        <f>+'帳票61_06(1)'!CY9</f>
        <v>308724</v>
      </c>
      <c r="E10" s="137">
        <f t="shared" si="1"/>
        <v>1556365</v>
      </c>
      <c r="F10" s="135">
        <f>+'帳票61_06(1)'!DC9</f>
        <v>1142160</v>
      </c>
      <c r="G10" s="136">
        <f>+'帳票61_06(1)'!DD9</f>
        <v>60000</v>
      </c>
      <c r="H10" s="137">
        <f t="shared" si="2"/>
        <v>1202160</v>
      </c>
      <c r="I10" s="150">
        <f t="shared" si="3"/>
        <v>91.54556478987145</v>
      </c>
      <c r="J10" s="151">
        <f t="shared" si="0"/>
        <v>19.434834998250867</v>
      </c>
      <c r="K10" s="152">
        <f t="shared" si="0"/>
        <v>77.24152110848034</v>
      </c>
    </row>
    <row r="11" spans="1:11" ht="13.5">
      <c r="A11" s="17"/>
      <c r="B11" s="75" t="str">
        <f>+'帳票61_06(1)'!B10</f>
        <v>沖縄市</v>
      </c>
      <c r="C11" s="129">
        <f>+'帳票61_06(1)'!CX10</f>
        <v>3164944</v>
      </c>
      <c r="D11" s="130">
        <f>+'帳票61_06(1)'!CY10</f>
        <v>872343</v>
      </c>
      <c r="E11" s="131">
        <f t="shared" si="1"/>
        <v>4037287</v>
      </c>
      <c r="F11" s="129">
        <f>+'帳票61_06(1)'!DC10</f>
        <v>2950864</v>
      </c>
      <c r="G11" s="130">
        <f>+'帳票61_06(1)'!DD10</f>
        <v>158609</v>
      </c>
      <c r="H11" s="131">
        <f t="shared" si="2"/>
        <v>3109473</v>
      </c>
      <c r="I11" s="144">
        <f t="shared" si="3"/>
        <v>93.23589927657487</v>
      </c>
      <c r="J11" s="145">
        <f t="shared" si="0"/>
        <v>18.181953658136766</v>
      </c>
      <c r="K11" s="146">
        <f t="shared" si="0"/>
        <v>77.01887430841553</v>
      </c>
    </row>
    <row r="12" spans="1:11" ht="13.5">
      <c r="A12" s="17"/>
      <c r="B12" s="75" t="str">
        <f>+'帳票61_06(1)'!B11</f>
        <v>豊見城市</v>
      </c>
      <c r="C12" s="129">
        <f>+'帳票61_06(1)'!CX11</f>
        <v>1038333</v>
      </c>
      <c r="D12" s="130">
        <f>+'帳票61_06(1)'!CY11</f>
        <v>191470</v>
      </c>
      <c r="E12" s="131">
        <f t="shared" si="1"/>
        <v>1229803</v>
      </c>
      <c r="F12" s="129">
        <f>+'帳票61_06(1)'!DC11</f>
        <v>981617</v>
      </c>
      <c r="G12" s="130">
        <f>+'帳票61_06(1)'!DD11</f>
        <v>51300</v>
      </c>
      <c r="H12" s="131">
        <f t="shared" si="2"/>
        <v>1032917</v>
      </c>
      <c r="I12" s="144">
        <f t="shared" si="3"/>
        <v>94.53778315819685</v>
      </c>
      <c r="J12" s="145">
        <f t="shared" si="0"/>
        <v>26.79270904058077</v>
      </c>
      <c r="K12" s="146">
        <f t="shared" si="0"/>
        <v>83.99044399794113</v>
      </c>
    </row>
    <row r="13" spans="1:11" ht="13.5">
      <c r="A13" s="17"/>
      <c r="B13" s="75" t="str">
        <f>+'帳票61_06(1)'!B12</f>
        <v>うるま市</v>
      </c>
      <c r="C13" s="129">
        <f>+'帳票61_06(1)'!CX12</f>
        <v>2438003</v>
      </c>
      <c r="D13" s="130">
        <f>+'帳票61_06(1)'!CY12</f>
        <v>827354</v>
      </c>
      <c r="E13" s="131">
        <f t="shared" si="1"/>
        <v>3265357</v>
      </c>
      <c r="F13" s="129">
        <f>+'帳票61_06(1)'!DC12</f>
        <v>2238640</v>
      </c>
      <c r="G13" s="130">
        <f>+'帳票61_06(1)'!DD12</f>
        <v>161970</v>
      </c>
      <c r="H13" s="131">
        <f t="shared" si="2"/>
        <v>2400610</v>
      </c>
      <c r="I13" s="144">
        <f t="shared" si="3"/>
        <v>91.82269258897549</v>
      </c>
      <c r="J13" s="145">
        <f t="shared" si="0"/>
        <v>19.576867942863636</v>
      </c>
      <c r="K13" s="146">
        <f t="shared" si="0"/>
        <v>73.51753575489603</v>
      </c>
    </row>
    <row r="14" spans="1:11" ht="13.5">
      <c r="A14" s="17"/>
      <c r="B14" s="76" t="str">
        <f>+'帳票61_06(1)'!B13</f>
        <v>宮古島市</v>
      </c>
      <c r="C14" s="132">
        <f>+'帳票61_06(1)'!CX13</f>
        <v>1419749</v>
      </c>
      <c r="D14" s="133">
        <f>+'帳票61_06(1)'!CY13</f>
        <v>416752</v>
      </c>
      <c r="E14" s="134">
        <f t="shared" si="1"/>
        <v>1836501</v>
      </c>
      <c r="F14" s="132">
        <f>+'帳票61_06(1)'!DC13</f>
        <v>1277657</v>
      </c>
      <c r="G14" s="133">
        <f>+'帳票61_06(1)'!DD13</f>
        <v>63412</v>
      </c>
      <c r="H14" s="134">
        <f t="shared" si="2"/>
        <v>1341069</v>
      </c>
      <c r="I14" s="147">
        <f t="shared" si="3"/>
        <v>89.99175206321681</v>
      </c>
      <c r="J14" s="148">
        <f t="shared" si="0"/>
        <v>15.215763811571389</v>
      </c>
      <c r="K14" s="149">
        <f t="shared" si="0"/>
        <v>73.0230476324271</v>
      </c>
    </row>
    <row r="15" spans="1:11" ht="13.5">
      <c r="A15" s="17"/>
      <c r="B15" s="77" t="str">
        <f>+'帳票61_06(1)'!B14</f>
        <v>南城市</v>
      </c>
      <c r="C15" s="135">
        <f>+'帳票61_06(1)'!CX14</f>
        <v>721043</v>
      </c>
      <c r="D15" s="136">
        <f>+'帳票61_06(1)'!CY14</f>
        <v>118383</v>
      </c>
      <c r="E15" s="137">
        <f t="shared" si="1"/>
        <v>839426</v>
      </c>
      <c r="F15" s="135">
        <f>+'帳票61_06(1)'!DC14</f>
        <v>678754</v>
      </c>
      <c r="G15" s="136">
        <f>+'帳票61_06(1)'!DD14</f>
        <v>19094</v>
      </c>
      <c r="H15" s="137">
        <f t="shared" si="2"/>
        <v>697848</v>
      </c>
      <c r="I15" s="150">
        <f t="shared" si="3"/>
        <v>94.13502384739884</v>
      </c>
      <c r="J15" s="151">
        <f t="shared" si="0"/>
        <v>16.12900500916517</v>
      </c>
      <c r="K15" s="152">
        <f t="shared" si="0"/>
        <v>83.13395105703182</v>
      </c>
    </row>
    <row r="16" spans="1:11" ht="13.5">
      <c r="A16" s="17"/>
      <c r="B16" s="78" t="str">
        <f>+'帳票61_06(1)'!B15</f>
        <v>国頭村</v>
      </c>
      <c r="C16" s="126">
        <f>+'帳票61_06(1)'!CX15</f>
        <v>114119</v>
      </c>
      <c r="D16" s="127">
        <f>+'帳票61_06(1)'!CY15</f>
        <v>21044</v>
      </c>
      <c r="E16" s="128">
        <f t="shared" si="1"/>
        <v>135163</v>
      </c>
      <c r="F16" s="126">
        <f>+'帳票61_06(1)'!DC15</f>
        <v>107926</v>
      </c>
      <c r="G16" s="127">
        <f>+'帳票61_06(1)'!DD15</f>
        <v>3650</v>
      </c>
      <c r="H16" s="128">
        <f t="shared" si="2"/>
        <v>111576</v>
      </c>
      <c r="I16" s="141">
        <f t="shared" si="3"/>
        <v>94.57320866814466</v>
      </c>
      <c r="J16" s="142">
        <f t="shared" si="0"/>
        <v>17.344611290629157</v>
      </c>
      <c r="K16" s="143">
        <f t="shared" si="0"/>
        <v>82.549218351176</v>
      </c>
    </row>
    <row r="17" spans="1:11" ht="13.5">
      <c r="A17" s="17"/>
      <c r="B17" s="75" t="str">
        <f>+'帳票61_06(1)'!B16</f>
        <v>大宜味村</v>
      </c>
      <c r="C17" s="129">
        <f>+'帳票61_06(1)'!CX16</f>
        <v>73789</v>
      </c>
      <c r="D17" s="130">
        <f>+'帳票61_06(1)'!CY16</f>
        <v>21417</v>
      </c>
      <c r="E17" s="131">
        <f t="shared" si="1"/>
        <v>95206</v>
      </c>
      <c r="F17" s="129">
        <f>+'帳票61_06(1)'!DC16</f>
        <v>61609</v>
      </c>
      <c r="G17" s="130">
        <f>+'帳票61_06(1)'!DD16</f>
        <v>395</v>
      </c>
      <c r="H17" s="131">
        <f t="shared" si="2"/>
        <v>62004</v>
      </c>
      <c r="I17" s="144">
        <f t="shared" si="3"/>
        <v>83.49347463714103</v>
      </c>
      <c r="J17" s="145">
        <f t="shared" si="0"/>
        <v>1.844329271139749</v>
      </c>
      <c r="K17" s="146">
        <f t="shared" si="0"/>
        <v>65.12614751171145</v>
      </c>
    </row>
    <row r="18" spans="1:11" ht="13.5">
      <c r="A18" s="17"/>
      <c r="B18" s="75" t="str">
        <f>+'帳票61_06(1)'!B17</f>
        <v>東村</v>
      </c>
      <c r="C18" s="129">
        <f>+'帳票61_06(1)'!CX17</f>
        <v>25356</v>
      </c>
      <c r="D18" s="130">
        <f>+'帳票61_06(1)'!CY17</f>
        <v>5306</v>
      </c>
      <c r="E18" s="131">
        <f t="shared" si="1"/>
        <v>30662</v>
      </c>
      <c r="F18" s="129">
        <f>+'帳票61_06(1)'!DC17</f>
        <v>24504</v>
      </c>
      <c r="G18" s="130">
        <f>+'帳票61_06(1)'!DD17</f>
        <v>475</v>
      </c>
      <c r="H18" s="131">
        <f t="shared" si="2"/>
        <v>24979</v>
      </c>
      <c r="I18" s="144">
        <f t="shared" si="3"/>
        <v>96.63984855655467</v>
      </c>
      <c r="J18" s="145">
        <f t="shared" si="0"/>
        <v>8.95212966453072</v>
      </c>
      <c r="K18" s="146">
        <f t="shared" si="0"/>
        <v>81.46565781749396</v>
      </c>
    </row>
    <row r="19" spans="1:11" ht="13.5">
      <c r="A19" s="17"/>
      <c r="B19" s="76" t="str">
        <f>+'帳票61_06(1)'!B18</f>
        <v>今帰仁村</v>
      </c>
      <c r="C19" s="132">
        <f>+'帳票61_06(1)'!CX18</f>
        <v>165407</v>
      </c>
      <c r="D19" s="133">
        <f>+'帳票61_06(1)'!CY18</f>
        <v>32925</v>
      </c>
      <c r="E19" s="134">
        <f t="shared" si="1"/>
        <v>198332</v>
      </c>
      <c r="F19" s="132">
        <f>+'帳票61_06(1)'!DC18</f>
        <v>157033</v>
      </c>
      <c r="G19" s="133">
        <f>+'帳票61_06(1)'!DD18</f>
        <v>11334</v>
      </c>
      <c r="H19" s="134">
        <f t="shared" si="2"/>
        <v>168367</v>
      </c>
      <c r="I19" s="147">
        <f t="shared" si="3"/>
        <v>94.93733638842372</v>
      </c>
      <c r="J19" s="148">
        <f t="shared" si="0"/>
        <v>34.42369020501139</v>
      </c>
      <c r="K19" s="149">
        <f t="shared" si="0"/>
        <v>84.8914950688744</v>
      </c>
    </row>
    <row r="20" spans="1:11" ht="13.5">
      <c r="A20" s="17"/>
      <c r="B20" s="77" t="str">
        <f>+'帳票61_06(1)'!B19</f>
        <v>本部町</v>
      </c>
      <c r="C20" s="135">
        <f>+'帳票61_06(1)'!CX19</f>
        <v>294831</v>
      </c>
      <c r="D20" s="136">
        <f>+'帳票61_06(1)'!CY19</f>
        <v>120159</v>
      </c>
      <c r="E20" s="137">
        <f t="shared" si="1"/>
        <v>414990</v>
      </c>
      <c r="F20" s="135">
        <f>+'帳票61_06(1)'!DC19</f>
        <v>265459</v>
      </c>
      <c r="G20" s="136">
        <f>+'帳票61_06(1)'!DD19</f>
        <v>12987</v>
      </c>
      <c r="H20" s="137">
        <f t="shared" si="2"/>
        <v>278446</v>
      </c>
      <c r="I20" s="150">
        <f t="shared" si="3"/>
        <v>90.03768260461078</v>
      </c>
      <c r="J20" s="151">
        <f t="shared" si="0"/>
        <v>10.808179162609543</v>
      </c>
      <c r="K20" s="152">
        <f t="shared" si="0"/>
        <v>67.09703848285501</v>
      </c>
    </row>
    <row r="21" spans="1:11" ht="13.5">
      <c r="A21" s="17"/>
      <c r="B21" s="75" t="str">
        <f>+'帳票61_06(1)'!B20</f>
        <v>恩納村</v>
      </c>
      <c r="C21" s="129">
        <f>+'帳票61_06(1)'!CX20</f>
        <v>588275</v>
      </c>
      <c r="D21" s="130">
        <f>+'帳票61_06(1)'!CY20</f>
        <v>90358</v>
      </c>
      <c r="E21" s="131">
        <f t="shared" si="1"/>
        <v>678633</v>
      </c>
      <c r="F21" s="129">
        <f>+'帳票61_06(1)'!DC20</f>
        <v>563351</v>
      </c>
      <c r="G21" s="130">
        <f>+'帳票61_06(1)'!DD20</f>
        <v>11247</v>
      </c>
      <c r="H21" s="131">
        <f t="shared" si="2"/>
        <v>574598</v>
      </c>
      <c r="I21" s="144">
        <f t="shared" si="3"/>
        <v>95.76320598359611</v>
      </c>
      <c r="J21" s="145">
        <f t="shared" si="0"/>
        <v>12.447154651497378</v>
      </c>
      <c r="K21" s="146">
        <f t="shared" si="0"/>
        <v>84.66991731908115</v>
      </c>
    </row>
    <row r="22" spans="1:11" ht="13.5">
      <c r="A22" s="17"/>
      <c r="B22" s="75" t="str">
        <f>+'帳票61_06(1)'!B21</f>
        <v>宜野座村</v>
      </c>
      <c r="C22" s="129">
        <f>+'帳票61_06(1)'!CX21</f>
        <v>102254</v>
      </c>
      <c r="D22" s="130">
        <f>+'帳票61_06(1)'!CY21</f>
        <v>63177</v>
      </c>
      <c r="E22" s="131">
        <f t="shared" si="1"/>
        <v>165431</v>
      </c>
      <c r="F22" s="129">
        <f>+'帳票61_06(1)'!DC21</f>
        <v>91056</v>
      </c>
      <c r="G22" s="130">
        <f>+'帳票61_06(1)'!DD21</f>
        <v>7999</v>
      </c>
      <c r="H22" s="131">
        <f t="shared" si="2"/>
        <v>99055</v>
      </c>
      <c r="I22" s="144">
        <f t="shared" si="3"/>
        <v>89.04883916521604</v>
      </c>
      <c r="J22" s="145">
        <f t="shared" si="0"/>
        <v>12.661253304208811</v>
      </c>
      <c r="K22" s="146">
        <f t="shared" si="0"/>
        <v>59.87692754078739</v>
      </c>
    </row>
    <row r="23" spans="1:11" ht="13.5">
      <c r="A23" s="17"/>
      <c r="B23" s="75" t="str">
        <f>+'帳票61_06(1)'!B22</f>
        <v>金武町</v>
      </c>
      <c r="C23" s="129">
        <f>+'帳票61_06(1)'!CX22</f>
        <v>244690</v>
      </c>
      <c r="D23" s="130">
        <f>+'帳票61_06(1)'!CY22</f>
        <v>108321</v>
      </c>
      <c r="E23" s="131">
        <f t="shared" si="1"/>
        <v>353011</v>
      </c>
      <c r="F23" s="129">
        <f>+'帳票61_06(1)'!DC22</f>
        <v>226749</v>
      </c>
      <c r="G23" s="130">
        <f>+'帳票61_06(1)'!DD22</f>
        <v>10787</v>
      </c>
      <c r="H23" s="131">
        <f t="shared" si="2"/>
        <v>237536</v>
      </c>
      <c r="I23" s="144">
        <f t="shared" si="3"/>
        <v>92.66786546242184</v>
      </c>
      <c r="J23" s="145">
        <f t="shared" si="0"/>
        <v>9.958364490726638</v>
      </c>
      <c r="K23" s="146">
        <f t="shared" si="0"/>
        <v>67.28855474758578</v>
      </c>
    </row>
    <row r="24" spans="1:11" ht="13.5">
      <c r="A24" s="17"/>
      <c r="B24" s="76" t="str">
        <f>+'帳票61_06(1)'!B23</f>
        <v>伊江村</v>
      </c>
      <c r="C24" s="132">
        <f>+'帳票61_06(1)'!CX23</f>
        <v>99455</v>
      </c>
      <c r="D24" s="133">
        <f>+'帳票61_06(1)'!CY23</f>
        <v>11810</v>
      </c>
      <c r="E24" s="134">
        <f t="shared" si="1"/>
        <v>111265</v>
      </c>
      <c r="F24" s="132">
        <f>+'帳票61_06(1)'!DC23</f>
        <v>96059</v>
      </c>
      <c r="G24" s="133">
        <f>+'帳票61_06(1)'!DD23</f>
        <v>864</v>
      </c>
      <c r="H24" s="134">
        <f t="shared" si="2"/>
        <v>96923</v>
      </c>
      <c r="I24" s="147">
        <f t="shared" si="3"/>
        <v>96.58539037755769</v>
      </c>
      <c r="J24" s="148">
        <f t="shared" si="0"/>
        <v>7.315834038950042</v>
      </c>
      <c r="K24" s="149">
        <f t="shared" si="0"/>
        <v>87.11005257718061</v>
      </c>
    </row>
    <row r="25" spans="1:11" ht="13.5">
      <c r="A25" s="17"/>
      <c r="B25" s="77" t="str">
        <f>+'帳票61_06(1)'!B24</f>
        <v>読谷村</v>
      </c>
      <c r="C25" s="135">
        <f>+'帳票61_06(1)'!CX24</f>
        <v>867574</v>
      </c>
      <c r="D25" s="136">
        <f>+'帳票61_06(1)'!CY24</f>
        <v>248268</v>
      </c>
      <c r="E25" s="137">
        <f t="shared" si="1"/>
        <v>1115842</v>
      </c>
      <c r="F25" s="135">
        <f>+'帳票61_06(1)'!DC24</f>
        <v>805423</v>
      </c>
      <c r="G25" s="136">
        <f>+'帳票61_06(1)'!DD24</f>
        <v>52520</v>
      </c>
      <c r="H25" s="137">
        <f t="shared" si="2"/>
        <v>857943</v>
      </c>
      <c r="I25" s="150">
        <f t="shared" si="3"/>
        <v>92.83623068464478</v>
      </c>
      <c r="J25" s="151">
        <f t="shared" si="0"/>
        <v>21.15455878325036</v>
      </c>
      <c r="K25" s="152">
        <f t="shared" si="0"/>
        <v>76.88749840927301</v>
      </c>
    </row>
    <row r="26" spans="1:11" ht="13.5">
      <c r="A26" s="17"/>
      <c r="B26" s="75" t="str">
        <f>+'帳票61_06(1)'!B25</f>
        <v>嘉手納町</v>
      </c>
      <c r="C26" s="129">
        <f>+'帳票61_06(1)'!CX25</f>
        <v>273400</v>
      </c>
      <c r="D26" s="130">
        <f>+'帳票61_06(1)'!CY25</f>
        <v>44229</v>
      </c>
      <c r="E26" s="131">
        <f t="shared" si="1"/>
        <v>317629</v>
      </c>
      <c r="F26" s="129">
        <f>+'帳票61_06(1)'!DC25</f>
        <v>259754</v>
      </c>
      <c r="G26" s="130">
        <f>+'帳票61_06(1)'!DD25</f>
        <v>10511</v>
      </c>
      <c r="H26" s="131">
        <f t="shared" si="2"/>
        <v>270265</v>
      </c>
      <c r="I26" s="144">
        <f t="shared" si="3"/>
        <v>95.00877834674469</v>
      </c>
      <c r="J26" s="145">
        <f t="shared" si="0"/>
        <v>23.76495059802392</v>
      </c>
      <c r="K26" s="146">
        <f t="shared" si="0"/>
        <v>85.0882633512683</v>
      </c>
    </row>
    <row r="27" spans="1:11" ht="13.5">
      <c r="A27" s="17"/>
      <c r="B27" s="75" t="str">
        <f>+'帳票61_06(1)'!B26</f>
        <v>北谷町</v>
      </c>
      <c r="C27" s="129">
        <f>+'帳票61_06(1)'!CX26</f>
        <v>801146</v>
      </c>
      <c r="D27" s="130">
        <f>+'帳票61_06(1)'!CY26</f>
        <v>142070</v>
      </c>
      <c r="E27" s="131">
        <f t="shared" si="1"/>
        <v>943216</v>
      </c>
      <c r="F27" s="129">
        <f>+'帳票61_06(1)'!DC26</f>
        <v>760593</v>
      </c>
      <c r="G27" s="130">
        <f>+'帳票61_06(1)'!DD26</f>
        <v>26676</v>
      </c>
      <c r="H27" s="131">
        <f t="shared" si="2"/>
        <v>787269</v>
      </c>
      <c r="I27" s="144">
        <f t="shared" si="3"/>
        <v>94.9381261343126</v>
      </c>
      <c r="J27" s="145">
        <f t="shared" si="0"/>
        <v>18.776659393256846</v>
      </c>
      <c r="K27" s="146">
        <f t="shared" si="0"/>
        <v>83.46645943240996</v>
      </c>
    </row>
    <row r="28" spans="1:11" ht="13.5">
      <c r="A28" s="17"/>
      <c r="B28" s="75" t="str">
        <f>+'帳票61_06(1)'!B27</f>
        <v>北中城村</v>
      </c>
      <c r="C28" s="129">
        <f>+'帳票61_06(1)'!CX27</f>
        <v>376257</v>
      </c>
      <c r="D28" s="130">
        <f>+'帳票61_06(1)'!CY27</f>
        <v>80413</v>
      </c>
      <c r="E28" s="131">
        <f t="shared" si="1"/>
        <v>456670</v>
      </c>
      <c r="F28" s="129">
        <f>+'帳票61_06(1)'!DC27</f>
        <v>355173</v>
      </c>
      <c r="G28" s="130">
        <f>+'帳票61_06(1)'!DD27</f>
        <v>17575</v>
      </c>
      <c r="H28" s="131">
        <f t="shared" si="2"/>
        <v>372748</v>
      </c>
      <c r="I28" s="144">
        <f t="shared" si="3"/>
        <v>94.39638332310096</v>
      </c>
      <c r="J28" s="145">
        <f t="shared" si="0"/>
        <v>21.855918819096416</v>
      </c>
      <c r="K28" s="146">
        <f t="shared" si="0"/>
        <v>81.62305384632229</v>
      </c>
    </row>
    <row r="29" spans="1:11" ht="13.5">
      <c r="A29" s="17"/>
      <c r="B29" s="76" t="str">
        <f>+'帳票61_06(1)'!B28</f>
        <v>中城村</v>
      </c>
      <c r="C29" s="132">
        <f>+'帳票61_06(1)'!CX28</f>
        <v>390605</v>
      </c>
      <c r="D29" s="133">
        <f>+'帳票61_06(1)'!CY28</f>
        <v>100776</v>
      </c>
      <c r="E29" s="134">
        <f t="shared" si="1"/>
        <v>491381</v>
      </c>
      <c r="F29" s="132">
        <f>+'帳票61_06(1)'!DC28</f>
        <v>368181</v>
      </c>
      <c r="G29" s="133">
        <f>+'帳票61_06(1)'!DD28</f>
        <v>30594</v>
      </c>
      <c r="H29" s="134">
        <f t="shared" si="2"/>
        <v>398775</v>
      </c>
      <c r="I29" s="147">
        <f t="shared" si="3"/>
        <v>94.25916206909794</v>
      </c>
      <c r="J29" s="148">
        <f t="shared" si="0"/>
        <v>30.35841867111217</v>
      </c>
      <c r="K29" s="149">
        <f t="shared" si="0"/>
        <v>81.15393147069179</v>
      </c>
    </row>
    <row r="30" spans="1:11" ht="13.5">
      <c r="A30" s="17"/>
      <c r="B30" s="77" t="str">
        <f>+'帳票61_06(1)'!B29</f>
        <v>西原町</v>
      </c>
      <c r="C30" s="135">
        <f>+'帳票61_06(1)'!CX29</f>
        <v>813892</v>
      </c>
      <c r="D30" s="136">
        <f>+'帳票61_06(1)'!CY29</f>
        <v>154773</v>
      </c>
      <c r="E30" s="137">
        <f t="shared" si="1"/>
        <v>968665</v>
      </c>
      <c r="F30" s="135">
        <f>+'帳票61_06(1)'!DC29</f>
        <v>778270</v>
      </c>
      <c r="G30" s="136">
        <f>+'帳票61_06(1)'!DD29</f>
        <v>31918</v>
      </c>
      <c r="H30" s="137">
        <f t="shared" si="2"/>
        <v>810188</v>
      </c>
      <c r="I30" s="150">
        <f t="shared" si="3"/>
        <v>95.62325222511095</v>
      </c>
      <c r="J30" s="151">
        <f t="shared" si="0"/>
        <v>20.6224599897915</v>
      </c>
      <c r="K30" s="152">
        <f t="shared" si="0"/>
        <v>83.63964838205159</v>
      </c>
    </row>
    <row r="31" spans="1:11" ht="13.5">
      <c r="A31" s="17"/>
      <c r="B31" s="75" t="str">
        <f>+'帳票61_06(1)'!B30</f>
        <v>与那原町</v>
      </c>
      <c r="C31" s="129">
        <f>+'帳票61_06(1)'!CX30</f>
        <v>306681</v>
      </c>
      <c r="D31" s="130">
        <f>+'帳票61_06(1)'!CY30</f>
        <v>66826</v>
      </c>
      <c r="E31" s="131">
        <f t="shared" si="1"/>
        <v>373507</v>
      </c>
      <c r="F31" s="129">
        <f>+'帳票61_06(1)'!DC30</f>
        <v>292209</v>
      </c>
      <c r="G31" s="130">
        <f>+'帳票61_06(1)'!DD30</f>
        <v>11526</v>
      </c>
      <c r="H31" s="131">
        <f t="shared" si="2"/>
        <v>303735</v>
      </c>
      <c r="I31" s="144">
        <f t="shared" si="3"/>
        <v>95.28109012296164</v>
      </c>
      <c r="J31" s="145">
        <f t="shared" si="0"/>
        <v>17.247777811031632</v>
      </c>
      <c r="K31" s="146">
        <f t="shared" si="0"/>
        <v>81.3197610754283</v>
      </c>
    </row>
    <row r="32" spans="1:11" ht="13.5">
      <c r="A32" s="17"/>
      <c r="B32" s="75" t="str">
        <f>+'帳票61_06(1)'!B31</f>
        <v>南風原町</v>
      </c>
      <c r="C32" s="129">
        <f>+'帳票61_06(1)'!CX31</f>
        <v>762734</v>
      </c>
      <c r="D32" s="130">
        <f>+'帳票61_06(1)'!CY31</f>
        <v>87035</v>
      </c>
      <c r="E32" s="131">
        <f t="shared" si="1"/>
        <v>849769</v>
      </c>
      <c r="F32" s="129">
        <f>+'帳票61_06(1)'!DC31</f>
        <v>738629</v>
      </c>
      <c r="G32" s="130">
        <f>+'帳票61_06(1)'!DD31</f>
        <v>15961</v>
      </c>
      <c r="H32" s="131">
        <f t="shared" si="2"/>
        <v>754590</v>
      </c>
      <c r="I32" s="144">
        <f t="shared" si="3"/>
        <v>96.83965838680326</v>
      </c>
      <c r="J32" s="145">
        <f t="shared" si="0"/>
        <v>18.338599414028838</v>
      </c>
      <c r="K32" s="146">
        <f t="shared" si="0"/>
        <v>88.79942666771792</v>
      </c>
    </row>
    <row r="33" spans="1:11" ht="13.5">
      <c r="A33" s="17"/>
      <c r="B33" s="75" t="str">
        <f>+'帳票61_06(1)'!B32</f>
        <v>渡嘉敷村</v>
      </c>
      <c r="C33" s="129">
        <f>+'帳票61_06(1)'!CX32</f>
        <v>14863</v>
      </c>
      <c r="D33" s="130">
        <f>+'帳票61_06(1)'!CY32</f>
        <v>3012</v>
      </c>
      <c r="E33" s="131">
        <f t="shared" si="1"/>
        <v>17875</v>
      </c>
      <c r="F33" s="129">
        <f>+'帳票61_06(1)'!DC32</f>
        <v>13288</v>
      </c>
      <c r="G33" s="130">
        <f>+'帳票61_06(1)'!DD32</f>
        <v>820</v>
      </c>
      <c r="H33" s="131">
        <f t="shared" si="2"/>
        <v>14108</v>
      </c>
      <c r="I33" s="144">
        <f t="shared" si="3"/>
        <v>89.40321603983044</v>
      </c>
      <c r="J33" s="145">
        <f t="shared" si="0"/>
        <v>27.224435590969453</v>
      </c>
      <c r="K33" s="146">
        <f t="shared" si="0"/>
        <v>78.92587412587413</v>
      </c>
    </row>
    <row r="34" spans="1:11" ht="13.5">
      <c r="A34" s="17"/>
      <c r="B34" s="76" t="str">
        <f>+'帳票61_06(1)'!B33</f>
        <v>座間味村</v>
      </c>
      <c r="C34" s="132">
        <f>+'帳票61_06(1)'!CX33</f>
        <v>17603</v>
      </c>
      <c r="D34" s="133">
        <f>+'帳票61_06(1)'!CY33</f>
        <v>3837</v>
      </c>
      <c r="E34" s="134">
        <f t="shared" si="1"/>
        <v>21440</v>
      </c>
      <c r="F34" s="132">
        <f>+'帳票61_06(1)'!DC33</f>
        <v>15573</v>
      </c>
      <c r="G34" s="133">
        <f>+'帳票61_06(1)'!DD33</f>
        <v>3552</v>
      </c>
      <c r="H34" s="134">
        <f t="shared" si="2"/>
        <v>19125</v>
      </c>
      <c r="I34" s="147">
        <f t="shared" si="3"/>
        <v>88.46787479406919</v>
      </c>
      <c r="J34" s="148">
        <f t="shared" si="0"/>
        <v>92.57232212666146</v>
      </c>
      <c r="K34" s="149">
        <f t="shared" si="0"/>
        <v>89.20242537313433</v>
      </c>
    </row>
    <row r="35" spans="1:11" ht="13.5">
      <c r="A35" s="17"/>
      <c r="B35" s="77" t="str">
        <f>+'帳票61_06(1)'!B34</f>
        <v>粟国村</v>
      </c>
      <c r="C35" s="135">
        <f>+'帳票61_06(1)'!CX34</f>
        <v>16245</v>
      </c>
      <c r="D35" s="136">
        <f>+'帳票61_06(1)'!CY34</f>
        <v>5029</v>
      </c>
      <c r="E35" s="137">
        <f t="shared" si="1"/>
        <v>21274</v>
      </c>
      <c r="F35" s="135">
        <f>+'帳票61_06(1)'!DC34</f>
        <v>14474</v>
      </c>
      <c r="G35" s="136">
        <f>+'帳票61_06(1)'!DD34</f>
        <v>1493</v>
      </c>
      <c r="H35" s="137">
        <f t="shared" si="2"/>
        <v>15967</v>
      </c>
      <c r="I35" s="150">
        <f t="shared" si="3"/>
        <v>89.09818405663282</v>
      </c>
      <c r="J35" s="151">
        <f t="shared" si="0"/>
        <v>29.68781069795188</v>
      </c>
      <c r="K35" s="152">
        <f t="shared" si="0"/>
        <v>75.05405659490458</v>
      </c>
    </row>
    <row r="36" spans="1:11" ht="13.5">
      <c r="A36" s="17"/>
      <c r="B36" s="75" t="str">
        <f>+'帳票61_06(1)'!B35</f>
        <v>渡名喜村</v>
      </c>
      <c r="C36" s="129">
        <f>+'帳票61_06(1)'!CX35</f>
        <v>5245</v>
      </c>
      <c r="D36" s="130">
        <f>+'帳票61_06(1)'!CY35</f>
        <v>743</v>
      </c>
      <c r="E36" s="131">
        <f t="shared" si="1"/>
        <v>5988</v>
      </c>
      <c r="F36" s="129">
        <f>+'帳票61_06(1)'!DC35</f>
        <v>5149</v>
      </c>
      <c r="G36" s="130">
        <f>+'帳票61_06(1)'!DD35</f>
        <v>609</v>
      </c>
      <c r="H36" s="131">
        <f t="shared" si="2"/>
        <v>5758</v>
      </c>
      <c r="I36" s="144">
        <f t="shared" si="3"/>
        <v>98.16968541468066</v>
      </c>
      <c r="J36" s="145">
        <f t="shared" si="0"/>
        <v>81.96500672947509</v>
      </c>
      <c r="K36" s="146">
        <f t="shared" si="0"/>
        <v>96.15898463593855</v>
      </c>
    </row>
    <row r="37" spans="1:11" ht="13.5">
      <c r="A37" s="17"/>
      <c r="B37" s="75" t="str">
        <f>+'帳票61_06(1)'!B36</f>
        <v>南大東村</v>
      </c>
      <c r="C37" s="129">
        <f>+'帳票61_06(1)'!CX36</f>
        <v>21657</v>
      </c>
      <c r="D37" s="130">
        <f>+'帳票61_06(1)'!CY36</f>
        <v>5608</v>
      </c>
      <c r="E37" s="131">
        <f t="shared" si="1"/>
        <v>27265</v>
      </c>
      <c r="F37" s="129">
        <f>+'帳票61_06(1)'!DC36</f>
        <v>21007</v>
      </c>
      <c r="G37" s="130">
        <f>+'帳票61_06(1)'!DD36</f>
        <v>509</v>
      </c>
      <c r="H37" s="131">
        <f t="shared" si="2"/>
        <v>21516</v>
      </c>
      <c r="I37" s="144">
        <f t="shared" si="3"/>
        <v>96.99866094103523</v>
      </c>
      <c r="J37" s="145">
        <f t="shared" si="3"/>
        <v>9.076319543509273</v>
      </c>
      <c r="K37" s="146">
        <f t="shared" si="3"/>
        <v>78.91435906840272</v>
      </c>
    </row>
    <row r="38" spans="1:11" ht="13.5">
      <c r="A38" s="17"/>
      <c r="B38" s="75" t="str">
        <f>+'帳票61_06(1)'!B37</f>
        <v>北大東村</v>
      </c>
      <c r="C38" s="129">
        <f>+'帳票61_06(1)'!CX37</f>
        <v>5626</v>
      </c>
      <c r="D38" s="130">
        <f>+'帳票61_06(1)'!CY37</f>
        <v>853</v>
      </c>
      <c r="E38" s="131">
        <f t="shared" si="1"/>
        <v>6479</v>
      </c>
      <c r="F38" s="129">
        <f>+'帳票61_06(1)'!DC37</f>
        <v>5481</v>
      </c>
      <c r="G38" s="130">
        <f>+'帳票61_06(1)'!DD37</f>
        <v>193</v>
      </c>
      <c r="H38" s="131">
        <f t="shared" si="2"/>
        <v>5674</v>
      </c>
      <c r="I38" s="144">
        <f t="shared" si="3"/>
        <v>97.42268041237114</v>
      </c>
      <c r="J38" s="145">
        <f t="shared" si="3"/>
        <v>22.626025791324736</v>
      </c>
      <c r="K38" s="146">
        <f t="shared" si="3"/>
        <v>87.57524309306991</v>
      </c>
    </row>
    <row r="39" spans="1:11" ht="13.5">
      <c r="A39" s="17"/>
      <c r="B39" s="76" t="str">
        <f>+'帳票61_06(1)'!B38</f>
        <v>伊平屋村</v>
      </c>
      <c r="C39" s="132">
        <f>+'帳票61_06(1)'!CX38</f>
        <v>17016</v>
      </c>
      <c r="D39" s="133">
        <f>+'帳票61_06(1)'!CY38</f>
        <v>922</v>
      </c>
      <c r="E39" s="134">
        <f t="shared" si="1"/>
        <v>17938</v>
      </c>
      <c r="F39" s="132">
        <f>+'帳票61_06(1)'!DC38</f>
        <v>15534</v>
      </c>
      <c r="G39" s="133">
        <f>+'帳票61_06(1)'!DD38</f>
        <v>132</v>
      </c>
      <c r="H39" s="134">
        <f t="shared" si="2"/>
        <v>15666</v>
      </c>
      <c r="I39" s="147">
        <f t="shared" si="3"/>
        <v>91.29055007052186</v>
      </c>
      <c r="J39" s="148">
        <f t="shared" si="3"/>
        <v>14.316702819956618</v>
      </c>
      <c r="K39" s="149">
        <f t="shared" si="3"/>
        <v>87.33415096443305</v>
      </c>
    </row>
    <row r="40" spans="1:11" ht="13.5">
      <c r="A40" s="17"/>
      <c r="B40" s="77" t="str">
        <f>+'帳票61_06(1)'!B39</f>
        <v>伊是名村</v>
      </c>
      <c r="C40" s="135">
        <f>+'帳票61_06(1)'!CX39</f>
        <v>31573</v>
      </c>
      <c r="D40" s="136">
        <f>+'帳票61_06(1)'!CY39</f>
        <v>11123</v>
      </c>
      <c r="E40" s="137">
        <f t="shared" si="1"/>
        <v>42696</v>
      </c>
      <c r="F40" s="135">
        <f>+'帳票61_06(1)'!DC39</f>
        <v>29798</v>
      </c>
      <c r="G40" s="136">
        <f>+'帳票61_06(1)'!DD39</f>
        <v>998</v>
      </c>
      <c r="H40" s="137">
        <f t="shared" si="2"/>
        <v>30796</v>
      </c>
      <c r="I40" s="150">
        <f t="shared" si="3"/>
        <v>94.37810787698349</v>
      </c>
      <c r="J40" s="151">
        <f t="shared" si="3"/>
        <v>8.972399532500225</v>
      </c>
      <c r="K40" s="152">
        <f t="shared" si="3"/>
        <v>72.12853663106614</v>
      </c>
    </row>
    <row r="41" spans="1:11" ht="13.5">
      <c r="A41" s="17"/>
      <c r="B41" s="75" t="str">
        <f>+'帳票61_06(1)'!B40</f>
        <v>久米島町</v>
      </c>
      <c r="C41" s="129">
        <f>+'帳票61_06(1)'!CX40</f>
        <v>179254</v>
      </c>
      <c r="D41" s="130">
        <f>+'帳票61_06(1)'!CY40</f>
        <v>71389</v>
      </c>
      <c r="E41" s="131">
        <f t="shared" si="1"/>
        <v>250643</v>
      </c>
      <c r="F41" s="129">
        <f>+'帳票61_06(1)'!DC40</f>
        <v>158145</v>
      </c>
      <c r="G41" s="130">
        <f>+'帳票61_06(1)'!DD40</f>
        <v>12364</v>
      </c>
      <c r="H41" s="131">
        <f t="shared" si="2"/>
        <v>170509</v>
      </c>
      <c r="I41" s="144">
        <f t="shared" si="3"/>
        <v>88.22397268680197</v>
      </c>
      <c r="J41" s="145">
        <f t="shared" si="3"/>
        <v>17.319194833938</v>
      </c>
      <c r="K41" s="146">
        <f t="shared" si="3"/>
        <v>68.02863036270712</v>
      </c>
    </row>
    <row r="42" spans="1:11" ht="13.5">
      <c r="A42" s="17"/>
      <c r="B42" s="75" t="str">
        <f>+'帳票61_06(1)'!B41</f>
        <v>八重瀬町</v>
      </c>
      <c r="C42" s="129">
        <f>+'帳票61_06(1)'!CX41</f>
        <v>474450</v>
      </c>
      <c r="D42" s="130">
        <f>+'帳票61_06(1)'!CY41</f>
        <v>87955</v>
      </c>
      <c r="E42" s="131">
        <f t="shared" si="1"/>
        <v>562405</v>
      </c>
      <c r="F42" s="129">
        <f>+'帳票61_06(1)'!DC41</f>
        <v>436060</v>
      </c>
      <c r="G42" s="130">
        <f>+'帳票61_06(1)'!DD41</f>
        <v>18263</v>
      </c>
      <c r="H42" s="131">
        <f t="shared" si="2"/>
        <v>454323</v>
      </c>
      <c r="I42" s="144">
        <f t="shared" si="3"/>
        <v>91.90852566129202</v>
      </c>
      <c r="J42" s="145">
        <f t="shared" si="3"/>
        <v>20.764027059291685</v>
      </c>
      <c r="K42" s="146">
        <f t="shared" si="3"/>
        <v>80.78217654537211</v>
      </c>
    </row>
    <row r="43" spans="1:11" ht="13.5">
      <c r="A43" s="17"/>
      <c r="B43" s="75" t="str">
        <f>+'帳票61_06(1)'!B42</f>
        <v>多良間村</v>
      </c>
      <c r="C43" s="129">
        <f>+'帳票61_06(1)'!CX42</f>
        <v>23040</v>
      </c>
      <c r="D43" s="130">
        <f>+'帳票61_06(1)'!CY42</f>
        <v>4790</v>
      </c>
      <c r="E43" s="131">
        <f t="shared" si="1"/>
        <v>27830</v>
      </c>
      <c r="F43" s="129">
        <f>+'帳票61_06(1)'!DC42</f>
        <v>20212</v>
      </c>
      <c r="G43" s="130">
        <f>+'帳票61_06(1)'!DD42</f>
        <v>634</v>
      </c>
      <c r="H43" s="131">
        <f t="shared" si="2"/>
        <v>20846</v>
      </c>
      <c r="I43" s="144">
        <f t="shared" si="3"/>
        <v>87.72569444444444</v>
      </c>
      <c r="J43" s="145">
        <f t="shared" si="3"/>
        <v>13.23590814196242</v>
      </c>
      <c r="K43" s="146">
        <f t="shared" si="3"/>
        <v>74.90477901545096</v>
      </c>
    </row>
    <row r="44" spans="1:11" ht="13.5">
      <c r="A44" s="17"/>
      <c r="B44" s="76" t="str">
        <f>+'帳票61_06(1)'!B43</f>
        <v>竹富町</v>
      </c>
      <c r="C44" s="132">
        <f>+'帳票61_06(1)'!CX43</f>
        <v>144510</v>
      </c>
      <c r="D44" s="133">
        <f>+'帳票61_06(1)'!CY43</f>
        <v>47286</v>
      </c>
      <c r="E44" s="134">
        <f t="shared" si="1"/>
        <v>191796</v>
      </c>
      <c r="F44" s="132">
        <f>+'帳票61_06(1)'!DC43</f>
        <v>139408</v>
      </c>
      <c r="G44" s="133">
        <f>+'帳票61_06(1)'!DD43</f>
        <v>5433</v>
      </c>
      <c r="H44" s="134">
        <f t="shared" si="2"/>
        <v>144841</v>
      </c>
      <c r="I44" s="147">
        <f t="shared" si="3"/>
        <v>96.46944848107397</v>
      </c>
      <c r="J44" s="148">
        <f t="shared" si="3"/>
        <v>11.489658672757265</v>
      </c>
      <c r="K44" s="149">
        <f t="shared" si="3"/>
        <v>75.5182589835033</v>
      </c>
    </row>
    <row r="45" spans="1:11" ht="14.25" thickBot="1">
      <c r="A45" s="17"/>
      <c r="B45" s="77" t="str">
        <f>+'帳票61_06(1)'!B44</f>
        <v>与那国町</v>
      </c>
      <c r="C45" s="135">
        <f>+'帳票61_06(1)'!CX44</f>
        <v>36327</v>
      </c>
      <c r="D45" s="136">
        <f>+'帳票61_06(1)'!CY44</f>
        <v>14295</v>
      </c>
      <c r="E45" s="137">
        <f t="shared" si="1"/>
        <v>50622</v>
      </c>
      <c r="F45" s="135">
        <f>+'帳票61_06(1)'!DC44</f>
        <v>32651</v>
      </c>
      <c r="G45" s="136">
        <f>+'帳票61_06(1)'!DD44</f>
        <v>1800</v>
      </c>
      <c r="H45" s="137">
        <f t="shared" si="2"/>
        <v>34451</v>
      </c>
      <c r="I45" s="150">
        <f t="shared" si="3"/>
        <v>89.88080491094777</v>
      </c>
      <c r="J45" s="151">
        <f t="shared" si="3"/>
        <v>12.591815320041972</v>
      </c>
      <c r="K45" s="152">
        <f t="shared" si="3"/>
        <v>68.05539093674687</v>
      </c>
    </row>
    <row r="46" spans="1:11" ht="14.25" thickTop="1">
      <c r="A46" s="19"/>
      <c r="B46" s="79" t="s">
        <v>65</v>
      </c>
      <c r="C46" s="173">
        <f aca="true" t="shared" si="4" ref="C46:H46">SUM(C5:C15)</f>
        <v>27102262</v>
      </c>
      <c r="D46" s="174">
        <f t="shared" si="4"/>
        <v>5744209</v>
      </c>
      <c r="E46" s="175">
        <f t="shared" si="4"/>
        <v>32846471</v>
      </c>
      <c r="F46" s="173">
        <f t="shared" si="4"/>
        <v>25451639</v>
      </c>
      <c r="G46" s="174">
        <f t="shared" si="4"/>
        <v>1224589</v>
      </c>
      <c r="H46" s="175">
        <f t="shared" si="4"/>
        <v>26676228</v>
      </c>
      <c r="I46" s="176">
        <f t="shared" si="3"/>
        <v>93.90964857472044</v>
      </c>
      <c r="J46" s="177">
        <f t="shared" si="3"/>
        <v>21.318670682073023</v>
      </c>
      <c r="K46" s="178">
        <f t="shared" si="3"/>
        <v>81.214898245842</v>
      </c>
    </row>
    <row r="47" spans="1:11" ht="14.25" thickBot="1">
      <c r="A47" s="19"/>
      <c r="B47" s="80" t="s">
        <v>66</v>
      </c>
      <c r="C47" s="138">
        <f aca="true" t="shared" si="5" ref="C47:H47">SUM(C16:C45)</f>
        <v>7287874</v>
      </c>
      <c r="D47" s="139">
        <f t="shared" si="5"/>
        <v>1655749</v>
      </c>
      <c r="E47" s="140">
        <f t="shared" si="5"/>
        <v>8943623</v>
      </c>
      <c r="F47" s="138">
        <f t="shared" si="5"/>
        <v>6858758</v>
      </c>
      <c r="G47" s="139">
        <f t="shared" si="5"/>
        <v>303819</v>
      </c>
      <c r="H47" s="140">
        <f t="shared" si="5"/>
        <v>7162577</v>
      </c>
      <c r="I47" s="153">
        <f t="shared" si="3"/>
        <v>94.11191796126003</v>
      </c>
      <c r="J47" s="167">
        <f t="shared" si="3"/>
        <v>18.349339181240634</v>
      </c>
      <c r="K47" s="154">
        <f t="shared" si="3"/>
        <v>80.08585558671246</v>
      </c>
    </row>
    <row r="48" spans="2:11" ht="14.25" thickBot="1">
      <c r="B48" s="82" t="s">
        <v>114</v>
      </c>
      <c r="C48" s="156">
        <f aca="true" t="shared" si="6" ref="C48:H48">SUM(C46:C47)</f>
        <v>34390136</v>
      </c>
      <c r="D48" s="157">
        <f t="shared" si="6"/>
        <v>7399958</v>
      </c>
      <c r="E48" s="158">
        <f t="shared" si="6"/>
        <v>41790094</v>
      </c>
      <c r="F48" s="156">
        <f t="shared" si="6"/>
        <v>32310397</v>
      </c>
      <c r="G48" s="157">
        <f t="shared" si="6"/>
        <v>1528408</v>
      </c>
      <c r="H48" s="158">
        <f t="shared" si="6"/>
        <v>33838805</v>
      </c>
      <c r="I48" s="159">
        <f t="shared" si="3"/>
        <v>93.95251301128906</v>
      </c>
      <c r="J48" s="172">
        <f t="shared" si="3"/>
        <v>20.65427938915329</v>
      </c>
      <c r="K48" s="160">
        <f t="shared" si="3"/>
        <v>80.97326844969528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A1:K48"/>
  <sheetViews>
    <sheetView showGridLines="0" zoomScaleSheetLayoutView="100" workbookViewId="0" topLeftCell="A15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51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4" t="str">
        <f>+'帳票61_06(1)'!B4</f>
        <v>那覇市</v>
      </c>
      <c r="C5" s="161">
        <f>+'帳票61_06(1)'!DG4</f>
        <v>2177577</v>
      </c>
      <c r="D5" s="162">
        <f>+'帳票61_06(1)'!DH4</f>
        <v>295638</v>
      </c>
      <c r="E5" s="163">
        <f>SUM(C5:D5)</f>
        <v>2473215</v>
      </c>
      <c r="F5" s="161">
        <f>+'帳票61_06(1)'!DL4</f>
        <v>2085090</v>
      </c>
      <c r="G5" s="162">
        <f>+'帳票61_06(1)'!DM4</f>
        <v>73177</v>
      </c>
      <c r="H5" s="163">
        <f>SUM(F5:G5)</f>
        <v>2158267</v>
      </c>
      <c r="I5" s="164">
        <f>IF(C5=0,"－",(F5/C5)*100)</f>
        <v>95.7527563893263</v>
      </c>
      <c r="J5" s="165">
        <f aca="true" t="shared" si="0" ref="J5:K36">IF(D5=0,"－",(G5/D5)*100)</f>
        <v>24.752230768710383</v>
      </c>
      <c r="K5" s="166">
        <f>IF(E5=0,"－",(H5/E5)*100)</f>
        <v>87.26564411100532</v>
      </c>
    </row>
    <row r="6" spans="1:11" ht="13.5">
      <c r="A6" s="17"/>
      <c r="B6" s="75" t="str">
        <f>+'帳票61_06(1)'!B5</f>
        <v>宜野湾市</v>
      </c>
      <c r="C6" s="129">
        <f>+'帳票61_06(1)'!DG5</f>
        <v>254597</v>
      </c>
      <c r="D6" s="130">
        <f>+'帳票61_06(1)'!DH5</f>
        <v>68210</v>
      </c>
      <c r="E6" s="131">
        <f aca="true" t="shared" si="1" ref="E6:E45">SUM(C6:D6)</f>
        <v>322807</v>
      </c>
      <c r="F6" s="129">
        <f>+'帳票61_06(1)'!DL5</f>
        <v>238178</v>
      </c>
      <c r="G6" s="130">
        <f>+'帳票61_06(1)'!DM5</f>
        <v>17837</v>
      </c>
      <c r="H6" s="131">
        <f aca="true" t="shared" si="2" ref="H6:H45">SUM(F6:G6)</f>
        <v>256015</v>
      </c>
      <c r="I6" s="144">
        <f aca="true" t="shared" si="3" ref="I6:K48">IF(C6=0,"－",(F6/C6)*100)</f>
        <v>93.55098449706792</v>
      </c>
      <c r="J6" s="145">
        <f t="shared" si="0"/>
        <v>26.150124615159065</v>
      </c>
      <c r="K6" s="146">
        <f t="shared" si="0"/>
        <v>79.30899887548907</v>
      </c>
    </row>
    <row r="7" spans="1:11" ht="13.5">
      <c r="A7" s="17"/>
      <c r="B7" s="75" t="str">
        <f>+'帳票61_06(1)'!B6</f>
        <v>石垣市</v>
      </c>
      <c r="C7" s="129">
        <f>+'帳票61_06(1)'!DG6</f>
        <v>297982</v>
      </c>
      <c r="D7" s="130">
        <f>+'帳票61_06(1)'!DH6</f>
        <v>85333</v>
      </c>
      <c r="E7" s="131">
        <f t="shared" si="1"/>
        <v>383315</v>
      </c>
      <c r="F7" s="129">
        <f>+'帳票61_06(1)'!DL6</f>
        <v>275346</v>
      </c>
      <c r="G7" s="130">
        <f>+'帳票61_06(1)'!DM6</f>
        <v>18188</v>
      </c>
      <c r="H7" s="131">
        <f t="shared" si="2"/>
        <v>293534</v>
      </c>
      <c r="I7" s="144">
        <f t="shared" si="3"/>
        <v>92.40356800075172</v>
      </c>
      <c r="J7" s="145">
        <f t="shared" si="0"/>
        <v>21.31414575838187</v>
      </c>
      <c r="K7" s="146">
        <f t="shared" si="0"/>
        <v>76.57774937062207</v>
      </c>
    </row>
    <row r="8" spans="1:11" ht="13.5">
      <c r="A8" s="17"/>
      <c r="B8" s="75" t="str">
        <f>+'帳票61_06(1)'!B7</f>
        <v>浦添市</v>
      </c>
      <c r="C8" s="129">
        <f>+'帳票61_06(1)'!DG7</f>
        <v>741941</v>
      </c>
      <c r="D8" s="130">
        <f>+'帳票61_06(1)'!DH7</f>
        <v>90202</v>
      </c>
      <c r="E8" s="131">
        <f t="shared" si="1"/>
        <v>832143</v>
      </c>
      <c r="F8" s="129">
        <f>+'帳票61_06(1)'!DL7</f>
        <v>716501</v>
      </c>
      <c r="G8" s="130">
        <f>+'帳票61_06(1)'!DM7</f>
        <v>25247</v>
      </c>
      <c r="H8" s="131">
        <f t="shared" si="2"/>
        <v>741748</v>
      </c>
      <c r="I8" s="144">
        <f t="shared" si="3"/>
        <v>96.5711559274929</v>
      </c>
      <c r="J8" s="145">
        <f t="shared" si="0"/>
        <v>27.989401565375488</v>
      </c>
      <c r="K8" s="146">
        <f t="shared" si="0"/>
        <v>89.13708340994276</v>
      </c>
    </row>
    <row r="9" spans="1:11" ht="13.5">
      <c r="A9" s="17"/>
      <c r="B9" s="76" t="str">
        <f>+'帳票61_06(1)'!B8</f>
        <v>名護市</v>
      </c>
      <c r="C9" s="132">
        <f>+'帳票61_06(1)'!DG8</f>
        <v>457017</v>
      </c>
      <c r="D9" s="133">
        <f>+'帳票61_06(1)'!DH8</f>
        <v>136661</v>
      </c>
      <c r="E9" s="134">
        <f t="shared" si="1"/>
        <v>593678</v>
      </c>
      <c r="F9" s="132">
        <f>+'帳票61_06(1)'!DL8</f>
        <v>417021</v>
      </c>
      <c r="G9" s="133">
        <f>+'帳票61_06(1)'!DM8</f>
        <v>21957</v>
      </c>
      <c r="H9" s="134">
        <f t="shared" si="2"/>
        <v>438978</v>
      </c>
      <c r="I9" s="147">
        <f t="shared" si="3"/>
        <v>91.24846559318362</v>
      </c>
      <c r="J9" s="148">
        <f t="shared" si="0"/>
        <v>16.06676374386255</v>
      </c>
      <c r="K9" s="149">
        <f t="shared" si="0"/>
        <v>73.94210329505219</v>
      </c>
    </row>
    <row r="10" spans="1:11" ht="13.5">
      <c r="A10" s="17"/>
      <c r="B10" s="77" t="str">
        <f>+'帳票61_06(1)'!B9</f>
        <v>糸満市</v>
      </c>
      <c r="C10" s="135">
        <f>+'帳票61_06(1)'!DG9</f>
        <v>222557</v>
      </c>
      <c r="D10" s="136">
        <f>+'帳票61_06(1)'!DH9</f>
        <v>55069</v>
      </c>
      <c r="E10" s="137">
        <f t="shared" si="1"/>
        <v>277626</v>
      </c>
      <c r="F10" s="135">
        <f>+'帳票61_06(1)'!DL9</f>
        <v>203733</v>
      </c>
      <c r="G10" s="136">
        <f>+'帳票61_06(1)'!DM9</f>
        <v>10702</v>
      </c>
      <c r="H10" s="137">
        <f t="shared" si="2"/>
        <v>214435</v>
      </c>
      <c r="I10" s="150">
        <f t="shared" si="3"/>
        <v>91.54194206428016</v>
      </c>
      <c r="J10" s="151">
        <f t="shared" si="0"/>
        <v>19.4338012311827</v>
      </c>
      <c r="K10" s="152">
        <f t="shared" si="0"/>
        <v>77.23880328211334</v>
      </c>
    </row>
    <row r="11" spans="1:11" ht="13.5">
      <c r="A11" s="17"/>
      <c r="B11" s="75" t="str">
        <f>+'帳票61_06(1)'!B10</f>
        <v>沖縄市</v>
      </c>
      <c r="C11" s="129">
        <f>+'帳票61_06(1)'!DG10</f>
        <v>474370</v>
      </c>
      <c r="D11" s="130">
        <f>+'帳票61_06(1)'!DH10</f>
        <v>135753</v>
      </c>
      <c r="E11" s="131">
        <f t="shared" si="1"/>
        <v>610123</v>
      </c>
      <c r="F11" s="129">
        <f>+'帳票61_06(1)'!DL10</f>
        <v>442284</v>
      </c>
      <c r="G11" s="130">
        <f>+'帳票61_06(1)'!DM10</f>
        <v>24682</v>
      </c>
      <c r="H11" s="131">
        <f t="shared" si="2"/>
        <v>466966</v>
      </c>
      <c r="I11" s="144">
        <f t="shared" si="3"/>
        <v>93.23608153972638</v>
      </c>
      <c r="J11" s="145">
        <f t="shared" si="0"/>
        <v>18.1815503156468</v>
      </c>
      <c r="K11" s="146">
        <f t="shared" si="0"/>
        <v>76.5363705351216</v>
      </c>
    </row>
    <row r="12" spans="1:11" ht="13.5">
      <c r="A12" s="17"/>
      <c r="B12" s="75" t="str">
        <f>+'帳票61_06(1)'!B11</f>
        <v>豊見城市</v>
      </c>
      <c r="C12" s="129">
        <f>+'帳票61_06(1)'!DG11</f>
        <v>176348</v>
      </c>
      <c r="D12" s="130">
        <f>+'帳票61_06(1)'!DH11</f>
        <v>32518</v>
      </c>
      <c r="E12" s="131">
        <f t="shared" si="1"/>
        <v>208866</v>
      </c>
      <c r="F12" s="129">
        <f>+'帳票61_06(1)'!DL11</f>
        <v>166715</v>
      </c>
      <c r="G12" s="130">
        <f>+'帳票61_06(1)'!DM11</f>
        <v>8713</v>
      </c>
      <c r="H12" s="131">
        <f t="shared" si="2"/>
        <v>175428</v>
      </c>
      <c r="I12" s="144">
        <f t="shared" si="3"/>
        <v>94.53750538707556</v>
      </c>
      <c r="J12" s="145">
        <f t="shared" si="0"/>
        <v>26.794390798942125</v>
      </c>
      <c r="K12" s="146">
        <f t="shared" si="0"/>
        <v>83.99069259716757</v>
      </c>
    </row>
    <row r="13" spans="1:11" ht="13.5">
      <c r="A13" s="17"/>
      <c r="B13" s="75" t="str">
        <f>+'帳票61_06(1)'!B12</f>
        <v>うるま市</v>
      </c>
      <c r="C13" s="129">
        <f>+'帳票61_06(1)'!DG12</f>
        <v>995427</v>
      </c>
      <c r="D13" s="130">
        <f>+'帳票61_06(1)'!DH12</f>
        <v>337806</v>
      </c>
      <c r="E13" s="131">
        <f t="shared" si="1"/>
        <v>1333233</v>
      </c>
      <c r="F13" s="129">
        <f>+'帳票61_06(1)'!DL12</f>
        <v>914027</v>
      </c>
      <c r="G13" s="130">
        <f>+'帳票61_06(1)'!DM12</f>
        <v>66132</v>
      </c>
      <c r="H13" s="131">
        <f t="shared" si="2"/>
        <v>980159</v>
      </c>
      <c r="I13" s="144">
        <f t="shared" si="3"/>
        <v>91.82260477162062</v>
      </c>
      <c r="J13" s="145">
        <f t="shared" si="0"/>
        <v>19.576916928651357</v>
      </c>
      <c r="K13" s="146">
        <f t="shared" si="0"/>
        <v>73.51745718865345</v>
      </c>
    </row>
    <row r="14" spans="1:11" ht="13.5">
      <c r="A14" s="17"/>
      <c r="B14" s="76" t="str">
        <f>+'帳票61_06(1)'!B13</f>
        <v>宮古島市</v>
      </c>
      <c r="C14" s="132">
        <f>+'帳票61_06(1)'!DG13</f>
        <v>334664</v>
      </c>
      <c r="D14" s="133">
        <f>+'帳票61_06(1)'!DH13</f>
        <v>92630</v>
      </c>
      <c r="E14" s="134">
        <f t="shared" si="1"/>
        <v>427294</v>
      </c>
      <c r="F14" s="132">
        <f>+'帳票61_06(1)'!DL13</f>
        <v>302021</v>
      </c>
      <c r="G14" s="133">
        <f>+'帳票61_06(1)'!DM13</f>
        <v>13737</v>
      </c>
      <c r="H14" s="134">
        <f t="shared" si="2"/>
        <v>315758</v>
      </c>
      <c r="I14" s="147">
        <f t="shared" si="3"/>
        <v>90.24603781703439</v>
      </c>
      <c r="J14" s="148">
        <f t="shared" si="0"/>
        <v>14.82996869264817</v>
      </c>
      <c r="K14" s="149">
        <f t="shared" si="0"/>
        <v>73.89712937696294</v>
      </c>
    </row>
    <row r="15" spans="1:11" ht="13.5">
      <c r="A15" s="17"/>
      <c r="B15" s="77" t="str">
        <f>+'帳票61_06(1)'!B14</f>
        <v>南城市</v>
      </c>
      <c r="C15" s="135">
        <f>+'帳票61_06(1)'!DG14</f>
        <v>141047</v>
      </c>
      <c r="D15" s="136">
        <f>+'帳票61_06(1)'!DH14</f>
        <v>23158</v>
      </c>
      <c r="E15" s="137">
        <f t="shared" si="1"/>
        <v>164205</v>
      </c>
      <c r="F15" s="135">
        <f>+'帳票61_06(1)'!DL14</f>
        <v>132775</v>
      </c>
      <c r="G15" s="136">
        <f>+'帳票61_06(1)'!DM14</f>
        <v>3735</v>
      </c>
      <c r="H15" s="137">
        <f t="shared" si="2"/>
        <v>136510</v>
      </c>
      <c r="I15" s="150">
        <f t="shared" si="3"/>
        <v>94.13528823725424</v>
      </c>
      <c r="J15" s="151">
        <f t="shared" si="0"/>
        <v>16.12833578029191</v>
      </c>
      <c r="K15" s="152">
        <f t="shared" si="0"/>
        <v>83.13388751865047</v>
      </c>
    </row>
    <row r="16" spans="1:11" ht="13.5">
      <c r="A16" s="17"/>
      <c r="B16" s="78" t="str">
        <f>+'帳票61_06(1)'!B15</f>
        <v>国頭村</v>
      </c>
      <c r="C16" s="126">
        <f>+'帳票61_06(1)'!DG15</f>
        <v>50720</v>
      </c>
      <c r="D16" s="127">
        <f>+'帳票61_06(1)'!DH15</f>
        <v>9353</v>
      </c>
      <c r="E16" s="128">
        <f t="shared" si="1"/>
        <v>60073</v>
      </c>
      <c r="F16" s="126">
        <f>+'帳票61_06(1)'!DL15</f>
        <v>47967</v>
      </c>
      <c r="G16" s="127">
        <f>+'帳票61_06(1)'!DM15</f>
        <v>1622</v>
      </c>
      <c r="H16" s="128">
        <f t="shared" si="2"/>
        <v>49589</v>
      </c>
      <c r="I16" s="141">
        <f t="shared" si="3"/>
        <v>94.57216088328076</v>
      </c>
      <c r="J16" s="142">
        <f t="shared" si="0"/>
        <v>17.342029295413237</v>
      </c>
      <c r="K16" s="143">
        <f t="shared" si="0"/>
        <v>82.54790005493317</v>
      </c>
    </row>
    <row r="17" spans="1:11" ht="13.5">
      <c r="A17" s="17"/>
      <c r="B17" s="75" t="str">
        <f>+'帳票61_06(1)'!B16</f>
        <v>大宜味村</v>
      </c>
      <c r="C17" s="129">
        <f>+'帳票61_06(1)'!DG16</f>
        <v>20787</v>
      </c>
      <c r="D17" s="130">
        <f>+'帳票61_06(1)'!DH16</f>
        <v>6047</v>
      </c>
      <c r="E17" s="131">
        <f t="shared" si="1"/>
        <v>26834</v>
      </c>
      <c r="F17" s="129">
        <f>+'帳票61_06(1)'!DL16</f>
        <v>17356</v>
      </c>
      <c r="G17" s="130">
        <f>+'帳票61_06(1)'!DM16</f>
        <v>112</v>
      </c>
      <c r="H17" s="131">
        <f t="shared" si="2"/>
        <v>17468</v>
      </c>
      <c r="I17" s="144">
        <f t="shared" si="3"/>
        <v>83.49449174965122</v>
      </c>
      <c r="J17" s="145">
        <f t="shared" si="0"/>
        <v>1.8521580949231022</v>
      </c>
      <c r="K17" s="146">
        <f t="shared" si="0"/>
        <v>65.09651934113438</v>
      </c>
    </row>
    <row r="18" spans="1:11" ht="13.5">
      <c r="A18" s="17"/>
      <c r="B18" s="75" t="str">
        <f>+'帳票61_06(1)'!B17</f>
        <v>東村</v>
      </c>
      <c r="C18" s="129">
        <f>+'帳票61_06(1)'!DG17</f>
        <v>16955</v>
      </c>
      <c r="D18" s="130">
        <f>+'帳票61_06(1)'!DH17</f>
        <v>0</v>
      </c>
      <c r="E18" s="131">
        <f t="shared" si="1"/>
        <v>16955</v>
      </c>
      <c r="F18" s="129">
        <f>+'帳票61_06(1)'!DL17</f>
        <v>16380</v>
      </c>
      <c r="G18" s="130">
        <f>+'帳票61_06(1)'!DM17</f>
        <v>0</v>
      </c>
      <c r="H18" s="131">
        <f t="shared" si="2"/>
        <v>16380</v>
      </c>
      <c r="I18" s="144">
        <f t="shared" si="3"/>
        <v>96.60867000884696</v>
      </c>
      <c r="J18" s="145" t="str">
        <f t="shared" si="0"/>
        <v>－</v>
      </c>
      <c r="K18" s="146">
        <f t="shared" si="0"/>
        <v>96.60867000884696</v>
      </c>
    </row>
    <row r="19" spans="1:11" ht="13.5">
      <c r="A19" s="17"/>
      <c r="B19" s="76" t="str">
        <f>+'帳票61_06(1)'!B18</f>
        <v>今帰仁村</v>
      </c>
      <c r="C19" s="132">
        <f>+'帳票61_06(1)'!DG18</f>
        <v>39382</v>
      </c>
      <c r="D19" s="133">
        <f>+'帳票61_06(1)'!DH18</f>
        <v>4021</v>
      </c>
      <c r="E19" s="134">
        <f t="shared" si="1"/>
        <v>43403</v>
      </c>
      <c r="F19" s="132">
        <f>+'帳票61_06(1)'!DL18</f>
        <v>37389</v>
      </c>
      <c r="G19" s="133">
        <f>+'帳票61_06(1)'!DM18</f>
        <v>1384</v>
      </c>
      <c r="H19" s="134">
        <f t="shared" si="2"/>
        <v>38773</v>
      </c>
      <c r="I19" s="147">
        <f t="shared" si="3"/>
        <v>94.93931237621248</v>
      </c>
      <c r="J19" s="148">
        <f t="shared" si="0"/>
        <v>34.41929868191992</v>
      </c>
      <c r="K19" s="149">
        <f t="shared" si="0"/>
        <v>89.33253461742275</v>
      </c>
    </row>
    <row r="20" spans="1:11" ht="13.5">
      <c r="A20" s="17"/>
      <c r="B20" s="77" t="str">
        <f>+'帳票61_06(1)'!B19</f>
        <v>本部町</v>
      </c>
      <c r="C20" s="135">
        <f>+'帳票61_06(1)'!DG19</f>
        <v>71282</v>
      </c>
      <c r="D20" s="136">
        <f>+'帳票61_06(1)'!DH19</f>
        <v>31596</v>
      </c>
      <c r="E20" s="137">
        <f t="shared" si="1"/>
        <v>102878</v>
      </c>
      <c r="F20" s="135">
        <f>+'帳票61_06(1)'!DL19</f>
        <v>64181</v>
      </c>
      <c r="G20" s="136">
        <f>+'帳票61_06(1)'!DM19</f>
        <v>3415</v>
      </c>
      <c r="H20" s="137">
        <f t="shared" si="2"/>
        <v>67596</v>
      </c>
      <c r="I20" s="150">
        <f t="shared" si="3"/>
        <v>90.03815830083332</v>
      </c>
      <c r="J20" s="151">
        <f t="shared" si="0"/>
        <v>10.808330168375743</v>
      </c>
      <c r="K20" s="152">
        <f t="shared" si="0"/>
        <v>65.70500981745369</v>
      </c>
    </row>
    <row r="21" spans="1:11" ht="13.5">
      <c r="A21" s="17"/>
      <c r="B21" s="75" t="str">
        <f>+'帳票61_06(1)'!B20</f>
        <v>恩納村</v>
      </c>
      <c r="C21" s="129">
        <f>+'帳票61_06(1)'!DG20</f>
        <v>118703</v>
      </c>
      <c r="D21" s="130">
        <f>+'帳票61_06(1)'!DH20</f>
        <v>18233</v>
      </c>
      <c r="E21" s="131">
        <f t="shared" si="1"/>
        <v>136936</v>
      </c>
      <c r="F21" s="129">
        <f>+'帳票61_06(1)'!DL20</f>
        <v>113674</v>
      </c>
      <c r="G21" s="130">
        <f>+'帳票61_06(1)'!DM20</f>
        <v>2269</v>
      </c>
      <c r="H21" s="131">
        <f t="shared" si="2"/>
        <v>115943</v>
      </c>
      <c r="I21" s="144">
        <f t="shared" si="3"/>
        <v>95.76337582032468</v>
      </c>
      <c r="J21" s="145">
        <f t="shared" si="0"/>
        <v>12.444468820270938</v>
      </c>
      <c r="K21" s="146">
        <f t="shared" si="0"/>
        <v>84.66948063328854</v>
      </c>
    </row>
    <row r="22" spans="1:11" ht="13.5">
      <c r="A22" s="17"/>
      <c r="B22" s="75" t="str">
        <f>+'帳票61_06(1)'!B21</f>
        <v>宜野座村</v>
      </c>
      <c r="C22" s="129">
        <f>+'帳票61_06(1)'!DG21</f>
        <v>25716</v>
      </c>
      <c r="D22" s="130">
        <f>+'帳票61_06(1)'!DH21</f>
        <v>993</v>
      </c>
      <c r="E22" s="131">
        <f t="shared" si="1"/>
        <v>26709</v>
      </c>
      <c r="F22" s="129">
        <f>+'帳票61_06(1)'!DL21</f>
        <v>22899</v>
      </c>
      <c r="G22" s="130">
        <f>+'帳票61_06(1)'!DM21</f>
        <v>126</v>
      </c>
      <c r="H22" s="131">
        <f t="shared" si="2"/>
        <v>23025</v>
      </c>
      <c r="I22" s="144">
        <f t="shared" si="3"/>
        <v>89.04573028464769</v>
      </c>
      <c r="J22" s="145">
        <f t="shared" si="0"/>
        <v>12.688821752265861</v>
      </c>
      <c r="K22" s="146">
        <f t="shared" si="0"/>
        <v>86.20689655172413</v>
      </c>
    </row>
    <row r="23" spans="1:11" ht="13.5">
      <c r="A23" s="17"/>
      <c r="B23" s="75" t="str">
        <f>+'帳票61_06(1)'!B22</f>
        <v>金武町</v>
      </c>
      <c r="C23" s="129">
        <f>+'帳票61_06(1)'!DG22</f>
        <v>256344</v>
      </c>
      <c r="D23" s="130">
        <f>+'帳票61_06(1)'!DH22</f>
        <v>1577</v>
      </c>
      <c r="E23" s="131">
        <f t="shared" si="1"/>
        <v>257921</v>
      </c>
      <c r="F23" s="129">
        <f>+'帳票61_06(1)'!DL22</f>
        <v>237546</v>
      </c>
      <c r="G23" s="130">
        <f>+'帳票61_06(1)'!DM22</f>
        <v>328</v>
      </c>
      <c r="H23" s="131">
        <f t="shared" si="2"/>
        <v>237874</v>
      </c>
      <c r="I23" s="144">
        <f t="shared" si="3"/>
        <v>92.66688512311582</v>
      </c>
      <c r="J23" s="145">
        <f t="shared" si="0"/>
        <v>20.79898541534559</v>
      </c>
      <c r="K23" s="146">
        <f t="shared" si="0"/>
        <v>92.22746499897255</v>
      </c>
    </row>
    <row r="24" spans="1:11" ht="13.5">
      <c r="A24" s="17"/>
      <c r="B24" s="76" t="str">
        <f>+'帳票61_06(1)'!B23</f>
        <v>伊江村</v>
      </c>
      <c r="C24" s="132">
        <f>+'帳票61_06(1)'!DG23</f>
        <v>23563</v>
      </c>
      <c r="D24" s="133">
        <f>+'帳票61_06(1)'!DH23</f>
        <v>2797</v>
      </c>
      <c r="E24" s="134">
        <f t="shared" si="1"/>
        <v>26360</v>
      </c>
      <c r="F24" s="132">
        <f>+'帳票61_06(1)'!DL23</f>
        <v>22758</v>
      </c>
      <c r="G24" s="133">
        <f>+'帳票61_06(1)'!DM23</f>
        <v>205</v>
      </c>
      <c r="H24" s="134">
        <f t="shared" si="2"/>
        <v>22963</v>
      </c>
      <c r="I24" s="147">
        <f t="shared" si="3"/>
        <v>96.5836268726393</v>
      </c>
      <c r="J24" s="148">
        <f t="shared" si="0"/>
        <v>7.329281372899535</v>
      </c>
      <c r="K24" s="149">
        <f t="shared" si="0"/>
        <v>87.11305007587254</v>
      </c>
    </row>
    <row r="25" spans="1:11" ht="13.5">
      <c r="A25" s="17"/>
      <c r="B25" s="77" t="str">
        <f>+'帳票61_06(1)'!B24</f>
        <v>読谷村</v>
      </c>
      <c r="C25" s="135">
        <f>+'帳票61_06(1)'!DG24</f>
        <v>77623</v>
      </c>
      <c r="D25" s="136">
        <f>+'帳票61_06(1)'!DH24</f>
        <v>582</v>
      </c>
      <c r="E25" s="137">
        <f t="shared" si="1"/>
        <v>78205</v>
      </c>
      <c r="F25" s="135">
        <f>+'帳票61_06(1)'!DL24</f>
        <v>70405</v>
      </c>
      <c r="G25" s="136">
        <f>+'帳票61_06(1)'!DM24</f>
        <v>5</v>
      </c>
      <c r="H25" s="137">
        <f t="shared" si="2"/>
        <v>70410</v>
      </c>
      <c r="I25" s="150">
        <f t="shared" si="3"/>
        <v>90.70120969300336</v>
      </c>
      <c r="J25" s="151">
        <f t="shared" si="0"/>
        <v>0.859106529209622</v>
      </c>
      <c r="K25" s="152">
        <f t="shared" si="0"/>
        <v>90.03260661083051</v>
      </c>
    </row>
    <row r="26" spans="1:11" ht="13.5">
      <c r="A26" s="17"/>
      <c r="B26" s="75" t="str">
        <f>+'帳票61_06(1)'!B25</f>
        <v>嘉手納町</v>
      </c>
      <c r="C26" s="129">
        <f>+'帳票61_06(1)'!DG25</f>
        <v>34618</v>
      </c>
      <c r="D26" s="130">
        <f>+'帳票61_06(1)'!DH25</f>
        <v>5600</v>
      </c>
      <c r="E26" s="131">
        <f t="shared" si="1"/>
        <v>40218</v>
      </c>
      <c r="F26" s="129">
        <f>+'帳票61_06(1)'!DL25</f>
        <v>32890</v>
      </c>
      <c r="G26" s="130">
        <f>+'帳票61_06(1)'!DM25</f>
        <v>1331</v>
      </c>
      <c r="H26" s="131">
        <f t="shared" si="2"/>
        <v>34221</v>
      </c>
      <c r="I26" s="144">
        <f t="shared" si="3"/>
        <v>95.00837714483794</v>
      </c>
      <c r="J26" s="145">
        <f t="shared" si="0"/>
        <v>23.767857142857142</v>
      </c>
      <c r="K26" s="146">
        <f t="shared" si="0"/>
        <v>85.08876622407877</v>
      </c>
    </row>
    <row r="27" spans="1:11" ht="13.5">
      <c r="A27" s="17"/>
      <c r="B27" s="75" t="str">
        <f>+'帳票61_06(1)'!B26</f>
        <v>北谷町</v>
      </c>
      <c r="C27" s="129">
        <f>+'帳票61_06(1)'!DG26</f>
        <v>111927</v>
      </c>
      <c r="D27" s="130">
        <f>+'帳票61_06(1)'!DH26</f>
        <v>20190</v>
      </c>
      <c r="E27" s="131">
        <f t="shared" si="1"/>
        <v>132117</v>
      </c>
      <c r="F27" s="129">
        <f>+'帳票61_06(1)'!DL26</f>
        <v>106261</v>
      </c>
      <c r="G27" s="130">
        <f>+'帳票61_06(1)'!DM26</f>
        <v>3791</v>
      </c>
      <c r="H27" s="131">
        <f t="shared" si="2"/>
        <v>110052</v>
      </c>
      <c r="I27" s="144">
        <f t="shared" si="3"/>
        <v>94.93777194063988</v>
      </c>
      <c r="J27" s="145">
        <f t="shared" si="0"/>
        <v>18.776622090143636</v>
      </c>
      <c r="K27" s="146">
        <f t="shared" si="0"/>
        <v>83.29889416199278</v>
      </c>
    </row>
    <row r="28" spans="1:11" ht="13.5">
      <c r="A28" s="17"/>
      <c r="B28" s="75" t="str">
        <f>+'帳票61_06(1)'!B27</f>
        <v>北中城村</v>
      </c>
      <c r="C28" s="129">
        <f>+'帳票61_06(1)'!DG27</f>
        <v>59205</v>
      </c>
      <c r="D28" s="130">
        <f>+'帳票61_06(1)'!DH27</f>
        <v>11300</v>
      </c>
      <c r="E28" s="131">
        <f t="shared" si="1"/>
        <v>70505</v>
      </c>
      <c r="F28" s="129">
        <f>+'帳票61_06(1)'!DL27</f>
        <v>55887</v>
      </c>
      <c r="G28" s="130">
        <f>+'帳票61_06(1)'!DM27</f>
        <v>2470</v>
      </c>
      <c r="H28" s="131">
        <f t="shared" si="2"/>
        <v>58357</v>
      </c>
      <c r="I28" s="144">
        <f t="shared" si="3"/>
        <v>94.39574360273626</v>
      </c>
      <c r="J28" s="145">
        <f t="shared" si="0"/>
        <v>21.858407079646017</v>
      </c>
      <c r="K28" s="146">
        <f t="shared" si="0"/>
        <v>82.77001631089995</v>
      </c>
    </row>
    <row r="29" spans="1:11" ht="13.5">
      <c r="A29" s="17"/>
      <c r="B29" s="76" t="str">
        <f>+'帳票61_06(1)'!B28</f>
        <v>中城村</v>
      </c>
      <c r="C29" s="132">
        <f>+'帳票61_06(1)'!DG28</f>
        <v>106960</v>
      </c>
      <c r="D29" s="133">
        <f>+'帳票61_06(1)'!DH28</f>
        <v>27598</v>
      </c>
      <c r="E29" s="134">
        <f t="shared" si="1"/>
        <v>134558</v>
      </c>
      <c r="F29" s="132">
        <f>+'帳票61_06(1)'!DL28</f>
        <v>100827</v>
      </c>
      <c r="G29" s="133">
        <f>+'帳票61_06(1)'!DM28</f>
        <v>8378</v>
      </c>
      <c r="H29" s="134">
        <f t="shared" si="2"/>
        <v>109205</v>
      </c>
      <c r="I29" s="147">
        <f t="shared" si="3"/>
        <v>94.26608077786088</v>
      </c>
      <c r="J29" s="148">
        <f t="shared" si="0"/>
        <v>30.35727226610624</v>
      </c>
      <c r="K29" s="149">
        <f t="shared" si="0"/>
        <v>81.15831091425258</v>
      </c>
    </row>
    <row r="30" spans="1:11" ht="13.5">
      <c r="A30" s="17"/>
      <c r="B30" s="77" t="str">
        <f>+'帳票61_06(1)'!B29</f>
        <v>西原町</v>
      </c>
      <c r="C30" s="135">
        <f>+'帳票61_06(1)'!DG29</f>
        <v>241110</v>
      </c>
      <c r="D30" s="136">
        <f>+'帳票61_06(1)'!DH29</f>
        <v>45642</v>
      </c>
      <c r="E30" s="137">
        <f t="shared" si="1"/>
        <v>286752</v>
      </c>
      <c r="F30" s="135">
        <f>+'帳票61_06(1)'!DL29</f>
        <v>229508</v>
      </c>
      <c r="G30" s="136">
        <f>+'帳票61_06(1)'!DM29</f>
        <v>9412</v>
      </c>
      <c r="H30" s="137">
        <f t="shared" si="2"/>
        <v>238920</v>
      </c>
      <c r="I30" s="150">
        <f t="shared" si="3"/>
        <v>95.18808842437062</v>
      </c>
      <c r="J30" s="151">
        <f t="shared" si="0"/>
        <v>20.621357521581</v>
      </c>
      <c r="K30" s="152">
        <f t="shared" si="0"/>
        <v>83.31938399732172</v>
      </c>
    </row>
    <row r="31" spans="1:11" ht="13.5">
      <c r="A31" s="17"/>
      <c r="B31" s="75" t="str">
        <f>+'帳票61_06(1)'!B30</f>
        <v>与那原町</v>
      </c>
      <c r="C31" s="129">
        <f>+'帳票61_06(1)'!DG30</f>
        <v>38903</v>
      </c>
      <c r="D31" s="130">
        <f>+'帳票61_06(1)'!DH30</f>
        <v>8636</v>
      </c>
      <c r="E31" s="131">
        <f t="shared" si="1"/>
        <v>47539</v>
      </c>
      <c r="F31" s="129">
        <f>+'帳票61_06(1)'!DL30</f>
        <v>37067</v>
      </c>
      <c r="G31" s="130">
        <f>+'帳票61_06(1)'!DM30</f>
        <v>1464</v>
      </c>
      <c r="H31" s="131">
        <f t="shared" si="2"/>
        <v>38531</v>
      </c>
      <c r="I31" s="144">
        <f t="shared" si="3"/>
        <v>95.28056962188006</v>
      </c>
      <c r="J31" s="145">
        <f t="shared" si="0"/>
        <v>16.952292728114866</v>
      </c>
      <c r="K31" s="146">
        <f t="shared" si="0"/>
        <v>81.05134731483624</v>
      </c>
    </row>
    <row r="32" spans="1:11" ht="13.5">
      <c r="A32" s="17"/>
      <c r="B32" s="75" t="str">
        <f>+'帳票61_06(1)'!B31</f>
        <v>南風原町</v>
      </c>
      <c r="C32" s="129">
        <f>+'帳票61_06(1)'!DG31</f>
        <v>155538</v>
      </c>
      <c r="D32" s="130">
        <f>+'帳票61_06(1)'!DH31</f>
        <v>17633</v>
      </c>
      <c r="E32" s="131">
        <f t="shared" si="1"/>
        <v>173171</v>
      </c>
      <c r="F32" s="129">
        <f>+'帳票61_06(1)'!DL31</f>
        <v>150622</v>
      </c>
      <c r="G32" s="130">
        <f>+'帳票61_06(1)'!DM31</f>
        <v>3255</v>
      </c>
      <c r="H32" s="131">
        <f t="shared" si="2"/>
        <v>153877</v>
      </c>
      <c r="I32" s="144">
        <f t="shared" si="3"/>
        <v>96.83935758464169</v>
      </c>
      <c r="J32" s="145">
        <f t="shared" si="0"/>
        <v>18.459706232631998</v>
      </c>
      <c r="K32" s="146">
        <f t="shared" si="0"/>
        <v>88.85841162781297</v>
      </c>
    </row>
    <row r="33" spans="1:11" ht="13.5">
      <c r="A33" s="17"/>
      <c r="B33" s="75" t="str">
        <f>+'帳票61_06(1)'!B32</f>
        <v>渡嘉敷村</v>
      </c>
      <c r="C33" s="129">
        <f>+'帳票61_06(1)'!DG32</f>
        <v>6763</v>
      </c>
      <c r="D33" s="130">
        <f>+'帳票61_06(1)'!DH32</f>
        <v>64</v>
      </c>
      <c r="E33" s="131">
        <f t="shared" si="1"/>
        <v>6827</v>
      </c>
      <c r="F33" s="129">
        <f>+'帳票61_06(1)'!DL32</f>
        <v>6039</v>
      </c>
      <c r="G33" s="130">
        <f>+'帳票61_06(1)'!DM32</f>
        <v>64</v>
      </c>
      <c r="H33" s="131">
        <f t="shared" si="2"/>
        <v>6103</v>
      </c>
      <c r="I33" s="144">
        <f t="shared" si="3"/>
        <v>89.2946917048647</v>
      </c>
      <c r="J33" s="145">
        <f t="shared" si="0"/>
        <v>100</v>
      </c>
      <c r="K33" s="146">
        <f t="shared" si="0"/>
        <v>89.39504906986964</v>
      </c>
    </row>
    <row r="34" spans="1:11" ht="13.5">
      <c r="A34" s="17"/>
      <c r="B34" s="76" t="str">
        <f>+'帳票61_06(1)'!B33</f>
        <v>座間味村</v>
      </c>
      <c r="C34" s="132">
        <f>+'帳票61_06(1)'!DG33</f>
        <v>8489</v>
      </c>
      <c r="D34" s="133">
        <f>+'帳票61_06(1)'!DH33</f>
        <v>0</v>
      </c>
      <c r="E34" s="134">
        <f t="shared" si="1"/>
        <v>8489</v>
      </c>
      <c r="F34" s="132">
        <f>+'帳票61_06(1)'!DL33</f>
        <v>8489</v>
      </c>
      <c r="G34" s="133">
        <f>+'帳票61_06(1)'!DM33</f>
        <v>0</v>
      </c>
      <c r="H34" s="134">
        <f t="shared" si="2"/>
        <v>8489</v>
      </c>
      <c r="I34" s="147">
        <f t="shared" si="3"/>
        <v>100</v>
      </c>
      <c r="J34" s="148" t="str">
        <f t="shared" si="0"/>
        <v>－</v>
      </c>
      <c r="K34" s="149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+'帳票61_06(1)'!DG34</f>
        <v>12325</v>
      </c>
      <c r="D35" s="136">
        <f>+'帳票61_06(1)'!DH34</f>
        <v>0</v>
      </c>
      <c r="E35" s="137">
        <f t="shared" si="1"/>
        <v>12325</v>
      </c>
      <c r="F35" s="135">
        <f>+'帳票61_06(1)'!DL34</f>
        <v>12325</v>
      </c>
      <c r="G35" s="136">
        <f>+'帳票61_06(1)'!DM34</f>
        <v>0</v>
      </c>
      <c r="H35" s="137">
        <f t="shared" si="2"/>
        <v>12325</v>
      </c>
      <c r="I35" s="150">
        <f t="shared" si="3"/>
        <v>100</v>
      </c>
      <c r="J35" s="151" t="str">
        <f t="shared" si="0"/>
        <v>－</v>
      </c>
      <c r="K35" s="152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+'帳票61_06(1)'!DG35</f>
        <v>3747</v>
      </c>
      <c r="D36" s="130">
        <f>+'帳票61_06(1)'!DH35</f>
        <v>792</v>
      </c>
      <c r="E36" s="131">
        <f t="shared" si="1"/>
        <v>4539</v>
      </c>
      <c r="F36" s="129">
        <f>+'帳票61_06(1)'!DL35</f>
        <v>3747</v>
      </c>
      <c r="G36" s="130">
        <f>+'帳票61_06(1)'!DM35</f>
        <v>792</v>
      </c>
      <c r="H36" s="131">
        <f t="shared" si="2"/>
        <v>4539</v>
      </c>
      <c r="I36" s="144">
        <f t="shared" si="3"/>
        <v>100</v>
      </c>
      <c r="J36" s="145">
        <f t="shared" si="0"/>
        <v>100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+'帳票61_06(1)'!DG36</f>
        <v>41698</v>
      </c>
      <c r="D37" s="130">
        <f>+'帳票61_06(1)'!DH36</f>
        <v>2472</v>
      </c>
      <c r="E37" s="131">
        <f t="shared" si="1"/>
        <v>44170</v>
      </c>
      <c r="F37" s="129">
        <f>+'帳票61_06(1)'!DL36</f>
        <v>40081</v>
      </c>
      <c r="G37" s="130">
        <f>+'帳票61_06(1)'!DM36</f>
        <v>1939</v>
      </c>
      <c r="H37" s="131">
        <f t="shared" si="2"/>
        <v>42020</v>
      </c>
      <c r="I37" s="144">
        <f t="shared" si="3"/>
        <v>96.12211616864118</v>
      </c>
      <c r="J37" s="145">
        <f t="shared" si="3"/>
        <v>78.43851132686083</v>
      </c>
      <c r="K37" s="146">
        <f t="shared" si="3"/>
        <v>95.13244283450307</v>
      </c>
    </row>
    <row r="38" spans="1:11" ht="13.5">
      <c r="A38" s="17"/>
      <c r="B38" s="75" t="str">
        <f>+'帳票61_06(1)'!B37</f>
        <v>北大東村</v>
      </c>
      <c r="C38" s="129">
        <f>+'帳票61_06(1)'!DG37</f>
        <v>11754</v>
      </c>
      <c r="D38" s="130">
        <f>+'帳票61_06(1)'!DH37</f>
        <v>206</v>
      </c>
      <c r="E38" s="131">
        <f t="shared" si="1"/>
        <v>11960</v>
      </c>
      <c r="F38" s="129">
        <f>+'帳票61_06(1)'!DL37</f>
        <v>11450</v>
      </c>
      <c r="G38" s="130">
        <f>+'帳票61_06(1)'!DM37</f>
        <v>47</v>
      </c>
      <c r="H38" s="131">
        <f t="shared" si="2"/>
        <v>11497</v>
      </c>
      <c r="I38" s="144">
        <f t="shared" si="3"/>
        <v>97.4136464182406</v>
      </c>
      <c r="J38" s="145">
        <f t="shared" si="3"/>
        <v>22.815533980582526</v>
      </c>
      <c r="K38" s="146">
        <f t="shared" si="3"/>
        <v>96.12876254180603</v>
      </c>
    </row>
    <row r="39" spans="1:11" ht="13.5">
      <c r="A39" s="17"/>
      <c r="B39" s="76" t="str">
        <f>+'帳票61_06(1)'!B38</f>
        <v>伊平屋村</v>
      </c>
      <c r="C39" s="132">
        <f>+'帳票61_06(1)'!DG38</f>
        <v>14581</v>
      </c>
      <c r="D39" s="171">
        <f>+'帳票61_06(1)'!DH38</f>
        <v>4113</v>
      </c>
      <c r="E39" s="134">
        <f t="shared" si="1"/>
        <v>18694</v>
      </c>
      <c r="F39" s="132">
        <f>+'帳票61_06(1)'!DL38</f>
        <v>13312</v>
      </c>
      <c r="G39" s="133">
        <f>+'帳票61_06(1)'!DM38</f>
        <v>96</v>
      </c>
      <c r="H39" s="134">
        <f t="shared" si="2"/>
        <v>13408</v>
      </c>
      <c r="I39" s="147">
        <f t="shared" si="3"/>
        <v>91.29689321720048</v>
      </c>
      <c r="J39" s="148">
        <f t="shared" si="3"/>
        <v>2.3340627279358133</v>
      </c>
      <c r="K39" s="149">
        <f t="shared" si="3"/>
        <v>71.72354766235156</v>
      </c>
    </row>
    <row r="40" spans="1:11" ht="13.5">
      <c r="A40" s="17"/>
      <c r="B40" s="77" t="str">
        <f>+'帳票61_06(1)'!B39</f>
        <v>伊是名村</v>
      </c>
      <c r="C40" s="135">
        <f>+'帳票61_06(1)'!DG39</f>
        <v>20672</v>
      </c>
      <c r="D40" s="136">
        <f>+'帳票61_06(1)'!DH39</f>
        <v>1330</v>
      </c>
      <c r="E40" s="137">
        <f t="shared" si="1"/>
        <v>22002</v>
      </c>
      <c r="F40" s="135">
        <f>+'帳票61_06(1)'!DL39</f>
        <v>19510</v>
      </c>
      <c r="G40" s="136">
        <f>+'帳票61_06(1)'!DM39</f>
        <v>119</v>
      </c>
      <c r="H40" s="137">
        <f t="shared" si="2"/>
        <v>19629</v>
      </c>
      <c r="I40" s="150">
        <f t="shared" si="3"/>
        <v>94.37886996904025</v>
      </c>
      <c r="J40" s="151">
        <f t="shared" si="3"/>
        <v>8.947368421052632</v>
      </c>
      <c r="K40" s="152">
        <f t="shared" si="3"/>
        <v>89.21461685301337</v>
      </c>
    </row>
    <row r="41" spans="1:11" ht="13.5">
      <c r="A41" s="17"/>
      <c r="B41" s="75" t="str">
        <f>+'帳票61_06(1)'!B40</f>
        <v>久米島町</v>
      </c>
      <c r="C41" s="129">
        <f>+'帳票61_06(1)'!DG40</f>
        <v>72005</v>
      </c>
      <c r="D41" s="130">
        <f>+'帳票61_06(1)'!DH40</f>
        <v>28676</v>
      </c>
      <c r="E41" s="131">
        <f t="shared" si="1"/>
        <v>100681</v>
      </c>
      <c r="F41" s="129">
        <f>+'帳票61_06(1)'!DL40</f>
        <v>63526</v>
      </c>
      <c r="G41" s="130">
        <f>+'帳票61_06(1)'!DM40</f>
        <v>4967</v>
      </c>
      <c r="H41" s="131">
        <f t="shared" si="2"/>
        <v>68493</v>
      </c>
      <c r="I41" s="144">
        <f t="shared" si="3"/>
        <v>88.22442885910701</v>
      </c>
      <c r="J41" s="145">
        <f t="shared" si="3"/>
        <v>17.321104756590877</v>
      </c>
      <c r="K41" s="146">
        <f t="shared" si="3"/>
        <v>68.02971762298745</v>
      </c>
    </row>
    <row r="42" spans="1:11" ht="13.5">
      <c r="A42" s="17"/>
      <c r="B42" s="75" t="str">
        <f>+'帳票61_06(1)'!B41</f>
        <v>八重瀬町</v>
      </c>
      <c r="C42" s="129">
        <f>+'帳票61_06(1)'!DG41</f>
        <v>102481</v>
      </c>
      <c r="D42" s="130">
        <f>+'帳票61_06(1)'!DH41</f>
        <v>19648</v>
      </c>
      <c r="E42" s="131">
        <f t="shared" si="1"/>
        <v>122129</v>
      </c>
      <c r="F42" s="129">
        <f>+'帳票61_06(1)'!DL41</f>
        <v>94385</v>
      </c>
      <c r="G42" s="130">
        <f>+'帳票61_06(1)'!DM41</f>
        <v>4539</v>
      </c>
      <c r="H42" s="131">
        <f t="shared" si="2"/>
        <v>98924</v>
      </c>
      <c r="I42" s="144">
        <f t="shared" si="3"/>
        <v>92.09999902420937</v>
      </c>
      <c r="J42" s="145">
        <f t="shared" si="3"/>
        <v>23.101587947882738</v>
      </c>
      <c r="K42" s="146">
        <f t="shared" si="3"/>
        <v>80.99959878489138</v>
      </c>
    </row>
    <row r="43" spans="1:11" ht="13.5">
      <c r="A43" s="17"/>
      <c r="B43" s="75" t="str">
        <f>+'帳票61_06(1)'!B42</f>
        <v>多良間村</v>
      </c>
      <c r="C43" s="129">
        <f>+'帳票61_06(1)'!DG42</f>
        <v>16425</v>
      </c>
      <c r="D43" s="130">
        <f>+'帳票61_06(1)'!DH42</f>
        <v>0</v>
      </c>
      <c r="E43" s="131">
        <f t="shared" si="1"/>
        <v>16425</v>
      </c>
      <c r="F43" s="129">
        <f>+'帳票61_06(1)'!DL42</f>
        <v>16425</v>
      </c>
      <c r="G43" s="130">
        <f>+'帳票61_06(1)'!DM42</f>
        <v>0</v>
      </c>
      <c r="H43" s="131">
        <f t="shared" si="2"/>
        <v>16425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+'帳票61_06(1)'!DG43</f>
        <v>64440</v>
      </c>
      <c r="D44" s="133">
        <f>+'帳票61_06(1)'!DH43</f>
        <v>9723</v>
      </c>
      <c r="E44" s="134">
        <f t="shared" si="1"/>
        <v>74163</v>
      </c>
      <c r="F44" s="132">
        <f>+'帳票61_06(1)'!DL43</f>
        <v>62166</v>
      </c>
      <c r="G44" s="133">
        <f>+'帳票61_06(1)'!DM43</f>
        <v>1117</v>
      </c>
      <c r="H44" s="134">
        <f t="shared" si="2"/>
        <v>63283</v>
      </c>
      <c r="I44" s="147">
        <f t="shared" si="3"/>
        <v>96.47113594040968</v>
      </c>
      <c r="J44" s="148">
        <f t="shared" si="3"/>
        <v>11.488223799238918</v>
      </c>
      <c r="K44" s="149">
        <f t="shared" si="3"/>
        <v>85.32961180103285</v>
      </c>
    </row>
    <row r="45" spans="1:11" ht="14.25" thickBot="1">
      <c r="A45" s="17"/>
      <c r="B45" s="77" t="str">
        <f>+'帳票61_06(1)'!B44</f>
        <v>与那国町</v>
      </c>
      <c r="C45" s="135">
        <f>+'帳票61_06(1)'!DG44</f>
        <v>27072</v>
      </c>
      <c r="D45" s="136">
        <f>+'帳票61_06(1)'!DH44</f>
        <v>12549</v>
      </c>
      <c r="E45" s="137">
        <f t="shared" si="1"/>
        <v>39621</v>
      </c>
      <c r="F45" s="135">
        <f>+'帳票61_06(1)'!DL44</f>
        <v>24410</v>
      </c>
      <c r="G45" s="136">
        <f>+'帳票61_06(1)'!DM44</f>
        <v>1579</v>
      </c>
      <c r="H45" s="137">
        <f t="shared" si="2"/>
        <v>25989</v>
      </c>
      <c r="I45" s="150">
        <f t="shared" si="3"/>
        <v>90.1669621749409</v>
      </c>
      <c r="J45" s="151">
        <f t="shared" si="3"/>
        <v>12.58267591043111</v>
      </c>
      <c r="K45" s="152">
        <f t="shared" si="3"/>
        <v>65.59400318013175</v>
      </c>
    </row>
    <row r="46" spans="1:11" ht="14.25" thickTop="1">
      <c r="A46" s="19"/>
      <c r="B46" s="79" t="s">
        <v>65</v>
      </c>
      <c r="C46" s="173">
        <f aca="true" t="shared" si="4" ref="C46:H46">SUM(C5:C15)</f>
        <v>6273527</v>
      </c>
      <c r="D46" s="174">
        <f t="shared" si="4"/>
        <v>1352978</v>
      </c>
      <c r="E46" s="175">
        <f t="shared" si="4"/>
        <v>7626505</v>
      </c>
      <c r="F46" s="173">
        <f t="shared" si="4"/>
        <v>5893691</v>
      </c>
      <c r="G46" s="174">
        <f t="shared" si="4"/>
        <v>284107</v>
      </c>
      <c r="H46" s="175">
        <f t="shared" si="4"/>
        <v>6177798</v>
      </c>
      <c r="I46" s="176">
        <f t="shared" si="3"/>
        <v>93.94541539392435</v>
      </c>
      <c r="J46" s="177">
        <f t="shared" si="3"/>
        <v>20.99864151523528</v>
      </c>
      <c r="K46" s="178">
        <f t="shared" si="3"/>
        <v>81.00431324702468</v>
      </c>
    </row>
    <row r="47" spans="1:11" ht="14.25" thickBot="1">
      <c r="A47" s="19"/>
      <c r="B47" s="80" t="s">
        <v>66</v>
      </c>
      <c r="C47" s="138">
        <f aca="true" t="shared" si="5" ref="C47:H47">SUM(C16:C45)</f>
        <v>1851788</v>
      </c>
      <c r="D47" s="139">
        <f t="shared" si="5"/>
        <v>291371</v>
      </c>
      <c r="E47" s="140">
        <f t="shared" si="5"/>
        <v>2143159</v>
      </c>
      <c r="F47" s="138">
        <f t="shared" si="5"/>
        <v>1739482</v>
      </c>
      <c r="G47" s="139">
        <f t="shared" si="5"/>
        <v>54826</v>
      </c>
      <c r="H47" s="140">
        <f t="shared" si="5"/>
        <v>1794308</v>
      </c>
      <c r="I47" s="153">
        <f t="shared" si="3"/>
        <v>93.9352668880023</v>
      </c>
      <c r="J47" s="167">
        <f t="shared" si="3"/>
        <v>18.816560330300543</v>
      </c>
      <c r="K47" s="154">
        <f t="shared" si="3"/>
        <v>83.72257961261856</v>
      </c>
    </row>
    <row r="48" spans="2:11" ht="14.25" thickBot="1">
      <c r="B48" s="82" t="s">
        <v>114</v>
      </c>
      <c r="C48" s="156">
        <f aca="true" t="shared" si="6" ref="C48:H48">SUM(C46:C47)</f>
        <v>8125315</v>
      </c>
      <c r="D48" s="157">
        <f t="shared" si="6"/>
        <v>1644349</v>
      </c>
      <c r="E48" s="158">
        <f t="shared" si="6"/>
        <v>9769664</v>
      </c>
      <c r="F48" s="156">
        <f t="shared" si="6"/>
        <v>7633173</v>
      </c>
      <c r="G48" s="157">
        <f t="shared" si="6"/>
        <v>338933</v>
      </c>
      <c r="H48" s="158">
        <f t="shared" si="6"/>
        <v>7972106</v>
      </c>
      <c r="I48" s="159">
        <f t="shared" si="3"/>
        <v>93.94310251356409</v>
      </c>
      <c r="J48" s="172">
        <f t="shared" si="3"/>
        <v>20.61198687140017</v>
      </c>
      <c r="K48" s="160">
        <f t="shared" si="3"/>
        <v>81.60061594748807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K48"/>
  <sheetViews>
    <sheetView showGridLines="0" zoomScaleSheetLayoutView="100" workbookViewId="0" topLeftCell="A25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74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4" t="str">
        <f>+'帳票61_06(1)'!B4</f>
        <v>那覇市</v>
      </c>
      <c r="C5" s="161">
        <f>'a交付金'!C5+'b納付金'!C5</f>
        <v>597745</v>
      </c>
      <c r="D5" s="162">
        <f>'a交付金'!D5+'b納付金'!D5</f>
        <v>0</v>
      </c>
      <c r="E5" s="163">
        <f aca="true" t="shared" si="0" ref="E5:E45">SUM(C5:D5)</f>
        <v>597745</v>
      </c>
      <c r="F5" s="161">
        <f>'a交付金'!F5+'b納付金'!F5</f>
        <v>597745</v>
      </c>
      <c r="G5" s="162">
        <f>'a交付金'!G5+'b納付金'!G5</f>
        <v>0</v>
      </c>
      <c r="H5" s="163">
        <f aca="true" t="shared" si="1" ref="H5:H45">SUM(F5:G5)</f>
        <v>597745</v>
      </c>
      <c r="I5" s="164">
        <f>IF(C5=0,"－",(F5/C5)*100)</f>
        <v>100</v>
      </c>
      <c r="J5" s="165" t="str">
        <f aca="true" t="shared" si="2" ref="J5:K36">IF(D5=0,"－",(G5/D5)*100)</f>
        <v>－</v>
      </c>
      <c r="K5" s="166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'a交付金'!C6+'b納付金'!C6</f>
        <v>30916</v>
      </c>
      <c r="D6" s="130">
        <f>'a交付金'!D6+'b納付金'!D6</f>
        <v>0</v>
      </c>
      <c r="E6" s="131">
        <f t="shared" si="0"/>
        <v>30916</v>
      </c>
      <c r="F6" s="129">
        <f>'a交付金'!F6+'b納付金'!F6</f>
        <v>30916</v>
      </c>
      <c r="G6" s="130">
        <f>'a交付金'!G6+'b納付金'!G6</f>
        <v>0</v>
      </c>
      <c r="H6" s="131">
        <f t="shared" si="1"/>
        <v>30916</v>
      </c>
      <c r="I6" s="144">
        <f aca="true" t="shared" si="3" ref="I6:K48">IF(C6=0,"－",(F6/C6)*100)</f>
        <v>100</v>
      </c>
      <c r="J6" s="145" t="str">
        <f t="shared" si="2"/>
        <v>－</v>
      </c>
      <c r="K6" s="146">
        <f t="shared" si="2"/>
        <v>100</v>
      </c>
    </row>
    <row r="7" spans="1:11" ht="13.5">
      <c r="A7" s="17"/>
      <c r="B7" s="75" t="str">
        <f>+'帳票61_06(1)'!B6</f>
        <v>石垣市</v>
      </c>
      <c r="C7" s="129">
        <f>'a交付金'!C7+'b納付金'!C7</f>
        <v>55918</v>
      </c>
      <c r="D7" s="130">
        <f>'a交付金'!D7+'b納付金'!D7</f>
        <v>0</v>
      </c>
      <c r="E7" s="131">
        <f t="shared" si="0"/>
        <v>55918</v>
      </c>
      <c r="F7" s="129">
        <f>'a交付金'!F7+'b納付金'!F7</f>
        <v>55918</v>
      </c>
      <c r="G7" s="130">
        <f>'a交付金'!G7+'b納付金'!G7</f>
        <v>0</v>
      </c>
      <c r="H7" s="131">
        <f t="shared" si="1"/>
        <v>55918</v>
      </c>
      <c r="I7" s="144">
        <f t="shared" si="3"/>
        <v>100</v>
      </c>
      <c r="J7" s="145" t="str">
        <f t="shared" si="2"/>
        <v>－</v>
      </c>
      <c r="K7" s="146">
        <f t="shared" si="2"/>
        <v>100</v>
      </c>
    </row>
    <row r="8" spans="1:11" ht="13.5">
      <c r="A8" s="17"/>
      <c r="B8" s="75" t="str">
        <f>+'帳票61_06(1)'!B7</f>
        <v>浦添市</v>
      </c>
      <c r="C8" s="129">
        <f>'a交付金'!C8+'b納付金'!C8</f>
        <v>110349</v>
      </c>
      <c r="D8" s="130">
        <f>'a交付金'!D8+'b納付金'!D8</f>
        <v>0</v>
      </c>
      <c r="E8" s="131">
        <f t="shared" si="0"/>
        <v>110349</v>
      </c>
      <c r="F8" s="129">
        <f>'a交付金'!F8+'b納付金'!F8</f>
        <v>110349</v>
      </c>
      <c r="G8" s="130">
        <f>'a交付金'!G8+'b納付金'!G8</f>
        <v>0</v>
      </c>
      <c r="H8" s="131">
        <f t="shared" si="1"/>
        <v>110349</v>
      </c>
      <c r="I8" s="144">
        <f t="shared" si="3"/>
        <v>100</v>
      </c>
      <c r="J8" s="145" t="str">
        <f t="shared" si="2"/>
        <v>－</v>
      </c>
      <c r="K8" s="146">
        <f t="shared" si="2"/>
        <v>100</v>
      </c>
    </row>
    <row r="9" spans="1:11" ht="13.5">
      <c r="A9" s="17"/>
      <c r="B9" s="76" t="str">
        <f>+'帳票61_06(1)'!B8</f>
        <v>名護市</v>
      </c>
      <c r="C9" s="132">
        <f>'a交付金'!C9+'b納付金'!C9</f>
        <v>56012</v>
      </c>
      <c r="D9" s="133">
        <f>'a交付金'!D9+'b納付金'!D9</f>
        <v>0</v>
      </c>
      <c r="E9" s="134">
        <f t="shared" si="0"/>
        <v>56012</v>
      </c>
      <c r="F9" s="132">
        <f>'a交付金'!F9+'b納付金'!F9</f>
        <v>56012</v>
      </c>
      <c r="G9" s="133">
        <f>'a交付金'!G9+'b納付金'!G9</f>
        <v>0</v>
      </c>
      <c r="H9" s="134">
        <f t="shared" si="1"/>
        <v>56012</v>
      </c>
      <c r="I9" s="147">
        <f t="shared" si="3"/>
        <v>100</v>
      </c>
      <c r="J9" s="148" t="str">
        <f t="shared" si="2"/>
        <v>－</v>
      </c>
      <c r="K9" s="149">
        <f t="shared" si="2"/>
        <v>100</v>
      </c>
    </row>
    <row r="10" spans="1:11" ht="13.5">
      <c r="A10" s="17"/>
      <c r="B10" s="77" t="str">
        <f>+'帳票61_06(1)'!B9</f>
        <v>糸満市</v>
      </c>
      <c r="C10" s="135">
        <f>'a交付金'!C10+'b納付金'!C10</f>
        <v>80016</v>
      </c>
      <c r="D10" s="136">
        <f>'a交付金'!D10+'b納付金'!D10</f>
        <v>0</v>
      </c>
      <c r="E10" s="137">
        <f t="shared" si="0"/>
        <v>80016</v>
      </c>
      <c r="F10" s="135">
        <f>'a交付金'!F10+'b納付金'!F10</f>
        <v>80016</v>
      </c>
      <c r="G10" s="136">
        <f>'a交付金'!G10+'b納付金'!G10</f>
        <v>0</v>
      </c>
      <c r="H10" s="137">
        <f t="shared" si="1"/>
        <v>80016</v>
      </c>
      <c r="I10" s="150">
        <f t="shared" si="3"/>
        <v>100</v>
      </c>
      <c r="J10" s="151" t="str">
        <f t="shared" si="2"/>
        <v>－</v>
      </c>
      <c r="K10" s="152">
        <f t="shared" si="2"/>
        <v>100</v>
      </c>
    </row>
    <row r="11" spans="1:11" ht="13.5">
      <c r="A11" s="17"/>
      <c r="B11" s="75" t="str">
        <f>+'帳票61_06(1)'!B10</f>
        <v>沖縄市</v>
      </c>
      <c r="C11" s="129">
        <f>'a交付金'!C11+'b納付金'!C11</f>
        <v>199842</v>
      </c>
      <c r="D11" s="130">
        <f>'a交付金'!D11+'b納付金'!D11</f>
        <v>0</v>
      </c>
      <c r="E11" s="131">
        <f t="shared" si="0"/>
        <v>199842</v>
      </c>
      <c r="F11" s="129">
        <f>'a交付金'!F11+'b納付金'!F11</f>
        <v>199842</v>
      </c>
      <c r="G11" s="130">
        <f>'a交付金'!G11+'b納付金'!G11</f>
        <v>0</v>
      </c>
      <c r="H11" s="131">
        <f t="shared" si="1"/>
        <v>199842</v>
      </c>
      <c r="I11" s="144">
        <f t="shared" si="3"/>
        <v>100</v>
      </c>
      <c r="J11" s="145" t="str">
        <f t="shared" si="2"/>
        <v>－</v>
      </c>
      <c r="K11" s="146">
        <f t="shared" si="2"/>
        <v>100</v>
      </c>
    </row>
    <row r="12" spans="1:11" ht="13.5">
      <c r="A12" s="17"/>
      <c r="B12" s="75" t="str">
        <f>+'帳票61_06(1)'!B11</f>
        <v>豊見城市</v>
      </c>
      <c r="C12" s="129">
        <f>'a交付金'!C12+'b納付金'!C12</f>
        <v>54763</v>
      </c>
      <c r="D12" s="130">
        <f>'a交付金'!D12+'b納付金'!D12</f>
        <v>0</v>
      </c>
      <c r="E12" s="131">
        <f t="shared" si="0"/>
        <v>54763</v>
      </c>
      <c r="F12" s="129">
        <f>'a交付金'!F12+'b納付金'!F12</f>
        <v>54763</v>
      </c>
      <c r="G12" s="130">
        <f>'a交付金'!G12+'b納付金'!G12</f>
        <v>0</v>
      </c>
      <c r="H12" s="131">
        <f t="shared" si="1"/>
        <v>54763</v>
      </c>
      <c r="I12" s="144">
        <f t="shared" si="3"/>
        <v>100</v>
      </c>
      <c r="J12" s="145" t="str">
        <f t="shared" si="2"/>
        <v>－</v>
      </c>
      <c r="K12" s="146">
        <f t="shared" si="2"/>
        <v>100</v>
      </c>
    </row>
    <row r="13" spans="1:11" ht="13.5">
      <c r="A13" s="17"/>
      <c r="B13" s="75" t="str">
        <f>+'帳票61_06(1)'!B12</f>
        <v>うるま市</v>
      </c>
      <c r="C13" s="129">
        <f>'a交付金'!C13+'b納付金'!C13</f>
        <v>220720</v>
      </c>
      <c r="D13" s="130">
        <f>'a交付金'!D13+'b納付金'!D13</f>
        <v>0</v>
      </c>
      <c r="E13" s="131">
        <f t="shared" si="0"/>
        <v>220720</v>
      </c>
      <c r="F13" s="129">
        <f>'a交付金'!F13+'b納付金'!F13</f>
        <v>220720</v>
      </c>
      <c r="G13" s="130">
        <f>'a交付金'!G13+'b納付金'!G13</f>
        <v>0</v>
      </c>
      <c r="H13" s="131">
        <f t="shared" si="1"/>
        <v>220720</v>
      </c>
      <c r="I13" s="144">
        <f t="shared" si="3"/>
        <v>100</v>
      </c>
      <c r="J13" s="145" t="str">
        <f t="shared" si="2"/>
        <v>－</v>
      </c>
      <c r="K13" s="146">
        <f t="shared" si="2"/>
        <v>100</v>
      </c>
    </row>
    <row r="14" spans="1:11" ht="13.5">
      <c r="A14" s="17"/>
      <c r="B14" s="76" t="str">
        <f>+'帳票61_06(1)'!B13</f>
        <v>宮古島市</v>
      </c>
      <c r="C14" s="132">
        <f>'a交付金'!C14+'b納付金'!C14</f>
        <v>114777</v>
      </c>
      <c r="D14" s="133">
        <f>'a交付金'!D14+'b納付金'!D14</f>
        <v>0</v>
      </c>
      <c r="E14" s="134">
        <f t="shared" si="0"/>
        <v>114777</v>
      </c>
      <c r="F14" s="132">
        <f>'a交付金'!F14+'b納付金'!F14</f>
        <v>114777</v>
      </c>
      <c r="G14" s="133">
        <f>'a交付金'!G14+'b納付金'!G14</f>
        <v>0</v>
      </c>
      <c r="H14" s="134">
        <f t="shared" si="1"/>
        <v>114777</v>
      </c>
      <c r="I14" s="147">
        <f t="shared" si="3"/>
        <v>100</v>
      </c>
      <c r="J14" s="148" t="str">
        <f t="shared" si="2"/>
        <v>－</v>
      </c>
      <c r="K14" s="149">
        <f t="shared" si="2"/>
        <v>100</v>
      </c>
    </row>
    <row r="15" spans="1:11" ht="13.5">
      <c r="A15" s="17"/>
      <c r="B15" s="77" t="str">
        <f>+'帳票61_06(1)'!B14</f>
        <v>南城市</v>
      </c>
      <c r="C15" s="135">
        <f>'a交付金'!C15+'b納付金'!C15</f>
        <v>22510</v>
      </c>
      <c r="D15" s="136">
        <f>'a交付金'!D15+'b納付金'!D15</f>
        <v>0</v>
      </c>
      <c r="E15" s="137">
        <f t="shared" si="0"/>
        <v>22510</v>
      </c>
      <c r="F15" s="135">
        <f>'a交付金'!F15+'b納付金'!F15</f>
        <v>22510</v>
      </c>
      <c r="G15" s="136">
        <f>'a交付金'!G15+'b納付金'!G15</f>
        <v>0</v>
      </c>
      <c r="H15" s="137">
        <f t="shared" si="1"/>
        <v>22510</v>
      </c>
      <c r="I15" s="150">
        <f t="shared" si="3"/>
        <v>100</v>
      </c>
      <c r="J15" s="151" t="str">
        <f t="shared" si="2"/>
        <v>－</v>
      </c>
      <c r="K15" s="152">
        <f t="shared" si="2"/>
        <v>100</v>
      </c>
    </row>
    <row r="16" spans="1:11" ht="13.5">
      <c r="A16" s="17"/>
      <c r="B16" s="78" t="str">
        <f>+'帳票61_06(1)'!B15</f>
        <v>国頭村</v>
      </c>
      <c r="C16" s="126">
        <f>'a交付金'!C16+'b納付金'!C16</f>
        <v>337222</v>
      </c>
      <c r="D16" s="127">
        <f>'a交付金'!D16+'b納付金'!D16</f>
        <v>0</v>
      </c>
      <c r="E16" s="128">
        <f t="shared" si="0"/>
        <v>337222</v>
      </c>
      <c r="F16" s="126">
        <f>'a交付金'!F16+'b納付金'!F16</f>
        <v>337222</v>
      </c>
      <c r="G16" s="127">
        <f>'a交付金'!G16+'b納付金'!G16</f>
        <v>0</v>
      </c>
      <c r="H16" s="128">
        <f t="shared" si="1"/>
        <v>337222</v>
      </c>
      <c r="I16" s="141">
        <f t="shared" si="3"/>
        <v>100</v>
      </c>
      <c r="J16" s="142" t="str">
        <f t="shared" si="2"/>
        <v>－</v>
      </c>
      <c r="K16" s="143">
        <f t="shared" si="2"/>
        <v>100</v>
      </c>
    </row>
    <row r="17" spans="1:11" ht="13.5">
      <c r="A17" s="17"/>
      <c r="B17" s="75" t="str">
        <f>+'帳票61_06(1)'!B16</f>
        <v>大宜味村</v>
      </c>
      <c r="C17" s="129">
        <f>'a交付金'!C17+'b納付金'!C17</f>
        <v>432</v>
      </c>
      <c r="D17" s="130">
        <f>'a交付金'!D17+'b納付金'!D17</f>
        <v>0</v>
      </c>
      <c r="E17" s="131">
        <f t="shared" si="0"/>
        <v>432</v>
      </c>
      <c r="F17" s="129">
        <f>'a交付金'!F17+'b納付金'!F17</f>
        <v>432</v>
      </c>
      <c r="G17" s="130">
        <f>'a交付金'!G17+'b納付金'!G17</f>
        <v>0</v>
      </c>
      <c r="H17" s="131">
        <f t="shared" si="1"/>
        <v>432</v>
      </c>
      <c r="I17" s="144">
        <f t="shared" si="3"/>
        <v>100</v>
      </c>
      <c r="J17" s="145" t="str">
        <f t="shared" si="2"/>
        <v>－</v>
      </c>
      <c r="K17" s="146">
        <f t="shared" si="2"/>
        <v>100</v>
      </c>
    </row>
    <row r="18" spans="1:11" ht="13.5">
      <c r="A18" s="17"/>
      <c r="B18" s="75" t="str">
        <f>+'帳票61_06(1)'!B17</f>
        <v>東村</v>
      </c>
      <c r="C18" s="129">
        <f>'a交付金'!C18+'b納付金'!C18</f>
        <v>118713</v>
      </c>
      <c r="D18" s="130">
        <f>'a交付金'!D18+'b納付金'!D18</f>
        <v>0</v>
      </c>
      <c r="E18" s="131">
        <f t="shared" si="0"/>
        <v>118713</v>
      </c>
      <c r="F18" s="129">
        <f>'a交付金'!F18+'b納付金'!F18</f>
        <v>118713</v>
      </c>
      <c r="G18" s="130">
        <f>'a交付金'!G18+'b納付金'!G18</f>
        <v>0</v>
      </c>
      <c r="H18" s="131">
        <f t="shared" si="1"/>
        <v>118713</v>
      </c>
      <c r="I18" s="144">
        <f t="shared" si="3"/>
        <v>100</v>
      </c>
      <c r="J18" s="145" t="str">
        <f t="shared" si="2"/>
        <v>－</v>
      </c>
      <c r="K18" s="146">
        <f t="shared" si="2"/>
        <v>100</v>
      </c>
    </row>
    <row r="19" spans="1:11" ht="13.5">
      <c r="A19" s="17"/>
      <c r="B19" s="76" t="str">
        <f>+'帳票61_06(1)'!B18</f>
        <v>今帰仁村</v>
      </c>
      <c r="C19" s="132">
        <f>'a交付金'!C19+'b納付金'!C19</f>
        <v>691</v>
      </c>
      <c r="D19" s="133">
        <f>'a交付金'!D19+'b納付金'!D19</f>
        <v>0</v>
      </c>
      <c r="E19" s="134">
        <f t="shared" si="0"/>
        <v>691</v>
      </c>
      <c r="F19" s="132">
        <f>'a交付金'!F19+'b納付金'!F19</f>
        <v>691</v>
      </c>
      <c r="G19" s="133">
        <f>'a交付金'!G19+'b納付金'!G19</f>
        <v>0</v>
      </c>
      <c r="H19" s="134">
        <f t="shared" si="1"/>
        <v>691</v>
      </c>
      <c r="I19" s="147">
        <f t="shared" si="3"/>
        <v>100</v>
      </c>
      <c r="J19" s="148" t="str">
        <f t="shared" si="2"/>
        <v>－</v>
      </c>
      <c r="K19" s="149">
        <f t="shared" si="2"/>
        <v>100</v>
      </c>
    </row>
    <row r="20" spans="1:11" ht="13.5">
      <c r="A20" s="17"/>
      <c r="B20" s="77" t="str">
        <f>+'帳票61_06(1)'!B19</f>
        <v>本部町</v>
      </c>
      <c r="C20" s="135">
        <f>'a交付金'!C20+'b納付金'!C20</f>
        <v>2901</v>
      </c>
      <c r="D20" s="136">
        <f>'a交付金'!D20+'b納付金'!D20</f>
        <v>0</v>
      </c>
      <c r="E20" s="137">
        <f t="shared" si="0"/>
        <v>2901</v>
      </c>
      <c r="F20" s="135">
        <f>'a交付金'!F20+'b納付金'!F20</f>
        <v>2901</v>
      </c>
      <c r="G20" s="136">
        <f>'a交付金'!G20+'b納付金'!G20</f>
        <v>0</v>
      </c>
      <c r="H20" s="137">
        <f t="shared" si="1"/>
        <v>2901</v>
      </c>
      <c r="I20" s="150">
        <f t="shared" si="3"/>
        <v>100</v>
      </c>
      <c r="J20" s="151" t="str">
        <f t="shared" si="2"/>
        <v>－</v>
      </c>
      <c r="K20" s="152">
        <f t="shared" si="2"/>
        <v>100</v>
      </c>
    </row>
    <row r="21" spans="1:11" ht="13.5">
      <c r="A21" s="17"/>
      <c r="B21" s="75" t="str">
        <f>+'帳票61_06(1)'!B20</f>
        <v>恩納村</v>
      </c>
      <c r="C21" s="129">
        <f>'a交付金'!C21+'b納付金'!C21</f>
        <v>363</v>
      </c>
      <c r="D21" s="130">
        <f>'a交付金'!D21+'b納付金'!D21</f>
        <v>0</v>
      </c>
      <c r="E21" s="131">
        <f t="shared" si="0"/>
        <v>363</v>
      </c>
      <c r="F21" s="129">
        <f>'a交付金'!F21+'b納付金'!F21</f>
        <v>363</v>
      </c>
      <c r="G21" s="130">
        <f>'a交付金'!G21+'b納付金'!G21</f>
        <v>0</v>
      </c>
      <c r="H21" s="131">
        <f t="shared" si="1"/>
        <v>363</v>
      </c>
      <c r="I21" s="144">
        <f t="shared" si="3"/>
        <v>100</v>
      </c>
      <c r="J21" s="145" t="str">
        <f t="shared" si="2"/>
        <v>－</v>
      </c>
      <c r="K21" s="146">
        <f t="shared" si="2"/>
        <v>100</v>
      </c>
    </row>
    <row r="22" spans="1:11" ht="13.5">
      <c r="A22" s="17"/>
      <c r="B22" s="75" t="str">
        <f>+'帳票61_06(1)'!B21</f>
        <v>宜野座村</v>
      </c>
      <c r="C22" s="129">
        <f>'a交付金'!C22+'b納付金'!C22</f>
        <v>195245</v>
      </c>
      <c r="D22" s="130">
        <f>'a交付金'!D22+'b納付金'!D22</f>
        <v>0</v>
      </c>
      <c r="E22" s="131">
        <f t="shared" si="0"/>
        <v>195245</v>
      </c>
      <c r="F22" s="129">
        <f>'a交付金'!F22+'b納付金'!F22</f>
        <v>195245</v>
      </c>
      <c r="G22" s="130">
        <f>'a交付金'!G22+'b納付金'!G22</f>
        <v>0</v>
      </c>
      <c r="H22" s="131">
        <f t="shared" si="1"/>
        <v>195245</v>
      </c>
      <c r="I22" s="144">
        <f t="shared" si="3"/>
        <v>100</v>
      </c>
      <c r="J22" s="145" t="str">
        <f t="shared" si="2"/>
        <v>－</v>
      </c>
      <c r="K22" s="146">
        <f t="shared" si="2"/>
        <v>100</v>
      </c>
    </row>
    <row r="23" spans="1:11" ht="13.5">
      <c r="A23" s="17"/>
      <c r="B23" s="75" t="str">
        <f>+'帳票61_06(1)'!B22</f>
        <v>金武町</v>
      </c>
      <c r="C23" s="129">
        <f>'a交付金'!C23+'b納付金'!C23</f>
        <v>300</v>
      </c>
      <c r="D23" s="130">
        <f>'a交付金'!D23+'b納付金'!D23</f>
        <v>0</v>
      </c>
      <c r="E23" s="131">
        <f t="shared" si="0"/>
        <v>300</v>
      </c>
      <c r="F23" s="129">
        <f>'a交付金'!F23+'b納付金'!F23</f>
        <v>300</v>
      </c>
      <c r="G23" s="130">
        <f>'a交付金'!G23+'b納付金'!G23</f>
        <v>0</v>
      </c>
      <c r="H23" s="131">
        <f t="shared" si="1"/>
        <v>300</v>
      </c>
      <c r="I23" s="144">
        <f t="shared" si="3"/>
        <v>100</v>
      </c>
      <c r="J23" s="145" t="str">
        <f t="shared" si="2"/>
        <v>－</v>
      </c>
      <c r="K23" s="146">
        <f t="shared" si="2"/>
        <v>100</v>
      </c>
    </row>
    <row r="24" spans="1:11" ht="13.5">
      <c r="A24" s="17"/>
      <c r="B24" s="76" t="str">
        <f>+'帳票61_06(1)'!B23</f>
        <v>伊江村</v>
      </c>
      <c r="C24" s="132">
        <f>'a交付金'!C24+'b納付金'!C24</f>
        <v>3708</v>
      </c>
      <c r="D24" s="133">
        <f>'a交付金'!D24+'b納付金'!D24</f>
        <v>0</v>
      </c>
      <c r="E24" s="134">
        <f t="shared" si="0"/>
        <v>3708</v>
      </c>
      <c r="F24" s="132">
        <f>'a交付金'!F24+'b納付金'!F24</f>
        <v>3708</v>
      </c>
      <c r="G24" s="133">
        <f>'a交付金'!G24+'b納付金'!G24</f>
        <v>0</v>
      </c>
      <c r="H24" s="134">
        <f t="shared" si="1"/>
        <v>3708</v>
      </c>
      <c r="I24" s="147">
        <f t="shared" si="3"/>
        <v>100</v>
      </c>
      <c r="J24" s="148" t="str">
        <f t="shared" si="2"/>
        <v>－</v>
      </c>
      <c r="K24" s="149">
        <f t="shared" si="2"/>
        <v>100</v>
      </c>
    </row>
    <row r="25" spans="1:11" ht="13.5">
      <c r="A25" s="17"/>
      <c r="B25" s="77" t="str">
        <f>+'帳票61_06(1)'!B24</f>
        <v>読谷村</v>
      </c>
      <c r="C25" s="135">
        <f>'a交付金'!C25+'b納付金'!C25</f>
        <v>9687</v>
      </c>
      <c r="D25" s="136">
        <f>'a交付金'!D25+'b納付金'!D25</f>
        <v>0</v>
      </c>
      <c r="E25" s="137">
        <f t="shared" si="0"/>
        <v>9687</v>
      </c>
      <c r="F25" s="135">
        <f>'a交付金'!F25+'b納付金'!F25</f>
        <v>9687</v>
      </c>
      <c r="G25" s="136">
        <f>'a交付金'!G25+'b納付金'!G25</f>
        <v>0</v>
      </c>
      <c r="H25" s="137">
        <f t="shared" si="1"/>
        <v>9687</v>
      </c>
      <c r="I25" s="150">
        <f t="shared" si="3"/>
        <v>100</v>
      </c>
      <c r="J25" s="151" t="str">
        <f t="shared" si="2"/>
        <v>－</v>
      </c>
      <c r="K25" s="152">
        <f t="shared" si="2"/>
        <v>100</v>
      </c>
    </row>
    <row r="26" spans="1:11" ht="13.5">
      <c r="A26" s="17"/>
      <c r="B26" s="75" t="str">
        <f>+'帳票61_06(1)'!B25</f>
        <v>嘉手納町</v>
      </c>
      <c r="C26" s="129">
        <f>'a交付金'!C26+'b納付金'!C26</f>
        <v>7521</v>
      </c>
      <c r="D26" s="130">
        <f>'a交付金'!D26+'b納付金'!D26</f>
        <v>0</v>
      </c>
      <c r="E26" s="131">
        <f t="shared" si="0"/>
        <v>7521</v>
      </c>
      <c r="F26" s="129">
        <f>'a交付金'!F26+'b納付金'!F26</f>
        <v>7521</v>
      </c>
      <c r="G26" s="130">
        <f>'a交付金'!G26+'b納付金'!G26</f>
        <v>0</v>
      </c>
      <c r="H26" s="131">
        <f t="shared" si="1"/>
        <v>7521</v>
      </c>
      <c r="I26" s="144">
        <f t="shared" si="3"/>
        <v>100</v>
      </c>
      <c r="J26" s="145" t="str">
        <f t="shared" si="2"/>
        <v>－</v>
      </c>
      <c r="K26" s="146">
        <f t="shared" si="2"/>
        <v>100</v>
      </c>
    </row>
    <row r="27" spans="1:11" ht="13.5">
      <c r="A27" s="17"/>
      <c r="B27" s="75" t="str">
        <f>+'帳票61_06(1)'!B26</f>
        <v>北谷町</v>
      </c>
      <c r="C27" s="129">
        <f>'a交付金'!C27+'b納付金'!C27</f>
        <v>54177</v>
      </c>
      <c r="D27" s="130">
        <f>'a交付金'!D27+'b納付金'!D27</f>
        <v>0</v>
      </c>
      <c r="E27" s="131">
        <f t="shared" si="0"/>
        <v>54177</v>
      </c>
      <c r="F27" s="129">
        <f>'a交付金'!F27+'b納付金'!F27</f>
        <v>54177</v>
      </c>
      <c r="G27" s="130">
        <f>'a交付金'!G27+'b納付金'!G27</f>
        <v>0</v>
      </c>
      <c r="H27" s="131">
        <f t="shared" si="1"/>
        <v>54177</v>
      </c>
      <c r="I27" s="144">
        <f t="shared" si="3"/>
        <v>100</v>
      </c>
      <c r="J27" s="145" t="str">
        <f t="shared" si="2"/>
        <v>－</v>
      </c>
      <c r="K27" s="146">
        <f t="shared" si="2"/>
        <v>100</v>
      </c>
    </row>
    <row r="28" spans="1:11" ht="13.5">
      <c r="A28" s="17"/>
      <c r="B28" s="75" t="str">
        <f>+'帳票61_06(1)'!B27</f>
        <v>北中城村</v>
      </c>
      <c r="C28" s="129">
        <f>'a交付金'!C28+'b納付金'!C28</f>
        <v>9363</v>
      </c>
      <c r="D28" s="130">
        <f>'a交付金'!D28+'b納付金'!D28</f>
        <v>0</v>
      </c>
      <c r="E28" s="131">
        <f t="shared" si="0"/>
        <v>9363</v>
      </c>
      <c r="F28" s="129">
        <f>'a交付金'!F28+'b納付金'!F28</f>
        <v>9363</v>
      </c>
      <c r="G28" s="130">
        <f>'a交付金'!G28+'b納付金'!G28</f>
        <v>0</v>
      </c>
      <c r="H28" s="131">
        <f t="shared" si="1"/>
        <v>9363</v>
      </c>
      <c r="I28" s="144">
        <f t="shared" si="3"/>
        <v>100</v>
      </c>
      <c r="J28" s="145" t="str">
        <f t="shared" si="2"/>
        <v>－</v>
      </c>
      <c r="K28" s="146">
        <f t="shared" si="2"/>
        <v>100</v>
      </c>
    </row>
    <row r="29" spans="1:11" ht="13.5">
      <c r="A29" s="17"/>
      <c r="B29" s="76" t="str">
        <f>+'帳票61_06(1)'!B28</f>
        <v>中城村</v>
      </c>
      <c r="C29" s="132">
        <f>'a交付金'!C29+'b納付金'!C29</f>
        <v>7581</v>
      </c>
      <c r="D29" s="133">
        <f>'a交付金'!D29+'b納付金'!D29</f>
        <v>0</v>
      </c>
      <c r="E29" s="134">
        <f t="shared" si="0"/>
        <v>7581</v>
      </c>
      <c r="F29" s="132">
        <f>'a交付金'!F29+'b納付金'!F29</f>
        <v>7581</v>
      </c>
      <c r="G29" s="133">
        <f>'a交付金'!G29+'b納付金'!G29</f>
        <v>0</v>
      </c>
      <c r="H29" s="134">
        <f t="shared" si="1"/>
        <v>7581</v>
      </c>
      <c r="I29" s="147">
        <f t="shared" si="3"/>
        <v>100</v>
      </c>
      <c r="J29" s="148" t="str">
        <f t="shared" si="2"/>
        <v>－</v>
      </c>
      <c r="K29" s="149">
        <f t="shared" si="2"/>
        <v>100</v>
      </c>
    </row>
    <row r="30" spans="1:11" ht="13.5">
      <c r="A30" s="17"/>
      <c r="B30" s="77" t="str">
        <f>+'帳票61_06(1)'!B29</f>
        <v>西原町</v>
      </c>
      <c r="C30" s="135">
        <f>'a交付金'!C30+'b納付金'!C30</f>
        <v>35847</v>
      </c>
      <c r="D30" s="136">
        <f>'a交付金'!D30+'b納付金'!D30</f>
        <v>0</v>
      </c>
      <c r="E30" s="137">
        <f t="shared" si="0"/>
        <v>35847</v>
      </c>
      <c r="F30" s="135">
        <f>'a交付金'!F30+'b納付金'!F30</f>
        <v>35847</v>
      </c>
      <c r="G30" s="136">
        <f>'a交付金'!G30+'b納付金'!G30</f>
        <v>0</v>
      </c>
      <c r="H30" s="137">
        <f t="shared" si="1"/>
        <v>35847</v>
      </c>
      <c r="I30" s="150">
        <f t="shared" si="3"/>
        <v>100</v>
      </c>
      <c r="J30" s="151" t="str">
        <f t="shared" si="2"/>
        <v>－</v>
      </c>
      <c r="K30" s="152">
        <f t="shared" si="2"/>
        <v>100</v>
      </c>
    </row>
    <row r="31" spans="1:11" ht="13.5">
      <c r="A31" s="17"/>
      <c r="B31" s="75" t="str">
        <f>+'帳票61_06(1)'!B30</f>
        <v>与那原町</v>
      </c>
      <c r="C31" s="129">
        <f>'a交付金'!C31+'b納付金'!C31</f>
        <v>6970</v>
      </c>
      <c r="D31" s="130">
        <f>'a交付金'!D31+'b納付金'!D31</f>
        <v>0</v>
      </c>
      <c r="E31" s="131">
        <f t="shared" si="0"/>
        <v>6970</v>
      </c>
      <c r="F31" s="129">
        <f>'a交付金'!F31+'b納付金'!F31</f>
        <v>6970</v>
      </c>
      <c r="G31" s="130">
        <f>'a交付金'!G31+'b納付金'!G31</f>
        <v>0</v>
      </c>
      <c r="H31" s="131">
        <f t="shared" si="1"/>
        <v>6970</v>
      </c>
      <c r="I31" s="144">
        <f t="shared" si="3"/>
        <v>100</v>
      </c>
      <c r="J31" s="145" t="str">
        <f t="shared" si="2"/>
        <v>－</v>
      </c>
      <c r="K31" s="146">
        <f t="shared" si="2"/>
        <v>100</v>
      </c>
    </row>
    <row r="32" spans="1:11" ht="13.5">
      <c r="A32" s="17"/>
      <c r="B32" s="75" t="str">
        <f>+'帳票61_06(1)'!B31</f>
        <v>南風原町</v>
      </c>
      <c r="C32" s="129">
        <f>'a交付金'!C32+'b納付金'!C32</f>
        <v>16733</v>
      </c>
      <c r="D32" s="130">
        <f>'a交付金'!D32+'b納付金'!D32</f>
        <v>0</v>
      </c>
      <c r="E32" s="131">
        <f t="shared" si="0"/>
        <v>16733</v>
      </c>
      <c r="F32" s="129">
        <f>'a交付金'!F32+'b納付金'!F32</f>
        <v>16733</v>
      </c>
      <c r="G32" s="130">
        <f>'a交付金'!G32+'b納付金'!G32</f>
        <v>0</v>
      </c>
      <c r="H32" s="131">
        <f t="shared" si="1"/>
        <v>16733</v>
      </c>
      <c r="I32" s="144">
        <f t="shared" si="3"/>
        <v>100</v>
      </c>
      <c r="J32" s="145" t="str">
        <f t="shared" si="2"/>
        <v>－</v>
      </c>
      <c r="K32" s="146">
        <f t="shared" si="2"/>
        <v>100</v>
      </c>
    </row>
    <row r="33" spans="1:11" ht="13.5">
      <c r="A33" s="17"/>
      <c r="B33" s="75" t="str">
        <f>+'帳票61_06(1)'!B32</f>
        <v>渡嘉敷村</v>
      </c>
      <c r="C33" s="129">
        <f>'a交付金'!C33+'b納付金'!C33</f>
        <v>72</v>
      </c>
      <c r="D33" s="130">
        <f>'a交付金'!D33+'b納付金'!D33</f>
        <v>0</v>
      </c>
      <c r="E33" s="131">
        <f t="shared" si="0"/>
        <v>72</v>
      </c>
      <c r="F33" s="129">
        <f>'a交付金'!F33+'b納付金'!F33</f>
        <v>72</v>
      </c>
      <c r="G33" s="130">
        <f>'a交付金'!G33+'b納付金'!G33</f>
        <v>0</v>
      </c>
      <c r="H33" s="131">
        <f t="shared" si="1"/>
        <v>72</v>
      </c>
      <c r="I33" s="144">
        <f t="shared" si="3"/>
        <v>100</v>
      </c>
      <c r="J33" s="145" t="str">
        <f t="shared" si="2"/>
        <v>－</v>
      </c>
      <c r="K33" s="146">
        <f t="shared" si="2"/>
        <v>100</v>
      </c>
    </row>
    <row r="34" spans="1:11" ht="13.5">
      <c r="A34" s="17"/>
      <c r="B34" s="76" t="str">
        <f>+'帳票61_06(1)'!B33</f>
        <v>座間味村</v>
      </c>
      <c r="C34" s="132">
        <f>'a交付金'!C34+'b納付金'!C34</f>
        <v>1040</v>
      </c>
      <c r="D34" s="133">
        <f>'a交付金'!D34+'b納付金'!D34</f>
        <v>0</v>
      </c>
      <c r="E34" s="134">
        <f t="shared" si="0"/>
        <v>1040</v>
      </c>
      <c r="F34" s="132">
        <f>'a交付金'!F34+'b納付金'!F34</f>
        <v>1040</v>
      </c>
      <c r="G34" s="133">
        <f>'a交付金'!G34+'b納付金'!G34</f>
        <v>0</v>
      </c>
      <c r="H34" s="134">
        <f t="shared" si="1"/>
        <v>1040</v>
      </c>
      <c r="I34" s="147">
        <f t="shared" si="3"/>
        <v>100</v>
      </c>
      <c r="J34" s="148" t="str">
        <f t="shared" si="2"/>
        <v>－</v>
      </c>
      <c r="K34" s="149">
        <f t="shared" si="2"/>
        <v>100</v>
      </c>
    </row>
    <row r="35" spans="1:11" ht="13.5">
      <c r="A35" s="17"/>
      <c r="B35" s="77" t="str">
        <f>+'帳票61_06(1)'!B34</f>
        <v>粟国村</v>
      </c>
      <c r="C35" s="135">
        <f>'a交付金'!C35+'b納付金'!C35</f>
        <v>585</v>
      </c>
      <c r="D35" s="136">
        <f>'a交付金'!D35+'b納付金'!D35</f>
        <v>0</v>
      </c>
      <c r="E35" s="137">
        <f t="shared" si="0"/>
        <v>585</v>
      </c>
      <c r="F35" s="135">
        <f>'a交付金'!F35+'b納付金'!F35</f>
        <v>585</v>
      </c>
      <c r="G35" s="136">
        <f>'a交付金'!G35+'b納付金'!G35</f>
        <v>0</v>
      </c>
      <c r="H35" s="137">
        <f t="shared" si="1"/>
        <v>585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'a交付金'!C36+'b納付金'!C36</f>
        <v>21</v>
      </c>
      <c r="D36" s="130">
        <f>'a交付金'!D36+'b納付金'!D36</f>
        <v>0</v>
      </c>
      <c r="E36" s="131">
        <f t="shared" si="0"/>
        <v>21</v>
      </c>
      <c r="F36" s="129">
        <f>'a交付金'!F36+'b納付金'!F36</f>
        <v>21</v>
      </c>
      <c r="G36" s="130">
        <f>'a交付金'!G36+'b納付金'!G36</f>
        <v>0</v>
      </c>
      <c r="H36" s="131">
        <f t="shared" si="1"/>
        <v>21</v>
      </c>
      <c r="I36" s="144">
        <f t="shared" si="3"/>
        <v>100</v>
      </c>
      <c r="J36" s="145" t="str">
        <f t="shared" si="2"/>
        <v>－</v>
      </c>
      <c r="K36" s="146">
        <f t="shared" si="2"/>
        <v>100</v>
      </c>
    </row>
    <row r="37" spans="1:11" ht="13.5">
      <c r="A37" s="17"/>
      <c r="B37" s="75" t="str">
        <f>+'帳票61_06(1)'!B36</f>
        <v>南大東村</v>
      </c>
      <c r="C37" s="129">
        <f>'a交付金'!C37+'b納付金'!C37</f>
        <v>15113</v>
      </c>
      <c r="D37" s="130">
        <f>'a交付金'!D37+'b納付金'!D37</f>
        <v>0</v>
      </c>
      <c r="E37" s="131">
        <f t="shared" si="0"/>
        <v>15113</v>
      </c>
      <c r="F37" s="129">
        <f>'a交付金'!F37+'b納付金'!F37</f>
        <v>15113</v>
      </c>
      <c r="G37" s="130">
        <f>'a交付金'!G37+'b納付金'!G37</f>
        <v>0</v>
      </c>
      <c r="H37" s="131">
        <f t="shared" si="1"/>
        <v>15113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'a交付金'!C38+'b納付金'!C38</f>
        <v>16505</v>
      </c>
      <c r="D38" s="130">
        <f>'a交付金'!D38+'b納付金'!D38</f>
        <v>0</v>
      </c>
      <c r="E38" s="131">
        <f t="shared" si="0"/>
        <v>16505</v>
      </c>
      <c r="F38" s="129">
        <f>'a交付金'!F38+'b納付金'!F38</f>
        <v>16505</v>
      </c>
      <c r="G38" s="130">
        <f>'a交付金'!G38+'b納付金'!G38</f>
        <v>0</v>
      </c>
      <c r="H38" s="131">
        <f t="shared" si="1"/>
        <v>16505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'a交付金'!C39+'b納付金'!C39</f>
        <v>167</v>
      </c>
      <c r="D39" s="171">
        <f>'a交付金'!D39+'b納付金'!D39</f>
        <v>0</v>
      </c>
      <c r="E39" s="134">
        <f t="shared" si="0"/>
        <v>167</v>
      </c>
      <c r="F39" s="132">
        <f>'a交付金'!F39+'b納付金'!F39</f>
        <v>167</v>
      </c>
      <c r="G39" s="133">
        <f>'a交付金'!G39+'b納付金'!G39</f>
        <v>0</v>
      </c>
      <c r="H39" s="134">
        <f t="shared" si="1"/>
        <v>167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'a交付金'!C40+'b納付金'!C40</f>
        <v>152</v>
      </c>
      <c r="D40" s="136">
        <f>'a交付金'!D40+'b納付金'!D40</f>
        <v>0</v>
      </c>
      <c r="E40" s="137">
        <f t="shared" si="0"/>
        <v>152</v>
      </c>
      <c r="F40" s="135">
        <f>'a交付金'!F40+'b納付金'!F40</f>
        <v>152</v>
      </c>
      <c r="G40" s="136">
        <f>'a交付金'!G40+'b納付金'!G40</f>
        <v>0</v>
      </c>
      <c r="H40" s="137">
        <f t="shared" si="1"/>
        <v>152</v>
      </c>
      <c r="I40" s="150">
        <f t="shared" si="3"/>
        <v>100</v>
      </c>
      <c r="J40" s="151" t="str">
        <f t="shared" si="3"/>
        <v>－</v>
      </c>
      <c r="K40" s="152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'a交付金'!C41+'b納付金'!C41</f>
        <v>25880</v>
      </c>
      <c r="D41" s="130">
        <f>'a交付金'!D41+'b納付金'!D41</f>
        <v>0</v>
      </c>
      <c r="E41" s="131">
        <f t="shared" si="0"/>
        <v>25880</v>
      </c>
      <c r="F41" s="129">
        <f>'a交付金'!F41+'b納付金'!F41</f>
        <v>25880</v>
      </c>
      <c r="G41" s="130">
        <f>'a交付金'!G41+'b納付金'!G41</f>
        <v>0</v>
      </c>
      <c r="H41" s="131">
        <f t="shared" si="1"/>
        <v>25880</v>
      </c>
      <c r="I41" s="144">
        <f t="shared" si="3"/>
        <v>100</v>
      </c>
      <c r="J41" s="145" t="str">
        <f t="shared" si="3"/>
        <v>－</v>
      </c>
      <c r="K41" s="146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'a交付金'!C42+'b納付金'!C42</f>
        <v>14603</v>
      </c>
      <c r="D42" s="130">
        <f>'a交付金'!D42+'b納付金'!D42</f>
        <v>0</v>
      </c>
      <c r="E42" s="131">
        <f t="shared" si="0"/>
        <v>14603</v>
      </c>
      <c r="F42" s="129">
        <f>'a交付金'!F42+'b納付金'!F42</f>
        <v>14603</v>
      </c>
      <c r="G42" s="130">
        <f>'a交付金'!G42+'b納付金'!G42</f>
        <v>0</v>
      </c>
      <c r="H42" s="131">
        <f t="shared" si="1"/>
        <v>14603</v>
      </c>
      <c r="I42" s="144">
        <f t="shared" si="3"/>
        <v>100</v>
      </c>
      <c r="J42" s="145" t="str">
        <f t="shared" si="3"/>
        <v>－</v>
      </c>
      <c r="K42" s="146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'a交付金'!C43+'b納付金'!C43</f>
        <v>10897</v>
      </c>
      <c r="D43" s="130">
        <f>'a交付金'!D43+'b納付金'!D43</f>
        <v>0</v>
      </c>
      <c r="E43" s="131">
        <f t="shared" si="0"/>
        <v>10897</v>
      </c>
      <c r="F43" s="129">
        <f>'a交付金'!F43+'b納付金'!F43</f>
        <v>10897</v>
      </c>
      <c r="G43" s="130">
        <f>'a交付金'!G43+'b納付金'!G43</f>
        <v>0</v>
      </c>
      <c r="H43" s="131">
        <f t="shared" si="1"/>
        <v>10897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'a交付金'!C44+'b納付金'!C44</f>
        <v>20979</v>
      </c>
      <c r="D44" s="133">
        <f>'a交付金'!D44+'b納付金'!D44</f>
        <v>0</v>
      </c>
      <c r="E44" s="134">
        <f t="shared" si="0"/>
        <v>20979</v>
      </c>
      <c r="F44" s="132">
        <f>'a交付金'!F44+'b納付金'!F44</f>
        <v>20979</v>
      </c>
      <c r="G44" s="133">
        <f>'a交付金'!G44+'b納付金'!G44</f>
        <v>0</v>
      </c>
      <c r="H44" s="134">
        <f t="shared" si="1"/>
        <v>20979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77" t="str">
        <f>+'帳票61_06(1)'!B44</f>
        <v>与那国町</v>
      </c>
      <c r="C45" s="135">
        <f>'a交付金'!C45+'b納付金'!C45</f>
        <v>8130</v>
      </c>
      <c r="D45" s="136">
        <f>'a交付金'!D45+'b納付金'!D45</f>
        <v>0</v>
      </c>
      <c r="E45" s="137">
        <f t="shared" si="0"/>
        <v>8130</v>
      </c>
      <c r="F45" s="135">
        <f>'a交付金'!F45+'b納付金'!F45</f>
        <v>8130</v>
      </c>
      <c r="G45" s="136">
        <f>'a交付金'!G45+'b納付金'!G45</f>
        <v>0</v>
      </c>
      <c r="H45" s="137">
        <f t="shared" si="1"/>
        <v>8130</v>
      </c>
      <c r="I45" s="150">
        <f t="shared" si="3"/>
        <v>100</v>
      </c>
      <c r="J45" s="151" t="str">
        <f t="shared" si="3"/>
        <v>－</v>
      </c>
      <c r="K45" s="152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1543568</v>
      </c>
      <c r="D46" s="174">
        <f t="shared" si="4"/>
        <v>0</v>
      </c>
      <c r="E46" s="175">
        <f t="shared" si="4"/>
        <v>1543568</v>
      </c>
      <c r="F46" s="173">
        <f t="shared" si="4"/>
        <v>1543568</v>
      </c>
      <c r="G46" s="174">
        <f t="shared" si="4"/>
        <v>0</v>
      </c>
      <c r="H46" s="175">
        <f t="shared" si="4"/>
        <v>1543568</v>
      </c>
      <c r="I46" s="176">
        <f t="shared" si="3"/>
        <v>100</v>
      </c>
      <c r="J46" s="177" t="str">
        <f t="shared" si="3"/>
        <v>－</v>
      </c>
      <c r="K46" s="178">
        <f t="shared" si="3"/>
        <v>100</v>
      </c>
    </row>
    <row r="47" spans="1:11" ht="14.25" thickBot="1">
      <c r="A47" s="19"/>
      <c r="B47" s="80" t="s">
        <v>66</v>
      </c>
      <c r="C47" s="138">
        <f aca="true" t="shared" si="5" ref="C47:H47">SUM(C16:C45)</f>
        <v>921598</v>
      </c>
      <c r="D47" s="139">
        <f t="shared" si="5"/>
        <v>0</v>
      </c>
      <c r="E47" s="140">
        <f t="shared" si="5"/>
        <v>921598</v>
      </c>
      <c r="F47" s="138">
        <f t="shared" si="5"/>
        <v>921598</v>
      </c>
      <c r="G47" s="139">
        <f t="shared" si="5"/>
        <v>0</v>
      </c>
      <c r="H47" s="140">
        <f t="shared" si="5"/>
        <v>921598</v>
      </c>
      <c r="I47" s="153">
        <f t="shared" si="3"/>
        <v>100</v>
      </c>
      <c r="J47" s="167" t="str">
        <f t="shared" si="3"/>
        <v>－</v>
      </c>
      <c r="K47" s="154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2465166</v>
      </c>
      <c r="D48" s="157">
        <f t="shared" si="6"/>
        <v>0</v>
      </c>
      <c r="E48" s="158">
        <f t="shared" si="6"/>
        <v>2465166</v>
      </c>
      <c r="F48" s="156">
        <f t="shared" si="6"/>
        <v>2465166</v>
      </c>
      <c r="G48" s="157">
        <f t="shared" si="6"/>
        <v>0</v>
      </c>
      <c r="H48" s="158">
        <f t="shared" si="6"/>
        <v>2465166</v>
      </c>
      <c r="I48" s="159">
        <f t="shared" si="3"/>
        <v>100</v>
      </c>
      <c r="J48" s="172" t="str">
        <f t="shared" si="3"/>
        <v>－</v>
      </c>
      <c r="K48" s="160">
        <f t="shared" si="3"/>
        <v>100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43"/>
  </sheetPr>
  <dimension ref="A1:K48"/>
  <sheetViews>
    <sheetView showGridLines="0" zoomScaleSheetLayoutView="100" workbookViewId="0" topLeftCell="A21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9" width="5.625" style="241" customWidth="1"/>
    <col min="10" max="11" width="5.625" style="10" customWidth="1"/>
    <col min="12" max="16384" width="9.00390625" style="10" customWidth="1"/>
  </cols>
  <sheetData>
    <row r="1" spans="2:11" ht="14.25" thickBot="1">
      <c r="B1" s="10" t="s">
        <v>75</v>
      </c>
      <c r="I1" s="238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16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17"/>
      <c r="J4" s="305"/>
      <c r="K4" s="301"/>
    </row>
    <row r="5" spans="1:11" ht="14.25" thickTop="1">
      <c r="A5" s="17"/>
      <c r="B5" s="74" t="str">
        <f>+'帳票61_06(1)'!B4</f>
        <v>那覇市</v>
      </c>
      <c r="C5" s="161">
        <f>+'帳票61_06(1)'!DY4</f>
        <v>550702</v>
      </c>
      <c r="D5" s="162">
        <f>+'帳票61_06(1)'!DZ4</f>
        <v>0</v>
      </c>
      <c r="E5" s="163">
        <f>SUM(C5:D5)</f>
        <v>550702</v>
      </c>
      <c r="F5" s="161">
        <f>+'帳票61_06(1)'!ED4</f>
        <v>550702</v>
      </c>
      <c r="G5" s="162">
        <f>+'帳票61_06(1)'!EE4</f>
        <v>0</v>
      </c>
      <c r="H5" s="163">
        <f>SUM(F5:G5)</f>
        <v>550702</v>
      </c>
      <c r="I5" s="239">
        <f>IF(C5=0,"－",(F5/C5)*100)</f>
        <v>100</v>
      </c>
      <c r="J5" s="165" t="str">
        <f aca="true" t="shared" si="0" ref="J5:J36">IF(D5=0,"－",(G5/D5)*100)</f>
        <v>－</v>
      </c>
      <c r="K5" s="242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+'帳票61_06(1)'!DY5</f>
        <v>28446</v>
      </c>
      <c r="D6" s="130">
        <f>+'帳票61_06(1)'!DZ5</f>
        <v>0</v>
      </c>
      <c r="E6" s="131">
        <f aca="true" t="shared" si="1" ref="E6:E45">SUM(C6:D6)</f>
        <v>28446</v>
      </c>
      <c r="F6" s="129">
        <f>+'帳票61_06(1)'!ED5</f>
        <v>28446</v>
      </c>
      <c r="G6" s="130">
        <f>+'帳票61_06(1)'!EE5</f>
        <v>0</v>
      </c>
      <c r="H6" s="131">
        <f aca="true" t="shared" si="2" ref="H6:H45">SUM(F6:G6)</f>
        <v>28446</v>
      </c>
      <c r="I6" s="190">
        <f aca="true" t="shared" si="3" ref="I6:I48">IF(C6=0,"－",(F6/C6)*100)</f>
        <v>100</v>
      </c>
      <c r="J6" s="145" t="str">
        <f t="shared" si="0"/>
        <v>－</v>
      </c>
      <c r="K6" s="191">
        <f aca="true" t="shared" si="4" ref="K6:K48">IF(E6=0,"－",(H6/E6)*100)</f>
        <v>100</v>
      </c>
    </row>
    <row r="7" spans="1:11" ht="13.5">
      <c r="A7" s="17"/>
      <c r="B7" s="75" t="str">
        <f>+'帳票61_06(1)'!B6</f>
        <v>石垣市</v>
      </c>
      <c r="C7" s="129">
        <f>+'帳票61_06(1)'!DY6</f>
        <v>53283</v>
      </c>
      <c r="D7" s="130">
        <f>+'帳票61_06(1)'!DZ6</f>
        <v>0</v>
      </c>
      <c r="E7" s="131">
        <f t="shared" si="1"/>
        <v>53283</v>
      </c>
      <c r="F7" s="129">
        <f>+'帳票61_06(1)'!ED6</f>
        <v>53283</v>
      </c>
      <c r="G7" s="130">
        <f>+'帳票61_06(1)'!EE6</f>
        <v>0</v>
      </c>
      <c r="H7" s="131">
        <f t="shared" si="2"/>
        <v>53283</v>
      </c>
      <c r="I7" s="190">
        <f t="shared" si="3"/>
        <v>100</v>
      </c>
      <c r="J7" s="145" t="str">
        <f t="shared" si="0"/>
        <v>－</v>
      </c>
      <c r="K7" s="191">
        <f t="shared" si="4"/>
        <v>100</v>
      </c>
    </row>
    <row r="8" spans="1:11" ht="13.5">
      <c r="A8" s="17"/>
      <c r="B8" s="75" t="str">
        <f>+'帳票61_06(1)'!B7</f>
        <v>浦添市</v>
      </c>
      <c r="C8" s="129">
        <f>+'帳票61_06(1)'!DY7</f>
        <v>104461</v>
      </c>
      <c r="D8" s="130">
        <f>+'帳票61_06(1)'!DZ7</f>
        <v>0</v>
      </c>
      <c r="E8" s="131">
        <f t="shared" si="1"/>
        <v>104461</v>
      </c>
      <c r="F8" s="129">
        <f>+'帳票61_06(1)'!ED7</f>
        <v>104461</v>
      </c>
      <c r="G8" s="130">
        <f>+'帳票61_06(1)'!EE7</f>
        <v>0</v>
      </c>
      <c r="H8" s="131">
        <f t="shared" si="2"/>
        <v>104461</v>
      </c>
      <c r="I8" s="190">
        <f t="shared" si="3"/>
        <v>100</v>
      </c>
      <c r="J8" s="145" t="str">
        <f t="shared" si="0"/>
        <v>－</v>
      </c>
      <c r="K8" s="191">
        <f t="shared" si="4"/>
        <v>100</v>
      </c>
    </row>
    <row r="9" spans="1:11" ht="13.5">
      <c r="A9" s="17"/>
      <c r="B9" s="76" t="str">
        <f>+'帳票61_06(1)'!B8</f>
        <v>名護市</v>
      </c>
      <c r="C9" s="132">
        <f>+'帳票61_06(1)'!DY8</f>
        <v>54500</v>
      </c>
      <c r="D9" s="133">
        <f>+'帳票61_06(1)'!DZ8</f>
        <v>0</v>
      </c>
      <c r="E9" s="134">
        <f t="shared" si="1"/>
        <v>54500</v>
      </c>
      <c r="F9" s="132">
        <f>+'帳票61_06(1)'!ED8</f>
        <v>54500</v>
      </c>
      <c r="G9" s="133">
        <f>+'帳票61_06(1)'!EE8</f>
        <v>0</v>
      </c>
      <c r="H9" s="134">
        <f t="shared" si="2"/>
        <v>54500</v>
      </c>
      <c r="I9" s="168">
        <f t="shared" si="3"/>
        <v>100</v>
      </c>
      <c r="J9" s="148" t="str">
        <f t="shared" si="0"/>
        <v>－</v>
      </c>
      <c r="K9" s="170">
        <f t="shared" si="4"/>
        <v>100</v>
      </c>
    </row>
    <row r="10" spans="1:11" ht="13.5">
      <c r="A10" s="17"/>
      <c r="B10" s="77" t="str">
        <f>+'帳票61_06(1)'!B9</f>
        <v>糸満市</v>
      </c>
      <c r="C10" s="135">
        <f>+'帳票61_06(1)'!DY9</f>
        <v>78364</v>
      </c>
      <c r="D10" s="136">
        <f>+'帳票61_06(1)'!DZ9</f>
        <v>0</v>
      </c>
      <c r="E10" s="137">
        <f t="shared" si="1"/>
        <v>78364</v>
      </c>
      <c r="F10" s="135">
        <f>+'帳票61_06(1)'!ED9</f>
        <v>78364</v>
      </c>
      <c r="G10" s="136">
        <f>+'帳票61_06(1)'!EE9</f>
        <v>0</v>
      </c>
      <c r="H10" s="137">
        <f t="shared" si="2"/>
        <v>78364</v>
      </c>
      <c r="I10" s="192">
        <f t="shared" si="3"/>
        <v>100</v>
      </c>
      <c r="J10" s="151" t="str">
        <f t="shared" si="0"/>
        <v>－</v>
      </c>
      <c r="K10" s="193">
        <f t="shared" si="4"/>
        <v>100</v>
      </c>
    </row>
    <row r="11" spans="1:11" ht="13.5">
      <c r="A11" s="17"/>
      <c r="B11" s="75" t="str">
        <f>+'帳票61_06(1)'!B10</f>
        <v>沖縄市</v>
      </c>
      <c r="C11" s="129">
        <f>+'帳票61_06(1)'!DY10</f>
        <v>196637</v>
      </c>
      <c r="D11" s="130">
        <f>+'帳票61_06(1)'!DZ10</f>
        <v>0</v>
      </c>
      <c r="E11" s="131">
        <f t="shared" si="1"/>
        <v>196637</v>
      </c>
      <c r="F11" s="129">
        <f>+'帳票61_06(1)'!ED10</f>
        <v>196637</v>
      </c>
      <c r="G11" s="130">
        <f>+'帳票61_06(1)'!EE10</f>
        <v>0</v>
      </c>
      <c r="H11" s="131">
        <f t="shared" si="2"/>
        <v>196637</v>
      </c>
      <c r="I11" s="190">
        <f t="shared" si="3"/>
        <v>100</v>
      </c>
      <c r="J11" s="145" t="str">
        <f t="shared" si="0"/>
        <v>－</v>
      </c>
      <c r="K11" s="191">
        <f t="shared" si="4"/>
        <v>100</v>
      </c>
    </row>
    <row r="12" spans="1:11" ht="13.5">
      <c r="A12" s="17"/>
      <c r="B12" s="75" t="str">
        <f>+'帳票61_06(1)'!B11</f>
        <v>豊見城市</v>
      </c>
      <c r="C12" s="129">
        <f>+'帳票61_06(1)'!DY11</f>
        <v>53270</v>
      </c>
      <c r="D12" s="130">
        <f>+'帳票61_06(1)'!DZ11</f>
        <v>0</v>
      </c>
      <c r="E12" s="131">
        <f t="shared" si="1"/>
        <v>53270</v>
      </c>
      <c r="F12" s="129">
        <f>+'帳票61_06(1)'!ED11</f>
        <v>53270</v>
      </c>
      <c r="G12" s="130">
        <f>+'帳票61_06(1)'!EE11</f>
        <v>0</v>
      </c>
      <c r="H12" s="131">
        <f t="shared" si="2"/>
        <v>53270</v>
      </c>
      <c r="I12" s="190">
        <f t="shared" si="3"/>
        <v>100</v>
      </c>
      <c r="J12" s="145" t="str">
        <f t="shared" si="0"/>
        <v>－</v>
      </c>
      <c r="K12" s="191">
        <f t="shared" si="4"/>
        <v>100</v>
      </c>
    </row>
    <row r="13" spans="1:11" ht="13.5">
      <c r="A13" s="17"/>
      <c r="B13" s="75" t="str">
        <f>+'帳票61_06(1)'!B12</f>
        <v>うるま市</v>
      </c>
      <c r="C13" s="129">
        <f>+'帳票61_06(1)'!DY12</f>
        <v>218096</v>
      </c>
      <c r="D13" s="130">
        <f>+'帳票61_06(1)'!DZ12</f>
        <v>0</v>
      </c>
      <c r="E13" s="131">
        <f t="shared" si="1"/>
        <v>218096</v>
      </c>
      <c r="F13" s="129">
        <f>+'帳票61_06(1)'!ED12</f>
        <v>218096</v>
      </c>
      <c r="G13" s="130">
        <f>+'帳票61_06(1)'!EE12</f>
        <v>0</v>
      </c>
      <c r="H13" s="131">
        <f t="shared" si="2"/>
        <v>218096</v>
      </c>
      <c r="I13" s="190">
        <f t="shared" si="3"/>
        <v>100</v>
      </c>
      <c r="J13" s="145" t="str">
        <f t="shared" si="0"/>
        <v>－</v>
      </c>
      <c r="K13" s="191">
        <f t="shared" si="4"/>
        <v>100</v>
      </c>
    </row>
    <row r="14" spans="1:11" ht="13.5">
      <c r="A14" s="17"/>
      <c r="B14" s="76" t="str">
        <f>+'帳票61_06(1)'!B13</f>
        <v>宮古島市</v>
      </c>
      <c r="C14" s="132">
        <f>+'帳票61_06(1)'!DY13</f>
        <v>111275</v>
      </c>
      <c r="D14" s="133">
        <f>+'帳票61_06(1)'!DZ13</f>
        <v>0</v>
      </c>
      <c r="E14" s="134">
        <f t="shared" si="1"/>
        <v>111275</v>
      </c>
      <c r="F14" s="132">
        <f>+'帳票61_06(1)'!ED13</f>
        <v>111275</v>
      </c>
      <c r="G14" s="133">
        <f>+'帳票61_06(1)'!EE13</f>
        <v>0</v>
      </c>
      <c r="H14" s="134">
        <f t="shared" si="2"/>
        <v>111275</v>
      </c>
      <c r="I14" s="168">
        <f t="shared" si="3"/>
        <v>100</v>
      </c>
      <c r="J14" s="148" t="str">
        <f t="shared" si="0"/>
        <v>－</v>
      </c>
      <c r="K14" s="170">
        <f t="shared" si="4"/>
        <v>100</v>
      </c>
    </row>
    <row r="15" spans="1:11" ht="13.5">
      <c r="A15" s="17"/>
      <c r="B15" s="77" t="str">
        <f>+'帳票61_06(1)'!B14</f>
        <v>南城市</v>
      </c>
      <c r="C15" s="135">
        <f>+'帳票61_06(1)'!DY14</f>
        <v>22402</v>
      </c>
      <c r="D15" s="136">
        <f>+'帳票61_06(1)'!DZ14</f>
        <v>0</v>
      </c>
      <c r="E15" s="137">
        <f t="shared" si="1"/>
        <v>22402</v>
      </c>
      <c r="F15" s="135">
        <f>+'帳票61_06(1)'!ED14</f>
        <v>22402</v>
      </c>
      <c r="G15" s="136">
        <f>+'帳票61_06(1)'!EE14</f>
        <v>0</v>
      </c>
      <c r="H15" s="137">
        <f t="shared" si="2"/>
        <v>22402</v>
      </c>
      <c r="I15" s="192">
        <f t="shared" si="3"/>
        <v>100</v>
      </c>
      <c r="J15" s="151" t="str">
        <f t="shared" si="0"/>
        <v>－</v>
      </c>
      <c r="K15" s="193">
        <f t="shared" si="4"/>
        <v>100</v>
      </c>
    </row>
    <row r="16" spans="1:11" ht="13.5">
      <c r="A16" s="17"/>
      <c r="B16" s="78" t="str">
        <f>+'帳票61_06(1)'!B15</f>
        <v>国頭村</v>
      </c>
      <c r="C16" s="126">
        <f>+'帳票61_06(1)'!DY15</f>
        <v>336801</v>
      </c>
      <c r="D16" s="127">
        <f>+'帳票61_06(1)'!DZ15</f>
        <v>0</v>
      </c>
      <c r="E16" s="128">
        <f t="shared" si="1"/>
        <v>336801</v>
      </c>
      <c r="F16" s="126">
        <f>+'帳票61_06(1)'!ED15</f>
        <v>336801</v>
      </c>
      <c r="G16" s="127">
        <f>+'帳票61_06(1)'!EE15</f>
        <v>0</v>
      </c>
      <c r="H16" s="128">
        <f t="shared" si="2"/>
        <v>336801</v>
      </c>
      <c r="I16" s="188">
        <f t="shared" si="3"/>
        <v>100</v>
      </c>
      <c r="J16" s="142" t="str">
        <f t="shared" si="0"/>
        <v>－</v>
      </c>
      <c r="K16" s="189">
        <f t="shared" si="4"/>
        <v>100</v>
      </c>
    </row>
    <row r="17" spans="1:11" ht="13.5">
      <c r="A17" s="17"/>
      <c r="B17" s="75" t="str">
        <f>+'帳票61_06(1)'!B16</f>
        <v>大宜味村</v>
      </c>
      <c r="C17" s="129">
        <f>+'帳票61_06(1)'!DY16</f>
        <v>373</v>
      </c>
      <c r="D17" s="130">
        <f>+'帳票61_06(1)'!DZ16</f>
        <v>0</v>
      </c>
      <c r="E17" s="131">
        <f t="shared" si="1"/>
        <v>373</v>
      </c>
      <c r="F17" s="129">
        <f>+'帳票61_06(1)'!ED16</f>
        <v>373</v>
      </c>
      <c r="G17" s="130">
        <f>+'帳票61_06(1)'!EE16</f>
        <v>0</v>
      </c>
      <c r="H17" s="131">
        <f t="shared" si="2"/>
        <v>373</v>
      </c>
      <c r="I17" s="190">
        <f t="shared" si="3"/>
        <v>100</v>
      </c>
      <c r="J17" s="145" t="str">
        <f t="shared" si="0"/>
        <v>－</v>
      </c>
      <c r="K17" s="191">
        <f t="shared" si="4"/>
        <v>100</v>
      </c>
    </row>
    <row r="18" spans="1:11" ht="13.5">
      <c r="A18" s="17"/>
      <c r="B18" s="75" t="str">
        <f>+'帳票61_06(1)'!B17</f>
        <v>東村</v>
      </c>
      <c r="C18" s="129">
        <f>+'帳票61_06(1)'!DY17</f>
        <v>118677</v>
      </c>
      <c r="D18" s="130">
        <f>+'帳票61_06(1)'!DZ17</f>
        <v>0</v>
      </c>
      <c r="E18" s="131">
        <f t="shared" si="1"/>
        <v>118677</v>
      </c>
      <c r="F18" s="129">
        <f>+'帳票61_06(1)'!ED17</f>
        <v>118677</v>
      </c>
      <c r="G18" s="130">
        <f>+'帳票61_06(1)'!EE17</f>
        <v>0</v>
      </c>
      <c r="H18" s="131">
        <f t="shared" si="2"/>
        <v>118677</v>
      </c>
      <c r="I18" s="190">
        <f t="shared" si="3"/>
        <v>100</v>
      </c>
      <c r="J18" s="145" t="str">
        <f t="shared" si="0"/>
        <v>－</v>
      </c>
      <c r="K18" s="191">
        <f t="shared" si="4"/>
        <v>100</v>
      </c>
    </row>
    <row r="19" spans="1:11" ht="13.5">
      <c r="A19" s="17"/>
      <c r="B19" s="76" t="str">
        <f>+'帳票61_06(1)'!B18</f>
        <v>今帰仁村</v>
      </c>
      <c r="C19" s="132">
        <f>+'帳票61_06(1)'!DY18</f>
        <v>661</v>
      </c>
      <c r="D19" s="133">
        <f>+'帳票61_06(1)'!DZ18</f>
        <v>0</v>
      </c>
      <c r="E19" s="134">
        <f t="shared" si="1"/>
        <v>661</v>
      </c>
      <c r="F19" s="132">
        <f>+'帳票61_06(1)'!ED18</f>
        <v>661</v>
      </c>
      <c r="G19" s="133">
        <f>+'帳票61_06(1)'!EE18</f>
        <v>0</v>
      </c>
      <c r="H19" s="134">
        <f t="shared" si="2"/>
        <v>661</v>
      </c>
      <c r="I19" s="168">
        <f t="shared" si="3"/>
        <v>100</v>
      </c>
      <c r="J19" s="148" t="str">
        <f t="shared" si="0"/>
        <v>－</v>
      </c>
      <c r="K19" s="170">
        <f t="shared" si="4"/>
        <v>100</v>
      </c>
    </row>
    <row r="20" spans="1:11" ht="13.5">
      <c r="A20" s="17"/>
      <c r="B20" s="77" t="str">
        <f>+'帳票61_06(1)'!B19</f>
        <v>本部町</v>
      </c>
      <c r="C20" s="135">
        <f>+'帳票61_06(1)'!DY19</f>
        <v>2469</v>
      </c>
      <c r="D20" s="136">
        <f>+'帳票61_06(1)'!DZ19</f>
        <v>0</v>
      </c>
      <c r="E20" s="137">
        <f t="shared" si="1"/>
        <v>2469</v>
      </c>
      <c r="F20" s="135">
        <f>+'帳票61_06(1)'!ED19</f>
        <v>2469</v>
      </c>
      <c r="G20" s="136">
        <f>+'帳票61_06(1)'!EE19</f>
        <v>0</v>
      </c>
      <c r="H20" s="137">
        <f t="shared" si="2"/>
        <v>2469</v>
      </c>
      <c r="I20" s="192">
        <f t="shared" si="3"/>
        <v>100</v>
      </c>
      <c r="J20" s="151" t="str">
        <f t="shared" si="0"/>
        <v>－</v>
      </c>
      <c r="K20" s="193">
        <f t="shared" si="4"/>
        <v>100</v>
      </c>
    </row>
    <row r="21" spans="1:11" ht="13.5">
      <c r="A21" s="17"/>
      <c r="B21" s="75" t="str">
        <f>+'帳票61_06(1)'!B20</f>
        <v>恩納村</v>
      </c>
      <c r="C21" s="129">
        <f>+'帳票61_06(1)'!DY20</f>
        <v>51</v>
      </c>
      <c r="D21" s="130">
        <f>+'帳票61_06(1)'!DZ20</f>
        <v>0</v>
      </c>
      <c r="E21" s="131">
        <f t="shared" si="1"/>
        <v>51</v>
      </c>
      <c r="F21" s="129">
        <f>+'帳票61_06(1)'!ED20</f>
        <v>51</v>
      </c>
      <c r="G21" s="130">
        <f>+'帳票61_06(1)'!EE20</f>
        <v>0</v>
      </c>
      <c r="H21" s="131">
        <f t="shared" si="2"/>
        <v>51</v>
      </c>
      <c r="I21" s="190">
        <f t="shared" si="3"/>
        <v>100</v>
      </c>
      <c r="J21" s="145" t="str">
        <f t="shared" si="0"/>
        <v>－</v>
      </c>
      <c r="K21" s="191">
        <f t="shared" si="4"/>
        <v>100</v>
      </c>
    </row>
    <row r="22" spans="1:11" ht="13.5">
      <c r="A22" s="17"/>
      <c r="B22" s="75" t="str">
        <f>+'帳票61_06(1)'!B21</f>
        <v>宜野座村</v>
      </c>
      <c r="C22" s="129">
        <f>+'帳票61_06(1)'!DY21</f>
        <v>195226</v>
      </c>
      <c r="D22" s="130">
        <f>+'帳票61_06(1)'!DZ21</f>
        <v>0</v>
      </c>
      <c r="E22" s="131">
        <f t="shared" si="1"/>
        <v>195226</v>
      </c>
      <c r="F22" s="129">
        <f>+'帳票61_06(1)'!ED21</f>
        <v>195226</v>
      </c>
      <c r="G22" s="130">
        <f>+'帳票61_06(1)'!EE21</f>
        <v>0</v>
      </c>
      <c r="H22" s="131">
        <f t="shared" si="2"/>
        <v>195226</v>
      </c>
      <c r="I22" s="190">
        <f t="shared" si="3"/>
        <v>100</v>
      </c>
      <c r="J22" s="145" t="str">
        <f t="shared" si="0"/>
        <v>－</v>
      </c>
      <c r="K22" s="191">
        <f t="shared" si="4"/>
        <v>100</v>
      </c>
    </row>
    <row r="23" spans="1:11" ht="13.5">
      <c r="A23" s="17"/>
      <c r="B23" s="75" t="str">
        <f>+'帳票61_06(1)'!B22</f>
        <v>金武町</v>
      </c>
      <c r="C23" s="129">
        <f>+'帳票61_06(1)'!DY22</f>
        <v>270</v>
      </c>
      <c r="D23" s="130">
        <f>+'帳票61_06(1)'!DZ22</f>
        <v>0</v>
      </c>
      <c r="E23" s="131">
        <f t="shared" si="1"/>
        <v>270</v>
      </c>
      <c r="F23" s="129">
        <f>+'帳票61_06(1)'!ED22</f>
        <v>270</v>
      </c>
      <c r="G23" s="130">
        <f>+'帳票61_06(1)'!EE22</f>
        <v>0</v>
      </c>
      <c r="H23" s="131">
        <f t="shared" si="2"/>
        <v>270</v>
      </c>
      <c r="I23" s="190">
        <f t="shared" si="3"/>
        <v>100</v>
      </c>
      <c r="J23" s="145" t="str">
        <f t="shared" si="0"/>
        <v>－</v>
      </c>
      <c r="K23" s="191">
        <f t="shared" si="4"/>
        <v>100</v>
      </c>
    </row>
    <row r="24" spans="1:11" ht="13.5">
      <c r="A24" s="17"/>
      <c r="B24" s="76" t="str">
        <f>+'帳票61_06(1)'!B23</f>
        <v>伊江村</v>
      </c>
      <c r="C24" s="132">
        <f>+'帳票61_06(1)'!DY23</f>
        <v>3671</v>
      </c>
      <c r="D24" s="133">
        <f>+'帳票61_06(1)'!DZ23</f>
        <v>0</v>
      </c>
      <c r="E24" s="134">
        <f t="shared" si="1"/>
        <v>3671</v>
      </c>
      <c r="F24" s="132">
        <f>+'帳票61_06(1)'!ED23</f>
        <v>3671</v>
      </c>
      <c r="G24" s="133">
        <f>+'帳票61_06(1)'!EE23</f>
        <v>0</v>
      </c>
      <c r="H24" s="134">
        <f t="shared" si="2"/>
        <v>3671</v>
      </c>
      <c r="I24" s="168">
        <f t="shared" si="3"/>
        <v>100</v>
      </c>
      <c r="J24" s="148" t="str">
        <f t="shared" si="0"/>
        <v>－</v>
      </c>
      <c r="K24" s="170">
        <f t="shared" si="4"/>
        <v>100</v>
      </c>
    </row>
    <row r="25" spans="1:11" ht="13.5">
      <c r="A25" s="17"/>
      <c r="B25" s="77" t="str">
        <f>+'帳票61_06(1)'!B24</f>
        <v>読谷村</v>
      </c>
      <c r="C25" s="135">
        <f>+'帳票61_06(1)'!DY24</f>
        <v>9579</v>
      </c>
      <c r="D25" s="136">
        <f>+'帳票61_06(1)'!DZ24</f>
        <v>0</v>
      </c>
      <c r="E25" s="137">
        <f t="shared" si="1"/>
        <v>9579</v>
      </c>
      <c r="F25" s="135">
        <f>+'帳票61_06(1)'!ED24</f>
        <v>9579</v>
      </c>
      <c r="G25" s="136">
        <f>+'帳票61_06(1)'!EE24</f>
        <v>0</v>
      </c>
      <c r="H25" s="137">
        <f t="shared" si="2"/>
        <v>9579</v>
      </c>
      <c r="I25" s="192">
        <f t="shared" si="3"/>
        <v>100</v>
      </c>
      <c r="J25" s="151" t="str">
        <f t="shared" si="0"/>
        <v>－</v>
      </c>
      <c r="K25" s="193">
        <f t="shared" si="4"/>
        <v>100</v>
      </c>
    </row>
    <row r="26" spans="1:11" ht="13.5">
      <c r="A26" s="17"/>
      <c r="B26" s="75" t="str">
        <f>+'帳票61_06(1)'!B25</f>
        <v>嘉手納町</v>
      </c>
      <c r="C26" s="129">
        <f>+'帳票61_06(1)'!DY25</f>
        <v>7105</v>
      </c>
      <c r="D26" s="130">
        <f>+'帳票61_06(1)'!DZ25</f>
        <v>0</v>
      </c>
      <c r="E26" s="131">
        <f t="shared" si="1"/>
        <v>7105</v>
      </c>
      <c r="F26" s="129">
        <f>+'帳票61_06(1)'!ED25</f>
        <v>7105</v>
      </c>
      <c r="G26" s="130">
        <f>+'帳票61_06(1)'!EE25</f>
        <v>0</v>
      </c>
      <c r="H26" s="131">
        <f t="shared" si="2"/>
        <v>7105</v>
      </c>
      <c r="I26" s="190">
        <f t="shared" si="3"/>
        <v>100</v>
      </c>
      <c r="J26" s="145" t="str">
        <f t="shared" si="0"/>
        <v>－</v>
      </c>
      <c r="K26" s="191">
        <f t="shared" si="4"/>
        <v>100</v>
      </c>
    </row>
    <row r="27" spans="1:11" ht="13.5">
      <c r="A27" s="17"/>
      <c r="B27" s="75" t="str">
        <f>+'帳票61_06(1)'!B26</f>
        <v>北谷町</v>
      </c>
      <c r="C27" s="129">
        <f>+'帳票61_06(1)'!DY26</f>
        <v>53957</v>
      </c>
      <c r="D27" s="130">
        <f>+'帳票61_06(1)'!DZ26</f>
        <v>0</v>
      </c>
      <c r="E27" s="131">
        <f t="shared" si="1"/>
        <v>53957</v>
      </c>
      <c r="F27" s="129">
        <f>+'帳票61_06(1)'!ED26</f>
        <v>53957</v>
      </c>
      <c r="G27" s="130">
        <f>+'帳票61_06(1)'!EE26</f>
        <v>0</v>
      </c>
      <c r="H27" s="131">
        <f t="shared" si="2"/>
        <v>53957</v>
      </c>
      <c r="I27" s="190">
        <f t="shared" si="3"/>
        <v>100</v>
      </c>
      <c r="J27" s="145" t="str">
        <f t="shared" si="0"/>
        <v>－</v>
      </c>
      <c r="K27" s="191">
        <f t="shared" si="4"/>
        <v>100</v>
      </c>
    </row>
    <row r="28" spans="1:11" ht="13.5">
      <c r="A28" s="17"/>
      <c r="B28" s="75" t="str">
        <f>+'帳票61_06(1)'!B27</f>
        <v>北中城村</v>
      </c>
      <c r="C28" s="129">
        <f>+'帳票61_06(1)'!DY27</f>
        <v>9339</v>
      </c>
      <c r="D28" s="130">
        <f>+'帳票61_06(1)'!DZ27</f>
        <v>0</v>
      </c>
      <c r="E28" s="131">
        <f t="shared" si="1"/>
        <v>9339</v>
      </c>
      <c r="F28" s="129">
        <f>+'帳票61_06(1)'!ED27</f>
        <v>9339</v>
      </c>
      <c r="G28" s="130">
        <f>+'帳票61_06(1)'!EE27</f>
        <v>0</v>
      </c>
      <c r="H28" s="131">
        <f t="shared" si="2"/>
        <v>9339</v>
      </c>
      <c r="I28" s="190">
        <f t="shared" si="3"/>
        <v>100</v>
      </c>
      <c r="J28" s="145" t="str">
        <f t="shared" si="0"/>
        <v>－</v>
      </c>
      <c r="K28" s="191">
        <f t="shared" si="4"/>
        <v>100</v>
      </c>
    </row>
    <row r="29" spans="1:11" ht="13.5">
      <c r="A29" s="17"/>
      <c r="B29" s="76" t="str">
        <f>+'帳票61_06(1)'!B28</f>
        <v>中城村</v>
      </c>
      <c r="C29" s="132">
        <f>+'帳票61_06(1)'!DY28</f>
        <v>6930</v>
      </c>
      <c r="D29" s="133">
        <f>+'帳票61_06(1)'!DZ28</f>
        <v>0</v>
      </c>
      <c r="E29" s="134">
        <f t="shared" si="1"/>
        <v>6930</v>
      </c>
      <c r="F29" s="132">
        <f>+'帳票61_06(1)'!ED28</f>
        <v>6930</v>
      </c>
      <c r="G29" s="133">
        <f>+'帳票61_06(1)'!EE28</f>
        <v>0</v>
      </c>
      <c r="H29" s="134">
        <f t="shared" si="2"/>
        <v>6930</v>
      </c>
      <c r="I29" s="168">
        <f t="shared" si="3"/>
        <v>100</v>
      </c>
      <c r="J29" s="148" t="str">
        <f t="shared" si="0"/>
        <v>－</v>
      </c>
      <c r="K29" s="170">
        <f t="shared" si="4"/>
        <v>100</v>
      </c>
    </row>
    <row r="30" spans="1:11" ht="13.5">
      <c r="A30" s="17"/>
      <c r="B30" s="77" t="str">
        <f>+'帳票61_06(1)'!B29</f>
        <v>西原町</v>
      </c>
      <c r="C30" s="135">
        <f>+'帳票61_06(1)'!DY29</f>
        <v>34917</v>
      </c>
      <c r="D30" s="136">
        <f>+'帳票61_06(1)'!DZ29</f>
        <v>0</v>
      </c>
      <c r="E30" s="137">
        <f t="shared" si="1"/>
        <v>34917</v>
      </c>
      <c r="F30" s="135">
        <f>+'帳票61_06(1)'!ED29</f>
        <v>34917</v>
      </c>
      <c r="G30" s="136">
        <f>+'帳票61_06(1)'!EE29</f>
        <v>0</v>
      </c>
      <c r="H30" s="137">
        <f t="shared" si="2"/>
        <v>34917</v>
      </c>
      <c r="I30" s="192">
        <f t="shared" si="3"/>
        <v>100</v>
      </c>
      <c r="J30" s="151" t="str">
        <f t="shared" si="0"/>
        <v>－</v>
      </c>
      <c r="K30" s="193">
        <f t="shared" si="4"/>
        <v>100</v>
      </c>
    </row>
    <row r="31" spans="1:11" ht="13.5">
      <c r="A31" s="17"/>
      <c r="B31" s="75" t="str">
        <f>+'帳票61_06(1)'!B30</f>
        <v>与那原町</v>
      </c>
      <c r="C31" s="129">
        <f>+'帳票61_06(1)'!DY30</f>
        <v>6909</v>
      </c>
      <c r="D31" s="130">
        <f>+'帳票61_06(1)'!DZ30</f>
        <v>0</v>
      </c>
      <c r="E31" s="131">
        <f t="shared" si="1"/>
        <v>6909</v>
      </c>
      <c r="F31" s="129">
        <f>+'帳票61_06(1)'!ED30</f>
        <v>6909</v>
      </c>
      <c r="G31" s="130">
        <f>+'帳票61_06(1)'!EE30</f>
        <v>0</v>
      </c>
      <c r="H31" s="131">
        <f t="shared" si="2"/>
        <v>6909</v>
      </c>
      <c r="I31" s="190">
        <f t="shared" si="3"/>
        <v>100</v>
      </c>
      <c r="J31" s="145" t="str">
        <f t="shared" si="0"/>
        <v>－</v>
      </c>
      <c r="K31" s="191">
        <f t="shared" si="4"/>
        <v>100</v>
      </c>
    </row>
    <row r="32" spans="1:11" ht="13.5">
      <c r="A32" s="17"/>
      <c r="B32" s="75" t="str">
        <f>+'帳票61_06(1)'!B31</f>
        <v>南風原町</v>
      </c>
      <c r="C32" s="129">
        <f>+'帳票61_06(1)'!DY31</f>
        <v>15729</v>
      </c>
      <c r="D32" s="130">
        <f>+'帳票61_06(1)'!DZ31</f>
        <v>0</v>
      </c>
      <c r="E32" s="131">
        <f t="shared" si="1"/>
        <v>15729</v>
      </c>
      <c r="F32" s="129">
        <f>+'帳票61_06(1)'!ED31</f>
        <v>15729</v>
      </c>
      <c r="G32" s="130">
        <f>+'帳票61_06(1)'!EE31</f>
        <v>0</v>
      </c>
      <c r="H32" s="131">
        <f t="shared" si="2"/>
        <v>15729</v>
      </c>
      <c r="I32" s="190">
        <f t="shared" si="3"/>
        <v>100</v>
      </c>
      <c r="J32" s="145" t="str">
        <f t="shared" si="0"/>
        <v>－</v>
      </c>
      <c r="K32" s="191">
        <f t="shared" si="4"/>
        <v>100</v>
      </c>
    </row>
    <row r="33" spans="1:11" ht="13.5">
      <c r="A33" s="17"/>
      <c r="B33" s="75" t="str">
        <f>+'帳票61_06(1)'!B32</f>
        <v>渡嘉敷村</v>
      </c>
      <c r="C33" s="129">
        <f>+'帳票61_06(1)'!DY32</f>
        <v>19</v>
      </c>
      <c r="D33" s="130">
        <f>+'帳票61_06(1)'!DZ32</f>
        <v>0</v>
      </c>
      <c r="E33" s="131">
        <f t="shared" si="1"/>
        <v>19</v>
      </c>
      <c r="F33" s="129">
        <f>+'帳票61_06(1)'!ED32</f>
        <v>19</v>
      </c>
      <c r="G33" s="130">
        <f>+'帳票61_06(1)'!EE32</f>
        <v>0</v>
      </c>
      <c r="H33" s="131">
        <f t="shared" si="2"/>
        <v>19</v>
      </c>
      <c r="I33" s="190">
        <f t="shared" si="3"/>
        <v>100</v>
      </c>
      <c r="J33" s="145" t="str">
        <f t="shared" si="0"/>
        <v>－</v>
      </c>
      <c r="K33" s="191">
        <f t="shared" si="4"/>
        <v>100</v>
      </c>
    </row>
    <row r="34" spans="1:11" ht="13.5">
      <c r="A34" s="17"/>
      <c r="B34" s="76" t="str">
        <f>+'帳票61_06(1)'!B33</f>
        <v>座間味村</v>
      </c>
      <c r="C34" s="132">
        <f>+'帳票61_06(1)'!DY33</f>
        <v>983</v>
      </c>
      <c r="D34" s="133">
        <f>+'帳票61_06(1)'!DZ33</f>
        <v>0</v>
      </c>
      <c r="E34" s="134">
        <f t="shared" si="1"/>
        <v>983</v>
      </c>
      <c r="F34" s="132">
        <f>+'帳票61_06(1)'!ED33</f>
        <v>983</v>
      </c>
      <c r="G34" s="133">
        <f>+'帳票61_06(1)'!EE33</f>
        <v>0</v>
      </c>
      <c r="H34" s="134">
        <f t="shared" si="2"/>
        <v>983</v>
      </c>
      <c r="I34" s="168">
        <f t="shared" si="3"/>
        <v>100</v>
      </c>
      <c r="J34" s="148" t="str">
        <f t="shared" si="0"/>
        <v>－</v>
      </c>
      <c r="K34" s="170">
        <f t="shared" si="4"/>
        <v>100</v>
      </c>
    </row>
    <row r="35" spans="1:11" ht="13.5">
      <c r="A35" s="17"/>
      <c r="B35" s="77" t="str">
        <f>+'帳票61_06(1)'!B34</f>
        <v>粟国村</v>
      </c>
      <c r="C35" s="135">
        <f>+'帳票61_06(1)'!DY34</f>
        <v>565</v>
      </c>
      <c r="D35" s="136">
        <f>+'帳票61_06(1)'!DZ34</f>
        <v>0</v>
      </c>
      <c r="E35" s="137">
        <f t="shared" si="1"/>
        <v>565</v>
      </c>
      <c r="F35" s="135">
        <f>+'帳票61_06(1)'!ED34</f>
        <v>565</v>
      </c>
      <c r="G35" s="136">
        <f>+'帳票61_06(1)'!EE34</f>
        <v>0</v>
      </c>
      <c r="H35" s="137">
        <f t="shared" si="2"/>
        <v>565</v>
      </c>
      <c r="I35" s="192">
        <f t="shared" si="3"/>
        <v>100</v>
      </c>
      <c r="J35" s="151" t="str">
        <f t="shared" si="0"/>
        <v>－</v>
      </c>
      <c r="K35" s="193">
        <f t="shared" si="4"/>
        <v>100</v>
      </c>
    </row>
    <row r="36" spans="1:11" ht="13.5">
      <c r="A36" s="17"/>
      <c r="B36" s="75" t="str">
        <f>+'帳票61_06(1)'!B35</f>
        <v>渡名喜村</v>
      </c>
      <c r="C36" s="129">
        <f>+'帳票61_06(1)'!DY35</f>
        <v>0</v>
      </c>
      <c r="D36" s="130">
        <f>+'帳票61_06(1)'!DZ35</f>
        <v>0</v>
      </c>
      <c r="E36" s="131">
        <f t="shared" si="1"/>
        <v>0</v>
      </c>
      <c r="F36" s="129">
        <f>+'帳票61_06(1)'!ED35</f>
        <v>0</v>
      </c>
      <c r="G36" s="130">
        <f>+'帳票61_06(1)'!EE35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129">
        <f>+'帳票61_06(1)'!DY36</f>
        <v>14840</v>
      </c>
      <c r="D37" s="130">
        <f>+'帳票61_06(1)'!DZ36</f>
        <v>0</v>
      </c>
      <c r="E37" s="131">
        <f t="shared" si="1"/>
        <v>14840</v>
      </c>
      <c r="F37" s="129">
        <f>+'帳票61_06(1)'!ED36</f>
        <v>14840</v>
      </c>
      <c r="G37" s="130">
        <f>+'帳票61_06(1)'!EE36</f>
        <v>0</v>
      </c>
      <c r="H37" s="131">
        <f t="shared" si="2"/>
        <v>14840</v>
      </c>
      <c r="I37" s="190">
        <f t="shared" si="3"/>
        <v>100</v>
      </c>
      <c r="J37" s="145" t="str">
        <f aca="true" t="shared" si="5" ref="J37:J48">IF(D37=0,"－",(G37/D37)*100)</f>
        <v>－</v>
      </c>
      <c r="K37" s="191">
        <f t="shared" si="4"/>
        <v>100</v>
      </c>
    </row>
    <row r="38" spans="1:11" ht="13.5">
      <c r="A38" s="17"/>
      <c r="B38" s="75" t="str">
        <f>+'帳票61_06(1)'!B37</f>
        <v>北大東村</v>
      </c>
      <c r="C38" s="129">
        <f>+'帳票61_06(1)'!DY37</f>
        <v>16485</v>
      </c>
      <c r="D38" s="130">
        <f>+'帳票61_06(1)'!DZ37</f>
        <v>0</v>
      </c>
      <c r="E38" s="131">
        <f t="shared" si="1"/>
        <v>16485</v>
      </c>
      <c r="F38" s="129">
        <f>+'帳票61_06(1)'!ED37</f>
        <v>16485</v>
      </c>
      <c r="G38" s="130">
        <f>+'帳票61_06(1)'!EE37</f>
        <v>0</v>
      </c>
      <c r="H38" s="131">
        <f t="shared" si="2"/>
        <v>16485</v>
      </c>
      <c r="I38" s="190">
        <f t="shared" si="3"/>
        <v>100</v>
      </c>
      <c r="J38" s="145" t="str">
        <f t="shared" si="5"/>
        <v>－</v>
      </c>
      <c r="K38" s="191">
        <f t="shared" si="4"/>
        <v>100</v>
      </c>
    </row>
    <row r="39" spans="1:11" ht="13.5">
      <c r="A39" s="17"/>
      <c r="B39" s="76" t="str">
        <f>+'帳票61_06(1)'!B38</f>
        <v>伊平屋村</v>
      </c>
      <c r="C39" s="132">
        <f>+'帳票61_06(1)'!DY38</f>
        <v>109</v>
      </c>
      <c r="D39" s="133">
        <f>+'帳票61_06(1)'!DZ38</f>
        <v>0</v>
      </c>
      <c r="E39" s="134">
        <f t="shared" si="1"/>
        <v>109</v>
      </c>
      <c r="F39" s="132">
        <f>+'帳票61_06(1)'!ED38</f>
        <v>109</v>
      </c>
      <c r="G39" s="133">
        <f>+'帳票61_06(1)'!EE38</f>
        <v>0</v>
      </c>
      <c r="H39" s="134">
        <f t="shared" si="2"/>
        <v>109</v>
      </c>
      <c r="I39" s="168">
        <f t="shared" si="3"/>
        <v>100</v>
      </c>
      <c r="J39" s="148" t="str">
        <f t="shared" si="5"/>
        <v>－</v>
      </c>
      <c r="K39" s="170">
        <f t="shared" si="4"/>
        <v>100</v>
      </c>
    </row>
    <row r="40" spans="1:11" ht="13.5">
      <c r="A40" s="17"/>
      <c r="B40" s="77" t="str">
        <f>+'帳票61_06(1)'!B39</f>
        <v>伊是名村</v>
      </c>
      <c r="C40" s="135">
        <f>+'帳票61_06(1)'!DY39</f>
        <v>92</v>
      </c>
      <c r="D40" s="136">
        <f>+'帳票61_06(1)'!DZ39</f>
        <v>0</v>
      </c>
      <c r="E40" s="137">
        <f t="shared" si="1"/>
        <v>92</v>
      </c>
      <c r="F40" s="135">
        <f>+'帳票61_06(1)'!ED39</f>
        <v>92</v>
      </c>
      <c r="G40" s="136">
        <f>+'帳票61_06(1)'!EE39</f>
        <v>0</v>
      </c>
      <c r="H40" s="137">
        <f t="shared" si="2"/>
        <v>92</v>
      </c>
      <c r="I40" s="192">
        <f t="shared" si="3"/>
        <v>100</v>
      </c>
      <c r="J40" s="151" t="str">
        <f t="shared" si="5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129">
        <f>+'帳票61_06(1)'!DY40</f>
        <v>25650</v>
      </c>
      <c r="D41" s="130">
        <f>+'帳票61_06(1)'!DZ40</f>
        <v>0</v>
      </c>
      <c r="E41" s="131">
        <f t="shared" si="1"/>
        <v>25650</v>
      </c>
      <c r="F41" s="129">
        <f>+'帳票61_06(1)'!ED40</f>
        <v>25650</v>
      </c>
      <c r="G41" s="130">
        <f>+'帳票61_06(1)'!EE40</f>
        <v>0</v>
      </c>
      <c r="H41" s="131">
        <f t="shared" si="2"/>
        <v>25650</v>
      </c>
      <c r="I41" s="190">
        <f t="shared" si="3"/>
        <v>100</v>
      </c>
      <c r="J41" s="145" t="str">
        <f t="shared" si="5"/>
        <v>－</v>
      </c>
      <c r="K41" s="191">
        <f t="shared" si="4"/>
        <v>100</v>
      </c>
    </row>
    <row r="42" spans="1:11" ht="13.5">
      <c r="A42" s="17"/>
      <c r="B42" s="75" t="str">
        <f>+'帳票61_06(1)'!B41</f>
        <v>八重瀬町</v>
      </c>
      <c r="C42" s="129">
        <f>+'帳票61_06(1)'!DY41</f>
        <v>14096</v>
      </c>
      <c r="D42" s="130">
        <f>+'帳票61_06(1)'!DZ41</f>
        <v>0</v>
      </c>
      <c r="E42" s="131">
        <f t="shared" si="1"/>
        <v>14096</v>
      </c>
      <c r="F42" s="129">
        <f>+'帳票61_06(1)'!ED41</f>
        <v>14096</v>
      </c>
      <c r="G42" s="130">
        <f>+'帳票61_06(1)'!EE41</f>
        <v>0</v>
      </c>
      <c r="H42" s="131">
        <f t="shared" si="2"/>
        <v>14096</v>
      </c>
      <c r="I42" s="190">
        <f t="shared" si="3"/>
        <v>100</v>
      </c>
      <c r="J42" s="145" t="str">
        <f t="shared" si="5"/>
        <v>－</v>
      </c>
      <c r="K42" s="191">
        <f t="shared" si="4"/>
        <v>100</v>
      </c>
    </row>
    <row r="43" spans="1:11" ht="13.5">
      <c r="A43" s="17"/>
      <c r="B43" s="75" t="str">
        <f>+'帳票61_06(1)'!B42</f>
        <v>多良間村</v>
      </c>
      <c r="C43" s="129">
        <f>+'帳票61_06(1)'!DY42</f>
        <v>10880</v>
      </c>
      <c r="D43" s="130">
        <f>+'帳票61_06(1)'!DZ42</f>
        <v>0</v>
      </c>
      <c r="E43" s="131">
        <f t="shared" si="1"/>
        <v>10880</v>
      </c>
      <c r="F43" s="129">
        <f>+'帳票61_06(1)'!ED42</f>
        <v>10880</v>
      </c>
      <c r="G43" s="130">
        <f>+'帳票61_06(1)'!EE42</f>
        <v>0</v>
      </c>
      <c r="H43" s="131">
        <f t="shared" si="2"/>
        <v>10880</v>
      </c>
      <c r="I43" s="190">
        <f t="shared" si="3"/>
        <v>100</v>
      </c>
      <c r="J43" s="145" t="str">
        <f t="shared" si="5"/>
        <v>－</v>
      </c>
      <c r="K43" s="191">
        <f t="shared" si="4"/>
        <v>100</v>
      </c>
    </row>
    <row r="44" spans="1:11" ht="13.5">
      <c r="A44" s="17"/>
      <c r="B44" s="76" t="str">
        <f>+'帳票61_06(1)'!B43</f>
        <v>竹富町</v>
      </c>
      <c r="C44" s="132">
        <f>+'帳票61_06(1)'!DY43</f>
        <v>20163</v>
      </c>
      <c r="D44" s="133">
        <f>+'帳票61_06(1)'!DZ43</f>
        <v>0</v>
      </c>
      <c r="E44" s="134">
        <f t="shared" si="1"/>
        <v>20163</v>
      </c>
      <c r="F44" s="132">
        <f>+'帳票61_06(1)'!ED43</f>
        <v>20163</v>
      </c>
      <c r="G44" s="133">
        <f>+'帳票61_06(1)'!EE43</f>
        <v>0</v>
      </c>
      <c r="H44" s="134">
        <f t="shared" si="2"/>
        <v>20163</v>
      </c>
      <c r="I44" s="168">
        <f t="shared" si="3"/>
        <v>100</v>
      </c>
      <c r="J44" s="148" t="str">
        <f t="shared" si="5"/>
        <v>－</v>
      </c>
      <c r="K44" s="169">
        <f t="shared" si="4"/>
        <v>100</v>
      </c>
    </row>
    <row r="45" spans="1:11" ht="14.25" thickBot="1">
      <c r="A45" s="17"/>
      <c r="B45" s="77" t="str">
        <f>+'帳票61_06(1)'!B44</f>
        <v>与那国町</v>
      </c>
      <c r="C45" s="135">
        <f>+'帳票61_06(1)'!DY44</f>
        <v>8063</v>
      </c>
      <c r="D45" s="136">
        <f>+'帳票61_06(1)'!DZ44</f>
        <v>0</v>
      </c>
      <c r="E45" s="137">
        <f t="shared" si="1"/>
        <v>8063</v>
      </c>
      <c r="F45" s="135">
        <f>+'帳票61_06(1)'!ED44</f>
        <v>8063</v>
      </c>
      <c r="G45" s="136">
        <f>+'帳票61_06(1)'!EE44</f>
        <v>0</v>
      </c>
      <c r="H45" s="137">
        <f t="shared" si="2"/>
        <v>8063</v>
      </c>
      <c r="I45" s="192">
        <f t="shared" si="3"/>
        <v>100</v>
      </c>
      <c r="J45" s="151" t="str">
        <f t="shared" si="5"/>
        <v>－</v>
      </c>
      <c r="K45" s="193">
        <f t="shared" si="4"/>
        <v>100</v>
      </c>
    </row>
    <row r="46" spans="1:11" ht="14.25" thickTop="1">
      <c r="A46" s="19"/>
      <c r="B46" s="79" t="s">
        <v>65</v>
      </c>
      <c r="C46" s="173">
        <f aca="true" t="shared" si="6" ref="C46:H46">SUM(C5:C15)</f>
        <v>1471436</v>
      </c>
      <c r="D46" s="174">
        <f t="shared" si="6"/>
        <v>0</v>
      </c>
      <c r="E46" s="175">
        <f t="shared" si="6"/>
        <v>1471436</v>
      </c>
      <c r="F46" s="173">
        <f t="shared" si="6"/>
        <v>1471436</v>
      </c>
      <c r="G46" s="174">
        <f t="shared" si="6"/>
        <v>0</v>
      </c>
      <c r="H46" s="175">
        <f t="shared" si="6"/>
        <v>1471436</v>
      </c>
      <c r="I46" s="240">
        <f t="shared" si="3"/>
        <v>100</v>
      </c>
      <c r="J46" s="177" t="str">
        <f t="shared" si="5"/>
        <v>－</v>
      </c>
      <c r="K46" s="243">
        <f t="shared" si="4"/>
        <v>100</v>
      </c>
    </row>
    <row r="47" spans="1:11" ht="14.25" thickBot="1">
      <c r="A47" s="19"/>
      <c r="B47" s="80" t="s">
        <v>66</v>
      </c>
      <c r="C47" s="138">
        <f aca="true" t="shared" si="7" ref="C47:H47">SUM(C16:C45)</f>
        <v>914609</v>
      </c>
      <c r="D47" s="139">
        <f t="shared" si="7"/>
        <v>0</v>
      </c>
      <c r="E47" s="140">
        <f t="shared" si="7"/>
        <v>914609</v>
      </c>
      <c r="F47" s="138">
        <f t="shared" si="7"/>
        <v>914609</v>
      </c>
      <c r="G47" s="139">
        <f t="shared" si="7"/>
        <v>0</v>
      </c>
      <c r="H47" s="140">
        <f t="shared" si="7"/>
        <v>914609</v>
      </c>
      <c r="I47" s="194">
        <f t="shared" si="3"/>
        <v>100</v>
      </c>
      <c r="J47" s="167" t="str">
        <f t="shared" si="5"/>
        <v>－</v>
      </c>
      <c r="K47" s="195">
        <f t="shared" si="4"/>
        <v>100</v>
      </c>
    </row>
    <row r="48" spans="2:11" ht="14.25" thickBot="1">
      <c r="B48" s="82" t="s">
        <v>114</v>
      </c>
      <c r="C48" s="156">
        <f aca="true" t="shared" si="8" ref="C48:H48">SUM(C46:C47)</f>
        <v>2386045</v>
      </c>
      <c r="D48" s="157">
        <f t="shared" si="8"/>
        <v>0</v>
      </c>
      <c r="E48" s="158">
        <f t="shared" si="8"/>
        <v>2386045</v>
      </c>
      <c r="F48" s="156">
        <f t="shared" si="8"/>
        <v>2386045</v>
      </c>
      <c r="G48" s="157">
        <f t="shared" si="8"/>
        <v>0</v>
      </c>
      <c r="H48" s="158">
        <f t="shared" si="8"/>
        <v>2386045</v>
      </c>
      <c r="I48" s="221">
        <f t="shared" si="3"/>
        <v>100</v>
      </c>
      <c r="J48" s="172" t="str">
        <f t="shared" si="5"/>
        <v>－</v>
      </c>
      <c r="K48" s="222">
        <f t="shared" si="4"/>
        <v>100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43"/>
  </sheetPr>
  <dimension ref="A1:K48"/>
  <sheetViews>
    <sheetView showGridLines="0" zoomScaleSheetLayoutView="100" workbookViewId="0" topLeftCell="A1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10" t="s">
        <v>76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4" t="str">
        <f>+'帳票61_06(1)'!B4</f>
        <v>那覇市</v>
      </c>
      <c r="C5" s="161">
        <f>+'帳票61_06(1)'!EH4</f>
        <v>47043</v>
      </c>
      <c r="D5" s="162">
        <f>+'帳票61_06(1)'!EI4</f>
        <v>0</v>
      </c>
      <c r="E5" s="163">
        <f>SUM(C5:D5)</f>
        <v>47043</v>
      </c>
      <c r="F5" s="161">
        <f>+'帳票61_06(1)'!EM4</f>
        <v>47043</v>
      </c>
      <c r="G5" s="162">
        <f>+'帳票61_06(1)'!EN4</f>
        <v>0</v>
      </c>
      <c r="H5" s="163">
        <f>SUM(F5:G5)</f>
        <v>47043</v>
      </c>
      <c r="I5" s="239">
        <f>IF(C5=0,"－",(F5/C5)*100)</f>
        <v>100</v>
      </c>
      <c r="J5" s="165" t="str">
        <f aca="true" t="shared" si="0" ref="J5:K36">IF(D5=0,"－",(G5/D5)*100)</f>
        <v>－</v>
      </c>
      <c r="K5" s="242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+'帳票61_06(1)'!EH5</f>
        <v>2470</v>
      </c>
      <c r="D6" s="130">
        <f>+'帳票61_06(1)'!EI5</f>
        <v>0</v>
      </c>
      <c r="E6" s="131">
        <f aca="true" t="shared" si="1" ref="E6:E45">SUM(C6:D6)</f>
        <v>2470</v>
      </c>
      <c r="F6" s="129">
        <f>+'帳票61_06(1)'!EM5</f>
        <v>2470</v>
      </c>
      <c r="G6" s="130">
        <f>+'帳票61_06(1)'!EN5</f>
        <v>0</v>
      </c>
      <c r="H6" s="131">
        <f aca="true" t="shared" si="2" ref="H6:H45">SUM(F6:G6)</f>
        <v>2470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+'帳票61_06(1)'!EH6</f>
        <v>2635</v>
      </c>
      <c r="D7" s="130">
        <f>+'帳票61_06(1)'!EI6</f>
        <v>0</v>
      </c>
      <c r="E7" s="131">
        <f t="shared" si="1"/>
        <v>2635</v>
      </c>
      <c r="F7" s="129">
        <f>+'帳票61_06(1)'!EM6</f>
        <v>2635</v>
      </c>
      <c r="G7" s="130">
        <f>+'帳票61_06(1)'!EN6</f>
        <v>0</v>
      </c>
      <c r="H7" s="131">
        <f t="shared" si="2"/>
        <v>2635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+'帳票61_06(1)'!EH7</f>
        <v>5888</v>
      </c>
      <c r="D8" s="130">
        <f>+'帳票61_06(1)'!EI7</f>
        <v>0</v>
      </c>
      <c r="E8" s="131">
        <f t="shared" si="1"/>
        <v>5888</v>
      </c>
      <c r="F8" s="129">
        <f>+'帳票61_06(1)'!EM7</f>
        <v>5888</v>
      </c>
      <c r="G8" s="130">
        <f>+'帳票61_06(1)'!EN7</f>
        <v>0</v>
      </c>
      <c r="H8" s="131">
        <f t="shared" si="2"/>
        <v>5888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+'帳票61_06(1)'!EH8</f>
        <v>1512</v>
      </c>
      <c r="D9" s="133">
        <f>+'帳票61_06(1)'!EI8</f>
        <v>0</v>
      </c>
      <c r="E9" s="134">
        <f t="shared" si="1"/>
        <v>1512</v>
      </c>
      <c r="F9" s="132">
        <f>+'帳票61_06(1)'!EM8</f>
        <v>1512</v>
      </c>
      <c r="G9" s="133">
        <f>+'帳票61_06(1)'!EN8</f>
        <v>0</v>
      </c>
      <c r="H9" s="134">
        <f t="shared" si="2"/>
        <v>1512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tr">
        <f>+'帳票61_06(1)'!B9</f>
        <v>糸満市</v>
      </c>
      <c r="C10" s="135">
        <f>+'帳票61_06(1)'!EH9</f>
        <v>1652</v>
      </c>
      <c r="D10" s="136">
        <f>+'帳票61_06(1)'!EI9</f>
        <v>0</v>
      </c>
      <c r="E10" s="137">
        <f t="shared" si="1"/>
        <v>1652</v>
      </c>
      <c r="F10" s="135">
        <f>+'帳票61_06(1)'!EM9</f>
        <v>1652</v>
      </c>
      <c r="G10" s="136">
        <f>+'帳票61_06(1)'!EN9</f>
        <v>0</v>
      </c>
      <c r="H10" s="137">
        <f t="shared" si="2"/>
        <v>1652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75" t="str">
        <f>+'帳票61_06(1)'!B10</f>
        <v>沖縄市</v>
      </c>
      <c r="C11" s="129">
        <f>+'帳票61_06(1)'!EH10</f>
        <v>3205</v>
      </c>
      <c r="D11" s="130">
        <f>+'帳票61_06(1)'!EI10</f>
        <v>0</v>
      </c>
      <c r="E11" s="131">
        <f t="shared" si="1"/>
        <v>3205</v>
      </c>
      <c r="F11" s="129">
        <f>+'帳票61_06(1)'!EM10</f>
        <v>3205</v>
      </c>
      <c r="G11" s="130">
        <f>+'帳票61_06(1)'!EN10</f>
        <v>0</v>
      </c>
      <c r="H11" s="131">
        <f t="shared" si="2"/>
        <v>3205</v>
      </c>
      <c r="I11" s="190">
        <f t="shared" si="3"/>
        <v>100</v>
      </c>
      <c r="J11" s="145" t="str">
        <f t="shared" si="0"/>
        <v>－</v>
      </c>
      <c r="K11" s="191">
        <f t="shared" si="0"/>
        <v>100</v>
      </c>
    </row>
    <row r="12" spans="1:11" ht="13.5">
      <c r="A12" s="17"/>
      <c r="B12" s="75" t="str">
        <f>+'帳票61_06(1)'!B11</f>
        <v>豊見城市</v>
      </c>
      <c r="C12" s="129">
        <f>+'帳票61_06(1)'!EH11</f>
        <v>1493</v>
      </c>
      <c r="D12" s="130">
        <f>+'帳票61_06(1)'!EI11</f>
        <v>0</v>
      </c>
      <c r="E12" s="131">
        <f t="shared" si="1"/>
        <v>1493</v>
      </c>
      <c r="F12" s="129">
        <f>+'帳票61_06(1)'!EM11</f>
        <v>1493</v>
      </c>
      <c r="G12" s="130">
        <f>+'帳票61_06(1)'!EN11</f>
        <v>0</v>
      </c>
      <c r="H12" s="131">
        <f t="shared" si="2"/>
        <v>1493</v>
      </c>
      <c r="I12" s="190">
        <f t="shared" si="3"/>
        <v>100</v>
      </c>
      <c r="J12" s="145" t="str">
        <f t="shared" si="0"/>
        <v>－</v>
      </c>
      <c r="K12" s="191">
        <f t="shared" si="0"/>
        <v>100</v>
      </c>
    </row>
    <row r="13" spans="1:11" ht="13.5">
      <c r="A13" s="17"/>
      <c r="B13" s="75" t="str">
        <f>+'帳票61_06(1)'!B12</f>
        <v>うるま市</v>
      </c>
      <c r="C13" s="129">
        <f>+'帳票61_06(1)'!EH12</f>
        <v>2624</v>
      </c>
      <c r="D13" s="130">
        <f>+'帳票61_06(1)'!EI12</f>
        <v>0</v>
      </c>
      <c r="E13" s="131">
        <f t="shared" si="1"/>
        <v>2624</v>
      </c>
      <c r="F13" s="129">
        <f>+'帳票61_06(1)'!EM12</f>
        <v>2624</v>
      </c>
      <c r="G13" s="130">
        <f>+'帳票61_06(1)'!EN12</f>
        <v>0</v>
      </c>
      <c r="H13" s="131">
        <f t="shared" si="2"/>
        <v>2624</v>
      </c>
      <c r="I13" s="190">
        <f t="shared" si="3"/>
        <v>100</v>
      </c>
      <c r="J13" s="145" t="str">
        <f t="shared" si="0"/>
        <v>－</v>
      </c>
      <c r="K13" s="191">
        <f t="shared" si="0"/>
        <v>100</v>
      </c>
    </row>
    <row r="14" spans="1:11" ht="13.5">
      <c r="A14" s="17"/>
      <c r="B14" s="76" t="str">
        <f>+'帳票61_06(1)'!B13</f>
        <v>宮古島市</v>
      </c>
      <c r="C14" s="132">
        <f>+'帳票61_06(1)'!EH13</f>
        <v>3502</v>
      </c>
      <c r="D14" s="133">
        <f>+'帳票61_06(1)'!EI13</f>
        <v>0</v>
      </c>
      <c r="E14" s="134">
        <f t="shared" si="1"/>
        <v>3502</v>
      </c>
      <c r="F14" s="132">
        <f>+'帳票61_06(1)'!EM13</f>
        <v>3502</v>
      </c>
      <c r="G14" s="133">
        <f>+'帳票61_06(1)'!EN13</f>
        <v>0</v>
      </c>
      <c r="H14" s="134">
        <f t="shared" si="2"/>
        <v>3502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77" t="str">
        <f>+'帳票61_06(1)'!B14</f>
        <v>南城市</v>
      </c>
      <c r="C15" s="135">
        <f>+'帳票61_06(1)'!EH14</f>
        <v>108</v>
      </c>
      <c r="D15" s="136">
        <f>+'帳票61_06(1)'!EI14</f>
        <v>0</v>
      </c>
      <c r="E15" s="137">
        <f t="shared" si="1"/>
        <v>108</v>
      </c>
      <c r="F15" s="135">
        <f>+'帳票61_06(1)'!EM14</f>
        <v>108</v>
      </c>
      <c r="G15" s="136">
        <f>+'帳票61_06(1)'!EN14</f>
        <v>0</v>
      </c>
      <c r="H15" s="137">
        <f t="shared" si="2"/>
        <v>108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tr">
        <f>+'帳票61_06(1)'!B15</f>
        <v>国頭村</v>
      </c>
      <c r="C16" s="126">
        <f>+'帳票61_06(1)'!EH15</f>
        <v>421</v>
      </c>
      <c r="D16" s="127">
        <f>+'帳票61_06(1)'!EI15</f>
        <v>0</v>
      </c>
      <c r="E16" s="128">
        <f t="shared" si="1"/>
        <v>421</v>
      </c>
      <c r="F16" s="126">
        <f>+'帳票61_06(1)'!EM15</f>
        <v>421</v>
      </c>
      <c r="G16" s="127">
        <f>+'帳票61_06(1)'!EN15</f>
        <v>0</v>
      </c>
      <c r="H16" s="128">
        <f t="shared" si="2"/>
        <v>421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+'帳票61_06(1)'!EH16</f>
        <v>59</v>
      </c>
      <c r="D17" s="130">
        <f>+'帳票61_06(1)'!EI16</f>
        <v>0</v>
      </c>
      <c r="E17" s="131">
        <f t="shared" si="1"/>
        <v>59</v>
      </c>
      <c r="F17" s="129">
        <f>+'帳票61_06(1)'!EM16</f>
        <v>59</v>
      </c>
      <c r="G17" s="130">
        <f>+'帳票61_06(1)'!EN16</f>
        <v>0</v>
      </c>
      <c r="H17" s="131">
        <f t="shared" si="2"/>
        <v>59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+'帳票61_06(1)'!EH17</f>
        <v>36</v>
      </c>
      <c r="D18" s="130">
        <f>+'帳票61_06(1)'!EI17</f>
        <v>0</v>
      </c>
      <c r="E18" s="131">
        <f t="shared" si="1"/>
        <v>36</v>
      </c>
      <c r="F18" s="129">
        <f>+'帳票61_06(1)'!EM17</f>
        <v>36</v>
      </c>
      <c r="G18" s="130">
        <f>+'帳票61_06(1)'!EN17</f>
        <v>0</v>
      </c>
      <c r="H18" s="131">
        <f t="shared" si="2"/>
        <v>36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+'帳票61_06(1)'!EH18</f>
        <v>30</v>
      </c>
      <c r="D19" s="133">
        <f>+'帳票61_06(1)'!EI18</f>
        <v>0</v>
      </c>
      <c r="E19" s="134">
        <f t="shared" si="1"/>
        <v>30</v>
      </c>
      <c r="F19" s="132">
        <f>+'帳票61_06(1)'!EM18</f>
        <v>30</v>
      </c>
      <c r="G19" s="133">
        <f>+'帳票61_06(1)'!EN18</f>
        <v>0</v>
      </c>
      <c r="H19" s="134">
        <f t="shared" si="2"/>
        <v>30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+'帳票61_06(1)'!EH19</f>
        <v>432</v>
      </c>
      <c r="D20" s="136">
        <f>+'帳票61_06(1)'!EI19</f>
        <v>0</v>
      </c>
      <c r="E20" s="137">
        <f t="shared" si="1"/>
        <v>432</v>
      </c>
      <c r="F20" s="135">
        <f>+'帳票61_06(1)'!EM19</f>
        <v>432</v>
      </c>
      <c r="G20" s="136">
        <f>+'帳票61_06(1)'!EN19</f>
        <v>0</v>
      </c>
      <c r="H20" s="137">
        <f t="shared" si="2"/>
        <v>432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+'帳票61_06(1)'!EH20</f>
        <v>312</v>
      </c>
      <c r="D21" s="130">
        <f>+'帳票61_06(1)'!EI20</f>
        <v>0</v>
      </c>
      <c r="E21" s="131">
        <f t="shared" si="1"/>
        <v>312</v>
      </c>
      <c r="F21" s="129">
        <f>+'帳票61_06(1)'!EM20</f>
        <v>312</v>
      </c>
      <c r="G21" s="130">
        <f>+'帳票61_06(1)'!EN20</f>
        <v>0</v>
      </c>
      <c r="H21" s="131">
        <f t="shared" si="2"/>
        <v>312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tr">
        <f>+'帳票61_06(1)'!B21</f>
        <v>宜野座村</v>
      </c>
      <c r="C22" s="129">
        <f>+'帳票61_06(1)'!EH21</f>
        <v>19</v>
      </c>
      <c r="D22" s="130">
        <f>+'帳票61_06(1)'!EI21</f>
        <v>0</v>
      </c>
      <c r="E22" s="131">
        <f t="shared" si="1"/>
        <v>19</v>
      </c>
      <c r="F22" s="129">
        <f>+'帳票61_06(1)'!EM21</f>
        <v>19</v>
      </c>
      <c r="G22" s="130">
        <f>+'帳票61_06(1)'!EN21</f>
        <v>0</v>
      </c>
      <c r="H22" s="131">
        <f t="shared" si="2"/>
        <v>19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+'帳票61_06(1)'!EH22</f>
        <v>30</v>
      </c>
      <c r="D23" s="130">
        <f>+'帳票61_06(1)'!EI22</f>
        <v>0</v>
      </c>
      <c r="E23" s="131">
        <f t="shared" si="1"/>
        <v>30</v>
      </c>
      <c r="F23" s="129">
        <f>+'帳票61_06(1)'!EM22</f>
        <v>30</v>
      </c>
      <c r="G23" s="130">
        <f>+'帳票61_06(1)'!EN22</f>
        <v>0</v>
      </c>
      <c r="H23" s="131">
        <f t="shared" si="2"/>
        <v>30</v>
      </c>
      <c r="I23" s="190">
        <f t="shared" si="3"/>
        <v>100</v>
      </c>
      <c r="J23" s="145" t="str">
        <f t="shared" si="0"/>
        <v>－</v>
      </c>
      <c r="K23" s="191">
        <f t="shared" si="0"/>
        <v>100</v>
      </c>
    </row>
    <row r="24" spans="1:11" ht="13.5">
      <c r="A24" s="17"/>
      <c r="B24" s="76" t="str">
        <f>+'帳票61_06(1)'!B23</f>
        <v>伊江村</v>
      </c>
      <c r="C24" s="132">
        <f>+'帳票61_06(1)'!EH23</f>
        <v>37</v>
      </c>
      <c r="D24" s="133">
        <f>+'帳票61_06(1)'!EI23</f>
        <v>0</v>
      </c>
      <c r="E24" s="134">
        <f t="shared" si="1"/>
        <v>37</v>
      </c>
      <c r="F24" s="132">
        <f>+'帳票61_06(1)'!EM23</f>
        <v>37</v>
      </c>
      <c r="G24" s="133">
        <f>+'帳票61_06(1)'!EN23</f>
        <v>0</v>
      </c>
      <c r="H24" s="134">
        <f t="shared" si="2"/>
        <v>37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+'帳票61_06(1)'!EH24</f>
        <v>108</v>
      </c>
      <c r="D25" s="136">
        <f>+'帳票61_06(1)'!EI24</f>
        <v>0</v>
      </c>
      <c r="E25" s="137">
        <f t="shared" si="1"/>
        <v>108</v>
      </c>
      <c r="F25" s="135">
        <f>+'帳票61_06(1)'!EM24</f>
        <v>108</v>
      </c>
      <c r="G25" s="136">
        <f>+'帳票61_06(1)'!EN24</f>
        <v>0</v>
      </c>
      <c r="H25" s="137">
        <f t="shared" si="2"/>
        <v>108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tr">
        <f>+'帳票61_06(1)'!B25</f>
        <v>嘉手納町</v>
      </c>
      <c r="C26" s="129">
        <f>+'帳票61_06(1)'!EH25</f>
        <v>416</v>
      </c>
      <c r="D26" s="130">
        <f>+'帳票61_06(1)'!EI25</f>
        <v>0</v>
      </c>
      <c r="E26" s="131">
        <f t="shared" si="1"/>
        <v>416</v>
      </c>
      <c r="F26" s="129">
        <f>+'帳票61_06(1)'!EM25</f>
        <v>416</v>
      </c>
      <c r="G26" s="130">
        <f>+'帳票61_06(1)'!EN25</f>
        <v>0</v>
      </c>
      <c r="H26" s="131">
        <f t="shared" si="2"/>
        <v>416</v>
      </c>
      <c r="I26" s="190">
        <f t="shared" si="3"/>
        <v>100</v>
      </c>
      <c r="J26" s="145" t="str">
        <f t="shared" si="0"/>
        <v>－</v>
      </c>
      <c r="K26" s="191">
        <f t="shared" si="0"/>
        <v>100</v>
      </c>
    </row>
    <row r="27" spans="1:11" ht="13.5">
      <c r="A27" s="17"/>
      <c r="B27" s="75" t="str">
        <f>+'帳票61_06(1)'!B26</f>
        <v>北谷町</v>
      </c>
      <c r="C27" s="129">
        <f>+'帳票61_06(1)'!EH26</f>
        <v>220</v>
      </c>
      <c r="D27" s="130">
        <f>+'帳票61_06(1)'!EI26</f>
        <v>0</v>
      </c>
      <c r="E27" s="131">
        <f t="shared" si="1"/>
        <v>220</v>
      </c>
      <c r="F27" s="129">
        <f>+'帳票61_06(1)'!EM26</f>
        <v>220</v>
      </c>
      <c r="G27" s="130">
        <f>+'帳票61_06(1)'!EN26</f>
        <v>0</v>
      </c>
      <c r="H27" s="131">
        <f t="shared" si="2"/>
        <v>220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+'帳票61_06(1)'!EH27</f>
        <v>24</v>
      </c>
      <c r="D28" s="130">
        <f>+'帳票61_06(1)'!EI27</f>
        <v>0</v>
      </c>
      <c r="E28" s="131">
        <f t="shared" si="1"/>
        <v>24</v>
      </c>
      <c r="F28" s="129">
        <f>+'帳票61_06(1)'!EM27</f>
        <v>24</v>
      </c>
      <c r="G28" s="130">
        <f>+'帳票61_06(1)'!EN27</f>
        <v>0</v>
      </c>
      <c r="H28" s="131">
        <f t="shared" si="2"/>
        <v>24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tr">
        <f>+'帳票61_06(1)'!B28</f>
        <v>中城村</v>
      </c>
      <c r="C29" s="132">
        <f>+'帳票61_06(1)'!EH28</f>
        <v>651</v>
      </c>
      <c r="D29" s="133">
        <f>+'帳票61_06(1)'!EI28</f>
        <v>0</v>
      </c>
      <c r="E29" s="134">
        <f t="shared" si="1"/>
        <v>651</v>
      </c>
      <c r="F29" s="132">
        <f>+'帳票61_06(1)'!EM28</f>
        <v>651</v>
      </c>
      <c r="G29" s="133">
        <f>+'帳票61_06(1)'!EN28</f>
        <v>0</v>
      </c>
      <c r="H29" s="134">
        <f t="shared" si="2"/>
        <v>651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tr">
        <f>+'帳票61_06(1)'!B29</f>
        <v>西原町</v>
      </c>
      <c r="C30" s="135">
        <f>+'帳票61_06(1)'!EH29</f>
        <v>930</v>
      </c>
      <c r="D30" s="136">
        <f>+'帳票61_06(1)'!EI29</f>
        <v>0</v>
      </c>
      <c r="E30" s="137">
        <f t="shared" si="1"/>
        <v>930</v>
      </c>
      <c r="F30" s="135">
        <f>+'帳票61_06(1)'!EM29</f>
        <v>930</v>
      </c>
      <c r="G30" s="136">
        <f>+'帳票61_06(1)'!EN29</f>
        <v>0</v>
      </c>
      <c r="H30" s="137">
        <f t="shared" si="2"/>
        <v>930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tr">
        <f>+'帳票61_06(1)'!B30</f>
        <v>与那原町</v>
      </c>
      <c r="C31" s="129">
        <f>+'帳票61_06(1)'!EH30</f>
        <v>61</v>
      </c>
      <c r="D31" s="130">
        <f>+'帳票61_06(1)'!EI30</f>
        <v>0</v>
      </c>
      <c r="E31" s="131">
        <f t="shared" si="1"/>
        <v>61</v>
      </c>
      <c r="F31" s="129">
        <f>+'帳票61_06(1)'!EM30</f>
        <v>61</v>
      </c>
      <c r="G31" s="130">
        <f>+'帳票61_06(1)'!EN30</f>
        <v>0</v>
      </c>
      <c r="H31" s="131">
        <f t="shared" si="2"/>
        <v>61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tr">
        <f>+'帳票61_06(1)'!B31</f>
        <v>南風原町</v>
      </c>
      <c r="C32" s="129">
        <f>+'帳票61_06(1)'!EH31</f>
        <v>1004</v>
      </c>
      <c r="D32" s="130">
        <f>+'帳票61_06(1)'!EI31</f>
        <v>0</v>
      </c>
      <c r="E32" s="131">
        <f t="shared" si="1"/>
        <v>1004</v>
      </c>
      <c r="F32" s="129">
        <f>+'帳票61_06(1)'!EM31</f>
        <v>1004</v>
      </c>
      <c r="G32" s="130">
        <f>+'帳票61_06(1)'!EN31</f>
        <v>0</v>
      </c>
      <c r="H32" s="131">
        <f t="shared" si="2"/>
        <v>1004</v>
      </c>
      <c r="I32" s="190">
        <f t="shared" si="3"/>
        <v>100</v>
      </c>
      <c r="J32" s="145" t="str">
        <f t="shared" si="0"/>
        <v>－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+'帳票61_06(1)'!EH32</f>
        <v>53</v>
      </c>
      <c r="D33" s="130">
        <f>+'帳票61_06(1)'!EI32</f>
        <v>0</v>
      </c>
      <c r="E33" s="131">
        <f t="shared" si="1"/>
        <v>53</v>
      </c>
      <c r="F33" s="129">
        <f>+'帳票61_06(1)'!EM32</f>
        <v>53</v>
      </c>
      <c r="G33" s="130">
        <f>+'帳票61_06(1)'!EN32</f>
        <v>0</v>
      </c>
      <c r="H33" s="131">
        <f t="shared" si="2"/>
        <v>53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+'帳票61_06(1)'!EH33</f>
        <v>57</v>
      </c>
      <c r="D34" s="133">
        <f>+'帳票61_06(1)'!EI33</f>
        <v>0</v>
      </c>
      <c r="E34" s="134">
        <f t="shared" si="1"/>
        <v>57</v>
      </c>
      <c r="F34" s="132">
        <f>+'帳票61_06(1)'!EM33</f>
        <v>57</v>
      </c>
      <c r="G34" s="133">
        <f>+'帳票61_06(1)'!EN33</f>
        <v>0</v>
      </c>
      <c r="H34" s="134">
        <f t="shared" si="2"/>
        <v>57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+'帳票61_06(1)'!EH34</f>
        <v>20</v>
      </c>
      <c r="D35" s="136">
        <f>+'帳票61_06(1)'!EI34</f>
        <v>0</v>
      </c>
      <c r="E35" s="137">
        <f t="shared" si="1"/>
        <v>20</v>
      </c>
      <c r="F35" s="135">
        <f>+'帳票61_06(1)'!EM34</f>
        <v>20</v>
      </c>
      <c r="G35" s="136">
        <f>+'帳票61_06(1)'!EN34</f>
        <v>0</v>
      </c>
      <c r="H35" s="137">
        <f t="shared" si="2"/>
        <v>20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+'帳票61_06(1)'!EH35</f>
        <v>21</v>
      </c>
      <c r="D36" s="130">
        <f>+'帳票61_06(1)'!EI35</f>
        <v>0</v>
      </c>
      <c r="E36" s="131">
        <f t="shared" si="1"/>
        <v>21</v>
      </c>
      <c r="F36" s="129">
        <f>+'帳票61_06(1)'!EM35</f>
        <v>21</v>
      </c>
      <c r="G36" s="130">
        <f>+'帳票61_06(1)'!EN35</f>
        <v>0</v>
      </c>
      <c r="H36" s="131">
        <f t="shared" si="2"/>
        <v>21</v>
      </c>
      <c r="I36" s="190">
        <f t="shared" si="3"/>
        <v>100</v>
      </c>
      <c r="J36" s="145" t="str">
        <f t="shared" si="0"/>
        <v>－</v>
      </c>
      <c r="K36" s="191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+'帳票61_06(1)'!EH36</f>
        <v>273</v>
      </c>
      <c r="D37" s="130">
        <f>+'帳票61_06(1)'!EI36</f>
        <v>0</v>
      </c>
      <c r="E37" s="131">
        <f t="shared" si="1"/>
        <v>273</v>
      </c>
      <c r="F37" s="129">
        <f>+'帳票61_06(1)'!EM36</f>
        <v>273</v>
      </c>
      <c r="G37" s="130">
        <f>+'帳票61_06(1)'!EN36</f>
        <v>0</v>
      </c>
      <c r="H37" s="131">
        <f t="shared" si="2"/>
        <v>273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+'帳票61_06(1)'!EH37</f>
        <v>20</v>
      </c>
      <c r="D38" s="130">
        <f>+'帳票61_06(1)'!EI37</f>
        <v>0</v>
      </c>
      <c r="E38" s="131">
        <f t="shared" si="1"/>
        <v>20</v>
      </c>
      <c r="F38" s="129">
        <f>+'帳票61_06(1)'!EM37</f>
        <v>20</v>
      </c>
      <c r="G38" s="130">
        <f>+'帳票61_06(1)'!EN37</f>
        <v>0</v>
      </c>
      <c r="H38" s="131">
        <f t="shared" si="2"/>
        <v>20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+'帳票61_06(1)'!EH38</f>
        <v>58</v>
      </c>
      <c r="D39" s="133">
        <f>+'帳票61_06(1)'!EI38</f>
        <v>0</v>
      </c>
      <c r="E39" s="134">
        <f t="shared" si="1"/>
        <v>58</v>
      </c>
      <c r="F39" s="132">
        <f>+'帳票61_06(1)'!EM38</f>
        <v>58</v>
      </c>
      <c r="G39" s="133">
        <f>+'帳票61_06(1)'!EN38</f>
        <v>0</v>
      </c>
      <c r="H39" s="134">
        <f t="shared" si="2"/>
        <v>58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+'帳票61_06(1)'!EH39</f>
        <v>60</v>
      </c>
      <c r="D40" s="136">
        <f>+'帳票61_06(1)'!EI39</f>
        <v>0</v>
      </c>
      <c r="E40" s="137">
        <f t="shared" si="1"/>
        <v>60</v>
      </c>
      <c r="F40" s="135">
        <f>+'帳票61_06(1)'!EM39</f>
        <v>60</v>
      </c>
      <c r="G40" s="136">
        <f>+'帳票61_06(1)'!EN39</f>
        <v>0</v>
      </c>
      <c r="H40" s="137">
        <f t="shared" si="2"/>
        <v>60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+'帳票61_06(1)'!EH40</f>
        <v>230</v>
      </c>
      <c r="D41" s="130">
        <f>+'帳票61_06(1)'!EI40</f>
        <v>0</v>
      </c>
      <c r="E41" s="131">
        <f t="shared" si="1"/>
        <v>230</v>
      </c>
      <c r="F41" s="129">
        <f>+'帳票61_06(1)'!EM40</f>
        <v>230</v>
      </c>
      <c r="G41" s="130">
        <f>+'帳票61_06(1)'!EN40</f>
        <v>0</v>
      </c>
      <c r="H41" s="131">
        <f t="shared" si="2"/>
        <v>230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+'帳票61_06(1)'!EH41</f>
        <v>507</v>
      </c>
      <c r="D42" s="130">
        <f>+'帳票61_06(1)'!EI41</f>
        <v>0</v>
      </c>
      <c r="E42" s="131">
        <f t="shared" si="1"/>
        <v>507</v>
      </c>
      <c r="F42" s="129">
        <f>+'帳票61_06(1)'!EM41</f>
        <v>507</v>
      </c>
      <c r="G42" s="130">
        <f>+'帳票61_06(1)'!EN41</f>
        <v>0</v>
      </c>
      <c r="H42" s="131">
        <f t="shared" si="2"/>
        <v>507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+'帳票61_06(1)'!EH42</f>
        <v>17</v>
      </c>
      <c r="D43" s="130">
        <f>+'帳票61_06(1)'!EI42</f>
        <v>0</v>
      </c>
      <c r="E43" s="131">
        <f t="shared" si="1"/>
        <v>17</v>
      </c>
      <c r="F43" s="129">
        <f>+'帳票61_06(1)'!EM42</f>
        <v>17</v>
      </c>
      <c r="G43" s="130">
        <f>+'帳票61_06(1)'!EN42</f>
        <v>0</v>
      </c>
      <c r="H43" s="131">
        <f t="shared" si="2"/>
        <v>17</v>
      </c>
      <c r="I43" s="190">
        <f t="shared" si="3"/>
        <v>100</v>
      </c>
      <c r="J43" s="145" t="str">
        <f t="shared" si="3"/>
        <v>－</v>
      </c>
      <c r="K43" s="191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+'帳票61_06(1)'!EH43</f>
        <v>816</v>
      </c>
      <c r="D44" s="133">
        <f>+'帳票61_06(1)'!EI43</f>
        <v>0</v>
      </c>
      <c r="E44" s="134">
        <f t="shared" si="1"/>
        <v>816</v>
      </c>
      <c r="F44" s="132">
        <f>+'帳票61_06(1)'!EM43</f>
        <v>816</v>
      </c>
      <c r="G44" s="133">
        <f>+'帳票61_06(1)'!EN43</f>
        <v>0</v>
      </c>
      <c r="H44" s="134">
        <f t="shared" si="2"/>
        <v>816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77" t="str">
        <f>+'帳票61_06(1)'!B44</f>
        <v>与那国町</v>
      </c>
      <c r="C45" s="135">
        <f>+'帳票61_06(1)'!EH44</f>
        <v>67</v>
      </c>
      <c r="D45" s="136">
        <f>+'帳票61_06(1)'!EI44</f>
        <v>0</v>
      </c>
      <c r="E45" s="137">
        <f t="shared" si="1"/>
        <v>67</v>
      </c>
      <c r="F45" s="135">
        <f>+'帳票61_06(1)'!EM44</f>
        <v>67</v>
      </c>
      <c r="G45" s="136">
        <f>+'帳票61_06(1)'!EN44</f>
        <v>0</v>
      </c>
      <c r="H45" s="137">
        <f t="shared" si="2"/>
        <v>67</v>
      </c>
      <c r="I45" s="192">
        <f t="shared" si="3"/>
        <v>100</v>
      </c>
      <c r="J45" s="151" t="str">
        <f t="shared" si="3"/>
        <v>－</v>
      </c>
      <c r="K45" s="193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72132</v>
      </c>
      <c r="D46" s="174">
        <f t="shared" si="4"/>
        <v>0</v>
      </c>
      <c r="E46" s="175">
        <f t="shared" si="4"/>
        <v>72132</v>
      </c>
      <c r="F46" s="173">
        <f t="shared" si="4"/>
        <v>72132</v>
      </c>
      <c r="G46" s="174">
        <f t="shared" si="4"/>
        <v>0</v>
      </c>
      <c r="H46" s="175">
        <f t="shared" si="4"/>
        <v>72132</v>
      </c>
      <c r="I46" s="240">
        <f t="shared" si="3"/>
        <v>100</v>
      </c>
      <c r="J46" s="177" t="str">
        <f t="shared" si="3"/>
        <v>－</v>
      </c>
      <c r="K46" s="243">
        <f t="shared" si="3"/>
        <v>100</v>
      </c>
    </row>
    <row r="47" spans="1:11" ht="14.25" thickBot="1">
      <c r="A47" s="19"/>
      <c r="B47" s="80" t="s">
        <v>66</v>
      </c>
      <c r="C47" s="138">
        <f aca="true" t="shared" si="5" ref="C47:H47">SUM(C16:C45)</f>
        <v>6989</v>
      </c>
      <c r="D47" s="139">
        <f t="shared" si="5"/>
        <v>0</v>
      </c>
      <c r="E47" s="140">
        <f t="shared" si="5"/>
        <v>6989</v>
      </c>
      <c r="F47" s="138">
        <f t="shared" si="5"/>
        <v>6989</v>
      </c>
      <c r="G47" s="139">
        <f t="shared" si="5"/>
        <v>0</v>
      </c>
      <c r="H47" s="140">
        <f t="shared" si="5"/>
        <v>6989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79121</v>
      </c>
      <c r="D48" s="157">
        <f t="shared" si="6"/>
        <v>0</v>
      </c>
      <c r="E48" s="158">
        <f t="shared" si="6"/>
        <v>79121</v>
      </c>
      <c r="F48" s="156">
        <f t="shared" si="6"/>
        <v>79121</v>
      </c>
      <c r="G48" s="157">
        <f t="shared" si="6"/>
        <v>0</v>
      </c>
      <c r="H48" s="158">
        <f t="shared" si="6"/>
        <v>79121</v>
      </c>
      <c r="I48" s="221">
        <f t="shared" si="3"/>
        <v>100</v>
      </c>
      <c r="J48" s="172" t="str">
        <f t="shared" si="3"/>
        <v>－</v>
      </c>
      <c r="K48" s="222">
        <f t="shared" si="3"/>
        <v>100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43"/>
  </sheetPr>
  <dimension ref="A1:K48"/>
  <sheetViews>
    <sheetView showGridLines="0" zoomScaleSheetLayoutView="100" workbookViewId="0" topLeftCell="A22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53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+'帳票61_06(1)'!EQ4</f>
        <v>337119</v>
      </c>
      <c r="D5" s="127">
        <f>+'帳票61_06(1)'!ER4</f>
        <v>46312</v>
      </c>
      <c r="E5" s="128">
        <f>SUM(C5:D5)</f>
        <v>383431</v>
      </c>
      <c r="F5" s="126">
        <f>+'帳票61_06(1)'!EV4</f>
        <v>317421</v>
      </c>
      <c r="G5" s="127">
        <f>+'帳票61_06(1)'!EW4</f>
        <v>11287</v>
      </c>
      <c r="H5" s="128">
        <f>SUM(F5:G5)</f>
        <v>328708</v>
      </c>
      <c r="I5" s="188">
        <f>IF(C5=0,"－",(F5/C5)*100)</f>
        <v>94.15695941195838</v>
      </c>
      <c r="J5" s="142">
        <f aca="true" t="shared" si="0" ref="J5:K36">IF(D5=0,"－",(G5/D5)*100)</f>
        <v>24.371653135256523</v>
      </c>
      <c r="K5" s="189">
        <f>IF(E5=0,"－",(H5/E5)*100)</f>
        <v>85.72807102190485</v>
      </c>
    </row>
    <row r="6" spans="1:11" ht="13.5">
      <c r="A6" s="17"/>
      <c r="B6" s="75" t="str">
        <f>+'帳票61_06(1)'!B5</f>
        <v>宜野湾市</v>
      </c>
      <c r="C6" s="129">
        <f>+'帳票61_06(1)'!EQ5</f>
        <v>163720</v>
      </c>
      <c r="D6" s="130">
        <f>+'帳票61_06(1)'!ER5</f>
        <v>30009</v>
      </c>
      <c r="E6" s="131">
        <f aca="true" t="shared" si="1" ref="E6:E45">SUM(C6:D6)</f>
        <v>193729</v>
      </c>
      <c r="F6" s="129">
        <f>+'帳票61_06(1)'!EV5</f>
        <v>149915</v>
      </c>
      <c r="G6" s="130">
        <f>+'帳票61_06(1)'!EW5</f>
        <v>6958</v>
      </c>
      <c r="H6" s="131">
        <f aca="true" t="shared" si="2" ref="H6:H45">SUM(F6:G6)</f>
        <v>156873</v>
      </c>
      <c r="I6" s="190">
        <f aca="true" t="shared" si="3" ref="I6:K48">IF(C6=0,"－",(F6/C6)*100)</f>
        <v>91.56792084045932</v>
      </c>
      <c r="J6" s="145">
        <f t="shared" si="0"/>
        <v>23.186377420107302</v>
      </c>
      <c r="K6" s="191">
        <f t="shared" si="0"/>
        <v>80.97548637529745</v>
      </c>
    </row>
    <row r="7" spans="1:11" ht="13.5">
      <c r="A7" s="17"/>
      <c r="B7" s="75" t="str">
        <f>+'帳票61_06(1)'!B6</f>
        <v>石垣市</v>
      </c>
      <c r="C7" s="129">
        <f>+'帳票61_06(1)'!EQ6</f>
        <v>90559</v>
      </c>
      <c r="D7" s="130">
        <f>+'帳票61_06(1)'!ER6</f>
        <v>18508</v>
      </c>
      <c r="E7" s="131">
        <f t="shared" si="1"/>
        <v>109067</v>
      </c>
      <c r="F7" s="129">
        <f>+'帳票61_06(1)'!EV6</f>
        <v>82603</v>
      </c>
      <c r="G7" s="130">
        <f>+'帳票61_06(1)'!EW6</f>
        <v>6287</v>
      </c>
      <c r="H7" s="131">
        <f t="shared" si="2"/>
        <v>88890</v>
      </c>
      <c r="I7" s="190">
        <f t="shared" si="3"/>
        <v>91.21456729866718</v>
      </c>
      <c r="J7" s="145">
        <f t="shared" si="0"/>
        <v>33.969094445645126</v>
      </c>
      <c r="K7" s="191">
        <f t="shared" si="0"/>
        <v>81.50036216270733</v>
      </c>
    </row>
    <row r="8" spans="1:11" ht="13.5">
      <c r="A8" s="17"/>
      <c r="B8" s="75" t="str">
        <f>+'帳票61_06(1)'!B7</f>
        <v>浦添市</v>
      </c>
      <c r="C8" s="129">
        <f>+'帳票61_06(1)'!EQ7</f>
        <v>195352</v>
      </c>
      <c r="D8" s="130">
        <f>+'帳票61_06(1)'!ER7</f>
        <v>21703</v>
      </c>
      <c r="E8" s="131">
        <f t="shared" si="1"/>
        <v>217055</v>
      </c>
      <c r="F8" s="129">
        <f>+'帳票61_06(1)'!EV7</f>
        <v>186107</v>
      </c>
      <c r="G8" s="130">
        <f>+'帳票61_06(1)'!EW7</f>
        <v>6978</v>
      </c>
      <c r="H8" s="131">
        <f t="shared" si="2"/>
        <v>193085</v>
      </c>
      <c r="I8" s="190">
        <f t="shared" si="3"/>
        <v>95.26751709734224</v>
      </c>
      <c r="J8" s="145">
        <f t="shared" si="0"/>
        <v>32.15223701792379</v>
      </c>
      <c r="K8" s="191">
        <f t="shared" si="0"/>
        <v>88.95671603971344</v>
      </c>
    </row>
    <row r="9" spans="1:11" ht="13.5">
      <c r="A9" s="17"/>
      <c r="B9" s="76" t="str">
        <f>+'帳票61_06(1)'!B8</f>
        <v>名護市</v>
      </c>
      <c r="C9" s="132">
        <f>+'帳票61_06(1)'!EQ8</f>
        <v>102710</v>
      </c>
      <c r="D9" s="133">
        <f>+'帳票61_06(1)'!ER8</f>
        <v>27406</v>
      </c>
      <c r="E9" s="134">
        <f t="shared" si="1"/>
        <v>130116</v>
      </c>
      <c r="F9" s="132">
        <f>+'帳票61_06(1)'!EV8</f>
        <v>91695</v>
      </c>
      <c r="G9" s="133">
        <f>+'帳票61_06(1)'!EW8</f>
        <v>4978</v>
      </c>
      <c r="H9" s="134">
        <f t="shared" si="2"/>
        <v>96673</v>
      </c>
      <c r="I9" s="168">
        <f t="shared" si="3"/>
        <v>89.27563041573362</v>
      </c>
      <c r="J9" s="148">
        <f t="shared" si="0"/>
        <v>18.16390571407721</v>
      </c>
      <c r="K9" s="170">
        <f t="shared" si="0"/>
        <v>74.2975498785699</v>
      </c>
    </row>
    <row r="10" spans="1:11" ht="13.5">
      <c r="A10" s="17"/>
      <c r="B10" s="77" t="str">
        <f>+'帳票61_06(1)'!B9</f>
        <v>糸満市</v>
      </c>
      <c r="C10" s="135">
        <f>+'帳票61_06(1)'!EQ9</f>
        <v>111632</v>
      </c>
      <c r="D10" s="136">
        <f>+'帳票61_06(1)'!ER9</f>
        <v>20758</v>
      </c>
      <c r="E10" s="137">
        <f t="shared" si="1"/>
        <v>132390</v>
      </c>
      <c r="F10" s="135">
        <f>+'帳票61_06(1)'!EV9</f>
        <v>102236</v>
      </c>
      <c r="G10" s="136">
        <f>+'帳票61_06(1)'!EW9</f>
        <v>4478</v>
      </c>
      <c r="H10" s="137">
        <f t="shared" si="2"/>
        <v>106714</v>
      </c>
      <c r="I10" s="192">
        <f t="shared" si="3"/>
        <v>91.5830586211839</v>
      </c>
      <c r="J10" s="151">
        <f t="shared" si="0"/>
        <v>21.572405819443105</v>
      </c>
      <c r="K10" s="193">
        <f t="shared" si="0"/>
        <v>80.60578593549361</v>
      </c>
    </row>
    <row r="11" spans="1:11" ht="13.5">
      <c r="A11" s="17"/>
      <c r="B11" s="75" t="str">
        <f>+'帳票61_06(1)'!B10</f>
        <v>沖縄市</v>
      </c>
      <c r="C11" s="129">
        <f>+'帳票61_06(1)'!EQ10</f>
        <v>212414</v>
      </c>
      <c r="D11" s="130">
        <f>+'帳票61_06(1)'!ER10</f>
        <v>40009</v>
      </c>
      <c r="E11" s="131">
        <f t="shared" si="1"/>
        <v>252423</v>
      </c>
      <c r="F11" s="129">
        <f>+'帳票61_06(1)'!EV10</f>
        <v>196175</v>
      </c>
      <c r="G11" s="130">
        <f>+'帳票61_06(1)'!EW10</f>
        <v>10703</v>
      </c>
      <c r="H11" s="131">
        <f t="shared" si="2"/>
        <v>206878</v>
      </c>
      <c r="I11" s="190">
        <f t="shared" si="3"/>
        <v>92.35502368017174</v>
      </c>
      <c r="J11" s="145">
        <f t="shared" si="0"/>
        <v>26.751480916793724</v>
      </c>
      <c r="K11" s="191">
        <f t="shared" si="0"/>
        <v>81.95687397741094</v>
      </c>
    </row>
    <row r="12" spans="1:11" ht="13.5">
      <c r="A12" s="17"/>
      <c r="B12" s="75" t="str">
        <f>+'帳票61_06(1)'!B11</f>
        <v>豊見城市</v>
      </c>
      <c r="C12" s="129">
        <f>+'帳票61_06(1)'!EQ11</f>
        <v>100826</v>
      </c>
      <c r="D12" s="130">
        <f>+'帳票61_06(1)'!ER11</f>
        <v>14586</v>
      </c>
      <c r="E12" s="131">
        <f t="shared" si="1"/>
        <v>115412</v>
      </c>
      <c r="F12" s="129">
        <f>+'帳票61_06(1)'!EV11</f>
        <v>94819</v>
      </c>
      <c r="G12" s="130">
        <f>+'帳票61_06(1)'!EW11</f>
        <v>4160</v>
      </c>
      <c r="H12" s="131">
        <f t="shared" si="2"/>
        <v>98979</v>
      </c>
      <c r="I12" s="190">
        <f t="shared" si="3"/>
        <v>94.04221133437804</v>
      </c>
      <c r="J12" s="145">
        <f t="shared" si="0"/>
        <v>28.520499108734406</v>
      </c>
      <c r="K12" s="191">
        <f t="shared" si="0"/>
        <v>85.76144595016116</v>
      </c>
    </row>
    <row r="13" spans="1:11" ht="13.5">
      <c r="A13" s="17"/>
      <c r="B13" s="75" t="str">
        <f>+'帳票61_06(1)'!B12</f>
        <v>うるま市</v>
      </c>
      <c r="C13" s="129">
        <f>+'帳票61_06(1)'!EQ12</f>
        <v>222154</v>
      </c>
      <c r="D13" s="130">
        <f>+'帳票61_06(1)'!ER12</f>
        <v>56545</v>
      </c>
      <c r="E13" s="131">
        <f t="shared" si="1"/>
        <v>278699</v>
      </c>
      <c r="F13" s="129">
        <f>+'帳票61_06(1)'!EV12</f>
        <v>200279</v>
      </c>
      <c r="G13" s="130">
        <f>+'帳票61_06(1)'!EW12</f>
        <v>12826</v>
      </c>
      <c r="H13" s="131">
        <f t="shared" si="2"/>
        <v>213105</v>
      </c>
      <c r="I13" s="190">
        <f t="shared" si="3"/>
        <v>90.1532270407015</v>
      </c>
      <c r="J13" s="145">
        <f t="shared" si="0"/>
        <v>22.682818993721813</v>
      </c>
      <c r="K13" s="191">
        <f t="shared" si="0"/>
        <v>76.46421408042369</v>
      </c>
    </row>
    <row r="14" spans="1:11" ht="13.5">
      <c r="A14" s="17"/>
      <c r="B14" s="76" t="str">
        <f>+'帳票61_06(1)'!B13</f>
        <v>宮古島市</v>
      </c>
      <c r="C14" s="132">
        <f>+'帳票61_06(1)'!EQ13</f>
        <v>110971</v>
      </c>
      <c r="D14" s="133">
        <f>+'帳票61_06(1)'!ER13</f>
        <v>18091</v>
      </c>
      <c r="E14" s="134">
        <f t="shared" si="1"/>
        <v>129062</v>
      </c>
      <c r="F14" s="132">
        <f>+'帳票61_06(1)'!EV13</f>
        <v>103228</v>
      </c>
      <c r="G14" s="133">
        <f>+'帳票61_06(1)'!EW13</f>
        <v>3676</v>
      </c>
      <c r="H14" s="134">
        <f t="shared" si="2"/>
        <v>106904</v>
      </c>
      <c r="I14" s="168">
        <f t="shared" si="3"/>
        <v>93.02250137423292</v>
      </c>
      <c r="J14" s="148">
        <f t="shared" si="0"/>
        <v>20.31949588193024</v>
      </c>
      <c r="K14" s="170">
        <f t="shared" si="0"/>
        <v>82.83150733755869</v>
      </c>
    </row>
    <row r="15" spans="1:11" ht="13.5">
      <c r="A15" s="17"/>
      <c r="B15" s="77" t="str">
        <f>+'帳票61_06(1)'!B14</f>
        <v>南城市</v>
      </c>
      <c r="C15" s="135">
        <f>+'帳票61_06(1)'!EQ14</f>
        <v>87455</v>
      </c>
      <c r="D15" s="136">
        <f>+'帳票61_06(1)'!ER14</f>
        <v>9051</v>
      </c>
      <c r="E15" s="137">
        <f t="shared" si="1"/>
        <v>96506</v>
      </c>
      <c r="F15" s="135">
        <f>+'帳票61_06(1)'!EV14</f>
        <v>82785</v>
      </c>
      <c r="G15" s="136">
        <f>+'帳票61_06(1)'!EW14</f>
        <v>1882</v>
      </c>
      <c r="H15" s="137">
        <f t="shared" si="2"/>
        <v>84667</v>
      </c>
      <c r="I15" s="192">
        <f t="shared" si="3"/>
        <v>94.66011091418444</v>
      </c>
      <c r="J15" s="151">
        <f t="shared" si="0"/>
        <v>20.793282510219864</v>
      </c>
      <c r="K15" s="193">
        <f t="shared" si="0"/>
        <v>87.73236897187739</v>
      </c>
    </row>
    <row r="16" spans="1:11" ht="13.5">
      <c r="A16" s="17"/>
      <c r="B16" s="78" t="str">
        <f>+'帳票61_06(1)'!B15</f>
        <v>国頭村</v>
      </c>
      <c r="C16" s="126">
        <f>+'帳票61_06(1)'!EQ15</f>
        <v>9480</v>
      </c>
      <c r="D16" s="127">
        <f>+'帳票61_06(1)'!ER15</f>
        <v>1535</v>
      </c>
      <c r="E16" s="128">
        <f t="shared" si="1"/>
        <v>11015</v>
      </c>
      <c r="F16" s="126">
        <f>+'帳票61_06(1)'!EV15</f>
        <v>8689</v>
      </c>
      <c r="G16" s="127">
        <f>+'帳票61_06(1)'!EW15</f>
        <v>262</v>
      </c>
      <c r="H16" s="128">
        <f t="shared" si="2"/>
        <v>8951</v>
      </c>
      <c r="I16" s="188">
        <f t="shared" si="3"/>
        <v>91.65611814345992</v>
      </c>
      <c r="J16" s="142">
        <f t="shared" si="0"/>
        <v>17.06840390879479</v>
      </c>
      <c r="K16" s="189">
        <f t="shared" si="0"/>
        <v>81.26191556967771</v>
      </c>
    </row>
    <row r="17" spans="1:11" ht="13.5">
      <c r="A17" s="17"/>
      <c r="B17" s="75" t="str">
        <f>+'帳票61_06(1)'!B16</f>
        <v>大宜味村</v>
      </c>
      <c r="C17" s="129">
        <f>+'帳票61_06(1)'!EQ16</f>
        <v>5717</v>
      </c>
      <c r="D17" s="130">
        <f>+'帳票61_06(1)'!ER16</f>
        <v>1251</v>
      </c>
      <c r="E17" s="131">
        <f t="shared" si="1"/>
        <v>6968</v>
      </c>
      <c r="F17" s="129">
        <f>+'帳票61_06(1)'!EV16</f>
        <v>5456</v>
      </c>
      <c r="G17" s="130">
        <f>+'帳票61_06(1)'!EW16</f>
        <v>138</v>
      </c>
      <c r="H17" s="131">
        <f t="shared" si="2"/>
        <v>5594</v>
      </c>
      <c r="I17" s="190">
        <f t="shared" si="3"/>
        <v>95.43466853244709</v>
      </c>
      <c r="J17" s="145">
        <f t="shared" si="0"/>
        <v>11.031175059952037</v>
      </c>
      <c r="K17" s="191">
        <f t="shared" si="0"/>
        <v>80.2812858783008</v>
      </c>
    </row>
    <row r="18" spans="1:11" ht="13.5">
      <c r="A18" s="17"/>
      <c r="B18" s="75" t="str">
        <f>+'帳票61_06(1)'!B17</f>
        <v>東村</v>
      </c>
      <c r="C18" s="129">
        <f>+'帳票61_06(1)'!EQ17</f>
        <v>3538</v>
      </c>
      <c r="D18" s="130">
        <f>+'帳票61_06(1)'!ER17</f>
        <v>308</v>
      </c>
      <c r="E18" s="131">
        <f t="shared" si="1"/>
        <v>3846</v>
      </c>
      <c r="F18" s="129">
        <f>+'帳票61_06(1)'!EV17</f>
        <v>3508</v>
      </c>
      <c r="G18" s="130">
        <f>+'帳票61_06(1)'!EW17</f>
        <v>125</v>
      </c>
      <c r="H18" s="131">
        <f t="shared" si="2"/>
        <v>3633</v>
      </c>
      <c r="I18" s="190">
        <f t="shared" si="3"/>
        <v>99.15206331260599</v>
      </c>
      <c r="J18" s="145">
        <f t="shared" si="0"/>
        <v>40.58441558441558</v>
      </c>
      <c r="K18" s="191">
        <f t="shared" si="0"/>
        <v>94.46177847113884</v>
      </c>
    </row>
    <row r="19" spans="1:11" ht="13.5">
      <c r="A19" s="17"/>
      <c r="B19" s="76" t="str">
        <f>+'帳票61_06(1)'!B18</f>
        <v>今帰仁村</v>
      </c>
      <c r="C19" s="132">
        <f>+'帳票61_06(1)'!EQ18</f>
        <v>18143</v>
      </c>
      <c r="D19" s="133">
        <f>+'帳票61_06(1)'!ER18</f>
        <v>1361</v>
      </c>
      <c r="E19" s="134">
        <f t="shared" si="1"/>
        <v>19504</v>
      </c>
      <c r="F19" s="132">
        <f>+'帳票61_06(1)'!EV18</f>
        <v>17335</v>
      </c>
      <c r="G19" s="133">
        <f>+'帳票61_06(1)'!EW18</f>
        <v>628</v>
      </c>
      <c r="H19" s="134">
        <f t="shared" si="2"/>
        <v>17963</v>
      </c>
      <c r="I19" s="168">
        <f t="shared" si="3"/>
        <v>95.5464917599074</v>
      </c>
      <c r="J19" s="148">
        <f t="shared" si="0"/>
        <v>46.1425422483468</v>
      </c>
      <c r="K19" s="170">
        <f t="shared" si="0"/>
        <v>92.09905660377359</v>
      </c>
    </row>
    <row r="20" spans="1:11" ht="13.5">
      <c r="A20" s="17"/>
      <c r="B20" s="77" t="str">
        <f>+'帳票61_06(1)'!B19</f>
        <v>本部町</v>
      </c>
      <c r="C20" s="135">
        <f>+'帳票61_06(1)'!EQ19</f>
        <v>25596</v>
      </c>
      <c r="D20" s="136">
        <f>+'帳票61_06(1)'!ER19</f>
        <v>6678</v>
      </c>
      <c r="E20" s="137">
        <f t="shared" si="1"/>
        <v>32274</v>
      </c>
      <c r="F20" s="135">
        <f>+'帳票61_06(1)'!EV19</f>
        <v>22722</v>
      </c>
      <c r="G20" s="136">
        <f>+'帳票61_06(1)'!EW19</f>
        <v>1053</v>
      </c>
      <c r="H20" s="137">
        <f t="shared" si="2"/>
        <v>23775</v>
      </c>
      <c r="I20" s="192">
        <f t="shared" si="3"/>
        <v>88.77168307548054</v>
      </c>
      <c r="J20" s="151">
        <f t="shared" si="0"/>
        <v>15.768194070080863</v>
      </c>
      <c r="K20" s="193">
        <f t="shared" si="0"/>
        <v>73.66610894218256</v>
      </c>
    </row>
    <row r="21" spans="1:11" ht="13.5">
      <c r="A21" s="17"/>
      <c r="B21" s="75" t="str">
        <f>+'帳票61_06(1)'!B20</f>
        <v>恩納村</v>
      </c>
      <c r="C21" s="129">
        <f>+'帳票61_06(1)'!EQ20</f>
        <v>20224</v>
      </c>
      <c r="D21" s="130">
        <f>+'帳票61_06(1)'!ER20</f>
        <v>3297</v>
      </c>
      <c r="E21" s="131">
        <f t="shared" si="1"/>
        <v>23521</v>
      </c>
      <c r="F21" s="129">
        <f>+'帳票61_06(1)'!EV20</f>
        <v>18012</v>
      </c>
      <c r="G21" s="130">
        <f>+'帳票61_06(1)'!EW20</f>
        <v>653</v>
      </c>
      <c r="H21" s="131">
        <f t="shared" si="2"/>
        <v>18665</v>
      </c>
      <c r="I21" s="190">
        <f t="shared" si="3"/>
        <v>89.0625</v>
      </c>
      <c r="J21" s="145">
        <f t="shared" si="0"/>
        <v>19.805884137094328</v>
      </c>
      <c r="K21" s="191">
        <f t="shared" si="0"/>
        <v>79.35461927639132</v>
      </c>
    </row>
    <row r="22" spans="1:11" ht="13.5">
      <c r="A22" s="17"/>
      <c r="B22" s="75" t="str">
        <f>+'帳票61_06(1)'!B21</f>
        <v>宜野座村</v>
      </c>
      <c r="C22" s="129">
        <f>+'帳票61_06(1)'!EQ21</f>
        <v>9689</v>
      </c>
      <c r="D22" s="130">
        <f>+'帳票61_06(1)'!ER21</f>
        <v>3880</v>
      </c>
      <c r="E22" s="131">
        <f t="shared" si="1"/>
        <v>13569</v>
      </c>
      <c r="F22" s="129">
        <f>+'帳票61_06(1)'!EV21</f>
        <v>8607</v>
      </c>
      <c r="G22" s="130">
        <f>+'帳票61_06(1)'!EW21</f>
        <v>835</v>
      </c>
      <c r="H22" s="131">
        <f t="shared" si="2"/>
        <v>9442</v>
      </c>
      <c r="I22" s="190">
        <f t="shared" si="3"/>
        <v>88.83269687274229</v>
      </c>
      <c r="J22" s="145">
        <f t="shared" si="0"/>
        <v>21.52061855670103</v>
      </c>
      <c r="K22" s="191">
        <f t="shared" si="0"/>
        <v>69.58508364654728</v>
      </c>
    </row>
    <row r="23" spans="1:11" ht="13.5">
      <c r="A23" s="17"/>
      <c r="B23" s="75" t="str">
        <f>+'帳票61_06(1)'!B22</f>
        <v>金武町</v>
      </c>
      <c r="C23" s="129">
        <f>+'帳票61_06(1)'!EQ22</f>
        <v>19768</v>
      </c>
      <c r="D23" s="130">
        <f>+'帳票61_06(1)'!ER22</f>
        <v>5886</v>
      </c>
      <c r="E23" s="131">
        <f t="shared" si="1"/>
        <v>25654</v>
      </c>
      <c r="F23" s="129">
        <f>+'帳票61_06(1)'!EV22</f>
        <v>17463</v>
      </c>
      <c r="G23" s="130">
        <f>+'帳票61_06(1)'!EW22</f>
        <v>879</v>
      </c>
      <c r="H23" s="131">
        <f t="shared" si="2"/>
        <v>18342</v>
      </c>
      <c r="I23" s="190">
        <f t="shared" si="3"/>
        <v>88.33974099554837</v>
      </c>
      <c r="J23" s="145">
        <f t="shared" si="0"/>
        <v>14.933741080530073</v>
      </c>
      <c r="K23" s="191">
        <f t="shared" si="0"/>
        <v>71.49762220316521</v>
      </c>
    </row>
    <row r="24" spans="1:11" ht="13.5">
      <c r="A24" s="17"/>
      <c r="B24" s="76" t="str">
        <f>+'帳票61_06(1)'!B23</f>
        <v>伊江村</v>
      </c>
      <c r="C24" s="132">
        <f>+'帳票61_06(1)'!EQ23</f>
        <v>13792</v>
      </c>
      <c r="D24" s="133">
        <f>+'帳票61_06(1)'!ER23</f>
        <v>1743</v>
      </c>
      <c r="E24" s="134">
        <f t="shared" si="1"/>
        <v>15535</v>
      </c>
      <c r="F24" s="132">
        <f>+'帳票61_06(1)'!EV23</f>
        <v>13062</v>
      </c>
      <c r="G24" s="133">
        <f>+'帳票61_06(1)'!EW23</f>
        <v>221</v>
      </c>
      <c r="H24" s="134">
        <f t="shared" si="2"/>
        <v>13283</v>
      </c>
      <c r="I24" s="168">
        <f t="shared" si="3"/>
        <v>94.7070765661253</v>
      </c>
      <c r="J24" s="148">
        <f t="shared" si="0"/>
        <v>12.67928858290304</v>
      </c>
      <c r="K24" s="170">
        <f t="shared" si="0"/>
        <v>85.5037013196009</v>
      </c>
    </row>
    <row r="25" spans="1:11" ht="13.5">
      <c r="A25" s="17"/>
      <c r="B25" s="77" t="str">
        <f>+'帳票61_06(1)'!B24</f>
        <v>読谷村</v>
      </c>
      <c r="C25" s="135">
        <f>+'帳票61_06(1)'!EQ24</f>
        <v>74078</v>
      </c>
      <c r="D25" s="136">
        <f>+'帳票61_06(1)'!ER24</f>
        <v>11296</v>
      </c>
      <c r="E25" s="137">
        <f t="shared" si="1"/>
        <v>85374</v>
      </c>
      <c r="F25" s="135">
        <f>+'帳票61_06(1)'!EV24</f>
        <v>69558</v>
      </c>
      <c r="G25" s="136">
        <f>+'帳票61_06(1)'!EW24</f>
        <v>3273</v>
      </c>
      <c r="H25" s="137">
        <f t="shared" si="2"/>
        <v>72831</v>
      </c>
      <c r="I25" s="192">
        <f t="shared" si="3"/>
        <v>93.89832338886039</v>
      </c>
      <c r="J25" s="151">
        <f t="shared" si="0"/>
        <v>28.97485835694051</v>
      </c>
      <c r="K25" s="193">
        <f t="shared" si="0"/>
        <v>85.3081734485909</v>
      </c>
    </row>
    <row r="26" spans="1:11" ht="13.5">
      <c r="A26" s="17"/>
      <c r="B26" s="75" t="str">
        <f>+'帳票61_06(1)'!B25</f>
        <v>嘉手納町</v>
      </c>
      <c r="C26" s="129">
        <f>+'帳票61_06(1)'!EQ25</f>
        <v>24568</v>
      </c>
      <c r="D26" s="130">
        <f>+'帳票61_06(1)'!ER25</f>
        <v>5610</v>
      </c>
      <c r="E26" s="131">
        <f t="shared" si="1"/>
        <v>30178</v>
      </c>
      <c r="F26" s="129">
        <f>+'帳票61_06(1)'!EV25</f>
        <v>22227</v>
      </c>
      <c r="G26" s="130">
        <f>+'帳票61_06(1)'!EW25</f>
        <v>1576</v>
      </c>
      <c r="H26" s="131">
        <f t="shared" si="2"/>
        <v>23803</v>
      </c>
      <c r="I26" s="190">
        <f t="shared" si="3"/>
        <v>90.47134483881472</v>
      </c>
      <c r="J26" s="145">
        <f t="shared" si="0"/>
        <v>28.092691622103388</v>
      </c>
      <c r="K26" s="191">
        <f t="shared" si="0"/>
        <v>78.87533965140169</v>
      </c>
    </row>
    <row r="27" spans="1:11" ht="13.5">
      <c r="A27" s="17"/>
      <c r="B27" s="75" t="str">
        <f>+'帳票61_06(1)'!B26</f>
        <v>北谷町</v>
      </c>
      <c r="C27" s="129">
        <f>+'帳票61_06(1)'!EQ26</f>
        <v>49397</v>
      </c>
      <c r="D27" s="130">
        <f>+'帳票61_06(1)'!ER26</f>
        <v>7645</v>
      </c>
      <c r="E27" s="131">
        <f t="shared" si="1"/>
        <v>57042</v>
      </c>
      <c r="F27" s="129">
        <f>+'帳票61_06(1)'!EV26</f>
        <v>45936</v>
      </c>
      <c r="G27" s="130">
        <f>+'帳票61_06(1)'!EW26</f>
        <v>1928</v>
      </c>
      <c r="H27" s="131">
        <f t="shared" si="2"/>
        <v>47864</v>
      </c>
      <c r="I27" s="190">
        <f t="shared" si="3"/>
        <v>92.99350162965362</v>
      </c>
      <c r="J27" s="145">
        <f t="shared" si="0"/>
        <v>25.219097449313278</v>
      </c>
      <c r="K27" s="191">
        <f t="shared" si="0"/>
        <v>83.91010132884541</v>
      </c>
    </row>
    <row r="28" spans="1:11" ht="13.5">
      <c r="A28" s="17"/>
      <c r="B28" s="75" t="str">
        <f>+'帳票61_06(1)'!B27</f>
        <v>北中城村</v>
      </c>
      <c r="C28" s="129">
        <f>+'帳票61_06(1)'!EQ27</f>
        <v>30351</v>
      </c>
      <c r="D28" s="130">
        <f>+'帳票61_06(1)'!ER27</f>
        <v>7547</v>
      </c>
      <c r="E28" s="131">
        <f t="shared" si="1"/>
        <v>37898</v>
      </c>
      <c r="F28" s="129">
        <f>+'帳票61_06(1)'!EV27</f>
        <v>27573</v>
      </c>
      <c r="G28" s="130">
        <f>+'帳票61_06(1)'!EW27</f>
        <v>1922</v>
      </c>
      <c r="H28" s="131">
        <f t="shared" si="2"/>
        <v>29495</v>
      </c>
      <c r="I28" s="190">
        <f t="shared" si="3"/>
        <v>90.84708905802115</v>
      </c>
      <c r="J28" s="145">
        <f t="shared" si="0"/>
        <v>25.467073009142705</v>
      </c>
      <c r="K28" s="191">
        <f t="shared" si="0"/>
        <v>77.82732598026281</v>
      </c>
    </row>
    <row r="29" spans="1:11" ht="13.5">
      <c r="A29" s="17"/>
      <c r="B29" s="76" t="str">
        <f>+'帳票61_06(1)'!B28</f>
        <v>中城村</v>
      </c>
      <c r="C29" s="132">
        <f>+'帳票61_06(1)'!EQ28</f>
        <v>32578</v>
      </c>
      <c r="D29" s="133">
        <f>+'帳票61_06(1)'!ER28</f>
        <v>4019</v>
      </c>
      <c r="E29" s="134">
        <f t="shared" si="1"/>
        <v>36597</v>
      </c>
      <c r="F29" s="132">
        <f>+'帳票61_06(1)'!EV28</f>
        <v>31075</v>
      </c>
      <c r="G29" s="133">
        <f>+'帳票61_06(1)'!EW28</f>
        <v>1067</v>
      </c>
      <c r="H29" s="134">
        <f t="shared" si="2"/>
        <v>32142</v>
      </c>
      <c r="I29" s="168">
        <f t="shared" si="3"/>
        <v>95.3864571183007</v>
      </c>
      <c r="J29" s="148">
        <f t="shared" si="0"/>
        <v>26.548892759392885</v>
      </c>
      <c r="K29" s="170">
        <f t="shared" si="0"/>
        <v>87.8268710550045</v>
      </c>
    </row>
    <row r="30" spans="1:11" ht="13.5">
      <c r="A30" s="17"/>
      <c r="B30" s="77" t="str">
        <f>+'帳票61_06(1)'!B29</f>
        <v>西原町</v>
      </c>
      <c r="C30" s="135">
        <f>+'帳票61_06(1)'!EQ29</f>
        <v>71523</v>
      </c>
      <c r="D30" s="136">
        <f>+'帳票61_06(1)'!ER29</f>
        <v>11080</v>
      </c>
      <c r="E30" s="137">
        <f t="shared" si="1"/>
        <v>82603</v>
      </c>
      <c r="F30" s="135">
        <f>+'帳票61_06(1)'!EV29</f>
        <v>67132</v>
      </c>
      <c r="G30" s="136">
        <f>+'帳票61_06(1)'!EW29</f>
        <v>2834</v>
      </c>
      <c r="H30" s="137">
        <f t="shared" si="2"/>
        <v>69966</v>
      </c>
      <c r="I30" s="192">
        <f t="shared" si="3"/>
        <v>93.86071613327182</v>
      </c>
      <c r="J30" s="151">
        <f t="shared" si="0"/>
        <v>25.577617328519857</v>
      </c>
      <c r="K30" s="193">
        <f t="shared" si="0"/>
        <v>84.70152415771824</v>
      </c>
    </row>
    <row r="31" spans="1:11" ht="13.5">
      <c r="A31" s="17"/>
      <c r="B31" s="75" t="str">
        <f>+'帳票61_06(1)'!B30</f>
        <v>与那原町</v>
      </c>
      <c r="C31" s="129">
        <f>+'帳票61_06(1)'!EQ30</f>
        <v>28853</v>
      </c>
      <c r="D31" s="130">
        <f>+'帳票61_06(1)'!ER30</f>
        <v>3384</v>
      </c>
      <c r="E31" s="131">
        <f t="shared" si="1"/>
        <v>32237</v>
      </c>
      <c r="F31" s="129">
        <f>+'帳票61_06(1)'!EV30</f>
        <v>27703</v>
      </c>
      <c r="G31" s="130">
        <f>+'帳票61_06(1)'!EW30</f>
        <v>944</v>
      </c>
      <c r="H31" s="131">
        <f t="shared" si="2"/>
        <v>28647</v>
      </c>
      <c r="I31" s="190">
        <f t="shared" si="3"/>
        <v>96.01427927771809</v>
      </c>
      <c r="J31" s="145">
        <f t="shared" si="0"/>
        <v>27.89598108747045</v>
      </c>
      <c r="K31" s="191">
        <f t="shared" si="0"/>
        <v>88.86372801439339</v>
      </c>
    </row>
    <row r="32" spans="1:11" ht="13.5">
      <c r="A32" s="17"/>
      <c r="B32" s="75" t="str">
        <f>+'帳票61_06(1)'!B31</f>
        <v>南風原町</v>
      </c>
      <c r="C32" s="129">
        <f>+'帳票61_06(1)'!EQ31</f>
        <v>66356</v>
      </c>
      <c r="D32" s="130">
        <f>+'帳票61_06(1)'!ER31</f>
        <v>6001</v>
      </c>
      <c r="E32" s="131">
        <f t="shared" si="1"/>
        <v>72357</v>
      </c>
      <c r="F32" s="129">
        <f>+'帳票61_06(1)'!EV31</f>
        <v>63643</v>
      </c>
      <c r="G32" s="130">
        <f>+'帳票61_06(1)'!EW31</f>
        <v>1639</v>
      </c>
      <c r="H32" s="131">
        <f t="shared" si="2"/>
        <v>65282</v>
      </c>
      <c r="I32" s="190">
        <f t="shared" si="3"/>
        <v>95.91144734462596</v>
      </c>
      <c r="J32" s="145">
        <f t="shared" si="0"/>
        <v>27.312114647558737</v>
      </c>
      <c r="K32" s="191">
        <f t="shared" si="0"/>
        <v>90.22209323216828</v>
      </c>
    </row>
    <row r="33" spans="1:11" ht="13.5">
      <c r="A33" s="17"/>
      <c r="B33" s="75" t="str">
        <f>+'帳票61_06(1)'!B32</f>
        <v>渡嘉敷村</v>
      </c>
      <c r="C33" s="129">
        <f>+'帳票61_06(1)'!EQ32</f>
        <v>1386</v>
      </c>
      <c r="D33" s="130">
        <f>+'帳票61_06(1)'!ER32</f>
        <v>13</v>
      </c>
      <c r="E33" s="131">
        <f t="shared" si="1"/>
        <v>1399</v>
      </c>
      <c r="F33" s="129">
        <f>+'帳票61_06(1)'!EV32</f>
        <v>1367</v>
      </c>
      <c r="G33" s="130">
        <f>+'帳票61_06(1)'!EW32</f>
        <v>6</v>
      </c>
      <c r="H33" s="131">
        <f t="shared" si="2"/>
        <v>1373</v>
      </c>
      <c r="I33" s="190">
        <f t="shared" si="3"/>
        <v>98.62914862914863</v>
      </c>
      <c r="J33" s="145">
        <f t="shared" si="0"/>
        <v>46.15384615384615</v>
      </c>
      <c r="K33" s="191">
        <f t="shared" si="0"/>
        <v>98.14152966404575</v>
      </c>
    </row>
    <row r="34" spans="1:11" ht="13.5">
      <c r="A34" s="17"/>
      <c r="B34" s="76" t="str">
        <f>+'帳票61_06(1)'!B33</f>
        <v>座間味村</v>
      </c>
      <c r="C34" s="132">
        <f>+'帳票61_06(1)'!EQ33</f>
        <v>1756</v>
      </c>
      <c r="D34" s="133">
        <f>+'帳票61_06(1)'!ER33</f>
        <v>347</v>
      </c>
      <c r="E34" s="134">
        <f t="shared" si="1"/>
        <v>2103</v>
      </c>
      <c r="F34" s="132">
        <f>+'帳票61_06(1)'!EV33</f>
        <v>1512</v>
      </c>
      <c r="G34" s="133">
        <f>+'帳票61_06(1)'!EW33</f>
        <v>90</v>
      </c>
      <c r="H34" s="134">
        <f t="shared" si="2"/>
        <v>1602</v>
      </c>
      <c r="I34" s="168">
        <f t="shared" si="3"/>
        <v>86.10478359908885</v>
      </c>
      <c r="J34" s="148">
        <f t="shared" si="0"/>
        <v>25.936599423631122</v>
      </c>
      <c r="K34" s="170">
        <f t="shared" si="0"/>
        <v>76.17689015691869</v>
      </c>
    </row>
    <row r="35" spans="1:11" ht="13.5">
      <c r="A35" s="17"/>
      <c r="B35" s="77" t="str">
        <f>+'帳票61_06(1)'!B34</f>
        <v>粟国村</v>
      </c>
      <c r="C35" s="135">
        <f>+'帳票61_06(1)'!EQ34</f>
        <v>1771</v>
      </c>
      <c r="D35" s="136">
        <f>+'帳票61_06(1)'!ER34</f>
        <v>0</v>
      </c>
      <c r="E35" s="137">
        <f t="shared" si="1"/>
        <v>1771</v>
      </c>
      <c r="F35" s="135">
        <f>+'帳票61_06(1)'!EV34</f>
        <v>1771</v>
      </c>
      <c r="G35" s="136">
        <f>+'帳票61_06(1)'!EW34</f>
        <v>0</v>
      </c>
      <c r="H35" s="137">
        <f t="shared" si="2"/>
        <v>1771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+'帳票61_06(1)'!EQ35</f>
        <v>558</v>
      </c>
      <c r="D36" s="130">
        <f>+'帳票61_06(1)'!ER35</f>
        <v>118</v>
      </c>
      <c r="E36" s="131">
        <f t="shared" si="1"/>
        <v>676</v>
      </c>
      <c r="F36" s="129">
        <f>+'帳票61_06(1)'!EV35</f>
        <v>546</v>
      </c>
      <c r="G36" s="130">
        <f>+'帳票61_06(1)'!EW35</f>
        <v>69</v>
      </c>
      <c r="H36" s="131">
        <f t="shared" si="2"/>
        <v>615</v>
      </c>
      <c r="I36" s="190">
        <f t="shared" si="3"/>
        <v>97.84946236559139</v>
      </c>
      <c r="J36" s="145">
        <f t="shared" si="0"/>
        <v>58.47457627118644</v>
      </c>
      <c r="K36" s="191">
        <f t="shared" si="0"/>
        <v>90.97633136094674</v>
      </c>
    </row>
    <row r="37" spans="1:11" ht="13.5">
      <c r="A37" s="17"/>
      <c r="B37" s="75" t="str">
        <f>+'帳票61_06(1)'!B36</f>
        <v>南大東村</v>
      </c>
      <c r="C37" s="129">
        <f>+'帳票61_06(1)'!EQ36</f>
        <v>3257</v>
      </c>
      <c r="D37" s="130">
        <f>+'帳票61_06(1)'!ER36</f>
        <v>806</v>
      </c>
      <c r="E37" s="131">
        <f t="shared" si="1"/>
        <v>4063</v>
      </c>
      <c r="F37" s="129">
        <f>+'帳票61_06(1)'!EV36</f>
        <v>3220</v>
      </c>
      <c r="G37" s="130">
        <f>+'帳票61_06(1)'!EW36</f>
        <v>220</v>
      </c>
      <c r="H37" s="131">
        <f t="shared" si="2"/>
        <v>3440</v>
      </c>
      <c r="I37" s="190">
        <f t="shared" si="3"/>
        <v>98.8639852625115</v>
      </c>
      <c r="J37" s="145">
        <f t="shared" si="3"/>
        <v>27.29528535980149</v>
      </c>
      <c r="K37" s="191">
        <f t="shared" si="3"/>
        <v>84.66650258429732</v>
      </c>
    </row>
    <row r="38" spans="1:11" ht="13.5">
      <c r="A38" s="17"/>
      <c r="B38" s="75" t="str">
        <f>+'帳票61_06(1)'!B37</f>
        <v>北大東村</v>
      </c>
      <c r="C38" s="129">
        <f>+'帳票61_06(1)'!EQ37</f>
        <v>1494</v>
      </c>
      <c r="D38" s="130">
        <f>+'帳票61_06(1)'!ER37</f>
        <v>355</v>
      </c>
      <c r="E38" s="131">
        <f t="shared" si="1"/>
        <v>1849</v>
      </c>
      <c r="F38" s="129">
        <f>+'帳票61_06(1)'!EV37</f>
        <v>1422</v>
      </c>
      <c r="G38" s="130">
        <f>+'帳票61_06(1)'!EW37</f>
        <v>156</v>
      </c>
      <c r="H38" s="131">
        <f t="shared" si="2"/>
        <v>1578</v>
      </c>
      <c r="I38" s="190">
        <f t="shared" si="3"/>
        <v>95.18072289156626</v>
      </c>
      <c r="J38" s="145">
        <f t="shared" si="3"/>
        <v>43.94366197183099</v>
      </c>
      <c r="K38" s="191">
        <f t="shared" si="3"/>
        <v>85.34342888047594</v>
      </c>
    </row>
    <row r="39" spans="1:11" ht="13.5">
      <c r="A39" s="17"/>
      <c r="B39" s="76" t="str">
        <f>+'帳票61_06(1)'!B38</f>
        <v>伊平屋村</v>
      </c>
      <c r="C39" s="132">
        <f>+'帳票61_06(1)'!EQ38</f>
        <v>2346</v>
      </c>
      <c r="D39" s="133">
        <f>+'帳票61_06(1)'!ER38</f>
        <v>513</v>
      </c>
      <c r="E39" s="134">
        <f t="shared" si="1"/>
        <v>2859</v>
      </c>
      <c r="F39" s="132">
        <f>+'帳票61_06(1)'!EV38</f>
        <v>2157</v>
      </c>
      <c r="G39" s="133">
        <f>+'帳票61_06(1)'!EW38</f>
        <v>60</v>
      </c>
      <c r="H39" s="134">
        <f t="shared" si="2"/>
        <v>2217</v>
      </c>
      <c r="I39" s="168">
        <f t="shared" si="3"/>
        <v>91.94373401534527</v>
      </c>
      <c r="J39" s="148">
        <f t="shared" si="3"/>
        <v>11.695906432748536</v>
      </c>
      <c r="K39" s="170">
        <f t="shared" si="3"/>
        <v>77.54459601259181</v>
      </c>
    </row>
    <row r="40" spans="1:11" ht="13.5">
      <c r="A40" s="17"/>
      <c r="B40" s="77" t="str">
        <f>+'帳票61_06(1)'!B39</f>
        <v>伊是名村</v>
      </c>
      <c r="C40" s="135">
        <f>+'帳票61_06(1)'!EQ39</f>
        <v>3026</v>
      </c>
      <c r="D40" s="136">
        <f>+'帳票61_06(1)'!ER39</f>
        <v>371</v>
      </c>
      <c r="E40" s="137">
        <f t="shared" si="1"/>
        <v>3397</v>
      </c>
      <c r="F40" s="135">
        <f>+'帳票61_06(1)'!EV39</f>
        <v>2935</v>
      </c>
      <c r="G40" s="136">
        <f>+'帳票61_06(1)'!EW39</f>
        <v>57</v>
      </c>
      <c r="H40" s="137">
        <f t="shared" si="2"/>
        <v>2992</v>
      </c>
      <c r="I40" s="192">
        <f t="shared" si="3"/>
        <v>96.99272967614012</v>
      </c>
      <c r="J40" s="151">
        <f t="shared" si="3"/>
        <v>15.363881401617252</v>
      </c>
      <c r="K40" s="193">
        <f t="shared" si="3"/>
        <v>88.0777156314395</v>
      </c>
    </row>
    <row r="41" spans="1:11" ht="13.5">
      <c r="A41" s="17"/>
      <c r="B41" s="75" t="str">
        <f>+'帳票61_06(1)'!B40</f>
        <v>久米島町</v>
      </c>
      <c r="C41" s="129">
        <f>+'帳票61_06(1)'!EQ40</f>
        <v>18079</v>
      </c>
      <c r="D41" s="130">
        <f>+'帳票61_06(1)'!ER40</f>
        <v>9396</v>
      </c>
      <c r="E41" s="131">
        <f t="shared" si="1"/>
        <v>27475</v>
      </c>
      <c r="F41" s="129">
        <f>+'帳票61_06(1)'!EV40</f>
        <v>14809</v>
      </c>
      <c r="G41" s="130">
        <f>+'帳票61_06(1)'!EW40</f>
        <v>1371</v>
      </c>
      <c r="H41" s="131">
        <f t="shared" si="2"/>
        <v>16180</v>
      </c>
      <c r="I41" s="190">
        <f t="shared" si="3"/>
        <v>81.91271641130594</v>
      </c>
      <c r="J41" s="145">
        <f t="shared" si="3"/>
        <v>14.591315453384418</v>
      </c>
      <c r="K41" s="191">
        <f t="shared" si="3"/>
        <v>58.88989990900819</v>
      </c>
    </row>
    <row r="42" spans="1:11" ht="13.5">
      <c r="A42" s="17"/>
      <c r="B42" s="75" t="str">
        <f>+'帳票61_06(1)'!B41</f>
        <v>八重瀬町</v>
      </c>
      <c r="C42" s="129">
        <f>+'帳票61_06(1)'!EQ41</f>
        <v>54299</v>
      </c>
      <c r="D42" s="130">
        <f>+'帳票61_06(1)'!ER41</f>
        <v>6525</v>
      </c>
      <c r="E42" s="131">
        <f t="shared" si="1"/>
        <v>60824</v>
      </c>
      <c r="F42" s="129">
        <f>+'帳票61_06(1)'!EV41</f>
        <v>49308</v>
      </c>
      <c r="G42" s="130">
        <f>+'帳票61_06(1)'!EW41</f>
        <v>2018</v>
      </c>
      <c r="H42" s="131">
        <f t="shared" si="2"/>
        <v>51326</v>
      </c>
      <c r="I42" s="190">
        <f t="shared" si="3"/>
        <v>90.80830217867732</v>
      </c>
      <c r="J42" s="145">
        <f t="shared" si="3"/>
        <v>30.9272030651341</v>
      </c>
      <c r="K42" s="191">
        <f t="shared" si="3"/>
        <v>84.38445350519532</v>
      </c>
    </row>
    <row r="43" spans="1:11" ht="13.5">
      <c r="A43" s="17"/>
      <c r="B43" s="75" t="str">
        <f>+'帳票61_06(1)'!B42</f>
        <v>多良間村</v>
      </c>
      <c r="C43" s="129">
        <f>+'帳票61_06(1)'!EQ42</f>
        <v>1711</v>
      </c>
      <c r="D43" s="130">
        <f>+'帳票61_06(1)'!ER42</f>
        <v>170</v>
      </c>
      <c r="E43" s="131">
        <f t="shared" si="1"/>
        <v>1881</v>
      </c>
      <c r="F43" s="129">
        <f>+'帳票61_06(1)'!EV42</f>
        <v>1603</v>
      </c>
      <c r="G43" s="130">
        <f>+'帳票61_06(1)'!EW42</f>
        <v>71</v>
      </c>
      <c r="H43" s="131">
        <f t="shared" si="2"/>
        <v>1674</v>
      </c>
      <c r="I43" s="190">
        <f t="shared" si="3"/>
        <v>93.68790181180596</v>
      </c>
      <c r="J43" s="145">
        <f t="shared" si="3"/>
        <v>41.76470588235294</v>
      </c>
      <c r="K43" s="191">
        <f t="shared" si="3"/>
        <v>88.99521531100478</v>
      </c>
    </row>
    <row r="44" spans="1:11" ht="13.5">
      <c r="A44" s="17"/>
      <c r="B44" s="76" t="str">
        <f>+'帳票61_06(1)'!B43</f>
        <v>竹富町</v>
      </c>
      <c r="C44" s="132">
        <f>+'帳票61_06(1)'!EQ43</f>
        <v>9481</v>
      </c>
      <c r="D44" s="133">
        <f>+'帳票61_06(1)'!ER43</f>
        <v>190</v>
      </c>
      <c r="E44" s="134">
        <f t="shared" si="1"/>
        <v>9671</v>
      </c>
      <c r="F44" s="132">
        <f>+'帳票61_06(1)'!EV43</f>
        <v>9390</v>
      </c>
      <c r="G44" s="133">
        <f>+'帳票61_06(1)'!EW43</f>
        <v>93</v>
      </c>
      <c r="H44" s="134">
        <f t="shared" si="2"/>
        <v>9483</v>
      </c>
      <c r="I44" s="168">
        <f t="shared" si="3"/>
        <v>99.04018563442675</v>
      </c>
      <c r="J44" s="148">
        <f t="shared" si="3"/>
        <v>48.94736842105264</v>
      </c>
      <c r="K44" s="170">
        <f t="shared" si="3"/>
        <v>98.05604384241546</v>
      </c>
    </row>
    <row r="45" spans="1:11" ht="14.25" thickBot="1">
      <c r="A45" s="17"/>
      <c r="B45" s="231" t="str">
        <f>+'帳票61_06(1)'!B44</f>
        <v>与那国町</v>
      </c>
      <c r="C45" s="232">
        <f>+'帳票61_06(1)'!EQ44</f>
        <v>3549</v>
      </c>
      <c r="D45" s="233">
        <f>+'帳票61_06(1)'!ER44</f>
        <v>194</v>
      </c>
      <c r="E45" s="234">
        <f t="shared" si="1"/>
        <v>3743</v>
      </c>
      <c r="F45" s="232">
        <f>+'帳票61_06(1)'!EV44</f>
        <v>3478</v>
      </c>
      <c r="G45" s="233">
        <f>+'帳票61_06(1)'!EW44</f>
        <v>79</v>
      </c>
      <c r="H45" s="234">
        <f t="shared" si="2"/>
        <v>3557</v>
      </c>
      <c r="I45" s="248">
        <f t="shared" si="3"/>
        <v>97.99943646097492</v>
      </c>
      <c r="J45" s="236">
        <f t="shared" si="3"/>
        <v>40.72164948453608</v>
      </c>
      <c r="K45" s="249">
        <f t="shared" si="3"/>
        <v>95.03072401816725</v>
      </c>
    </row>
    <row r="46" spans="1:11" ht="14.25" thickTop="1">
      <c r="A46" s="21"/>
      <c r="B46" s="79" t="s">
        <v>65</v>
      </c>
      <c r="C46" s="173">
        <f aca="true" t="shared" si="4" ref="C46:H46">SUM(C5:C15)</f>
        <v>1734912</v>
      </c>
      <c r="D46" s="174">
        <f t="shared" si="4"/>
        <v>302978</v>
      </c>
      <c r="E46" s="175">
        <f t="shared" si="4"/>
        <v>2037890</v>
      </c>
      <c r="F46" s="173">
        <f t="shared" si="4"/>
        <v>1607263</v>
      </c>
      <c r="G46" s="174">
        <f t="shared" si="4"/>
        <v>74213</v>
      </c>
      <c r="H46" s="175">
        <f t="shared" si="4"/>
        <v>1681476</v>
      </c>
      <c r="I46" s="240">
        <f t="shared" si="3"/>
        <v>92.64233574959422</v>
      </c>
      <c r="J46" s="177">
        <f t="shared" si="3"/>
        <v>24.4945177537643</v>
      </c>
      <c r="K46" s="243">
        <f t="shared" si="3"/>
        <v>82.51063600096178</v>
      </c>
    </row>
    <row r="47" spans="1:11" ht="14.25" thickBot="1">
      <c r="A47" s="21"/>
      <c r="B47" s="80" t="s">
        <v>66</v>
      </c>
      <c r="C47" s="138">
        <f aca="true" t="shared" si="5" ref="C47:H47">SUM(C16:C45)</f>
        <v>606364</v>
      </c>
      <c r="D47" s="139">
        <f t="shared" si="5"/>
        <v>101519</v>
      </c>
      <c r="E47" s="140">
        <f t="shared" si="5"/>
        <v>707883</v>
      </c>
      <c r="F47" s="138">
        <f t="shared" si="5"/>
        <v>563219</v>
      </c>
      <c r="G47" s="139">
        <f t="shared" si="5"/>
        <v>24267</v>
      </c>
      <c r="H47" s="140">
        <f t="shared" si="5"/>
        <v>587486</v>
      </c>
      <c r="I47" s="194">
        <f t="shared" si="3"/>
        <v>92.88463695074246</v>
      </c>
      <c r="J47" s="167">
        <f t="shared" si="3"/>
        <v>23.903899762606017</v>
      </c>
      <c r="K47" s="195">
        <f t="shared" si="3"/>
        <v>82.99196336117691</v>
      </c>
    </row>
    <row r="48" spans="2:11" ht="14.25" thickBot="1">
      <c r="B48" s="82" t="s">
        <v>114</v>
      </c>
      <c r="C48" s="156">
        <f aca="true" t="shared" si="6" ref="C48:H48">SUM(C46:C47)</f>
        <v>2341276</v>
      </c>
      <c r="D48" s="157">
        <f t="shared" si="6"/>
        <v>404497</v>
      </c>
      <c r="E48" s="158">
        <f t="shared" si="6"/>
        <v>2745773</v>
      </c>
      <c r="F48" s="156">
        <f t="shared" si="6"/>
        <v>2170482</v>
      </c>
      <c r="G48" s="157">
        <f t="shared" si="6"/>
        <v>98480</v>
      </c>
      <c r="H48" s="158">
        <f t="shared" si="6"/>
        <v>2268962</v>
      </c>
      <c r="I48" s="221">
        <f t="shared" si="3"/>
        <v>92.70508901983364</v>
      </c>
      <c r="J48" s="172">
        <f t="shared" si="3"/>
        <v>24.346286869865537</v>
      </c>
      <c r="K48" s="222">
        <f t="shared" si="3"/>
        <v>82.63472617729141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tabSelected="1" view="pageBreakPreview" zoomScale="60" workbookViewId="0" topLeftCell="A6">
      <selection activeCell="C28" sqref="C28:J28"/>
    </sheetView>
  </sheetViews>
  <sheetFormatPr defaultColWidth="9.00390625" defaultRowHeight="24" customHeight="1"/>
  <cols>
    <col min="1" max="1" width="2.625" style="330" customWidth="1"/>
    <col min="2" max="2" width="2.625" style="339" customWidth="1"/>
    <col min="3" max="16384" width="2.625" style="330" customWidth="1"/>
  </cols>
  <sheetData>
    <row r="1" spans="1:33" ht="24" customHeight="1">
      <c r="A1" s="343" t="s">
        <v>162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</row>
    <row r="2" ht="24" customHeight="1">
      <c r="A2" s="339"/>
    </row>
    <row r="3" spans="1:32" ht="24" customHeight="1">
      <c r="A3" s="341" t="s">
        <v>136</v>
      </c>
      <c r="B3" s="341"/>
      <c r="C3" s="341"/>
      <c r="D3" s="341"/>
      <c r="E3" s="342"/>
      <c r="F3" s="342"/>
      <c r="G3" s="342"/>
      <c r="H3" s="342"/>
      <c r="I3" s="342"/>
      <c r="J3" s="342"/>
      <c r="K3" s="332"/>
      <c r="L3" s="332"/>
      <c r="M3" s="333"/>
      <c r="N3" s="333"/>
      <c r="O3" s="333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</row>
    <row r="4" spans="1:32" ht="24" customHeight="1">
      <c r="A4" s="341" t="s">
        <v>159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2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</row>
    <row r="5" spans="1:32" ht="24" customHeight="1">
      <c r="A5" s="332"/>
      <c r="B5" s="341" t="s">
        <v>137</v>
      </c>
      <c r="C5" s="341"/>
      <c r="D5" s="341"/>
      <c r="E5" s="341"/>
      <c r="F5" s="341"/>
      <c r="G5" s="332"/>
      <c r="H5" s="332"/>
      <c r="I5" s="332"/>
      <c r="J5" s="332"/>
      <c r="K5" s="332"/>
      <c r="L5" s="332"/>
      <c r="M5" s="332"/>
      <c r="N5" s="332"/>
      <c r="O5" s="332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</row>
    <row r="6" spans="1:32" ht="24" customHeight="1">
      <c r="A6" s="332"/>
      <c r="B6" s="335"/>
      <c r="C6" s="341" t="s">
        <v>138</v>
      </c>
      <c r="D6" s="341"/>
      <c r="E6" s="341"/>
      <c r="F6" s="341"/>
      <c r="G6" s="341"/>
      <c r="H6" s="341"/>
      <c r="I6" s="341"/>
      <c r="J6" s="332"/>
      <c r="K6" s="332"/>
      <c r="L6" s="332"/>
      <c r="M6" s="332"/>
      <c r="N6" s="332"/>
      <c r="O6" s="332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</row>
    <row r="7" spans="1:32" ht="24" customHeight="1">
      <c r="A7" s="332"/>
      <c r="B7" s="335"/>
      <c r="C7" s="332"/>
      <c r="D7" s="341" t="s">
        <v>160</v>
      </c>
      <c r="E7" s="341"/>
      <c r="F7" s="341"/>
      <c r="G7" s="341"/>
      <c r="H7" s="341"/>
      <c r="I7" s="341"/>
      <c r="J7" s="332"/>
      <c r="K7" s="332"/>
      <c r="L7" s="332"/>
      <c r="M7" s="332"/>
      <c r="N7" s="332"/>
      <c r="O7" s="332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</row>
    <row r="8" spans="1:32" ht="24" customHeight="1">
      <c r="A8" s="332"/>
      <c r="B8" s="335"/>
      <c r="C8" s="332"/>
      <c r="D8" s="341" t="s">
        <v>139</v>
      </c>
      <c r="E8" s="341"/>
      <c r="F8" s="341"/>
      <c r="G8" s="341"/>
      <c r="H8" s="341"/>
      <c r="I8" s="332"/>
      <c r="J8" s="332"/>
      <c r="K8" s="332"/>
      <c r="L8" s="332"/>
      <c r="M8" s="332"/>
      <c r="N8" s="332"/>
      <c r="O8" s="332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</row>
    <row r="9" spans="1:32" ht="24" customHeight="1">
      <c r="A9" s="333"/>
      <c r="B9" s="333"/>
      <c r="C9" s="333"/>
      <c r="D9" s="341" t="s">
        <v>140</v>
      </c>
      <c r="E9" s="341"/>
      <c r="F9" s="341"/>
      <c r="G9" s="341"/>
      <c r="H9" s="341"/>
      <c r="I9" s="341"/>
      <c r="J9" s="341"/>
      <c r="K9" s="333"/>
      <c r="L9" s="333"/>
      <c r="M9" s="332"/>
      <c r="N9" s="332"/>
      <c r="O9" s="332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</row>
    <row r="10" spans="1:32" ht="24" customHeight="1">
      <c r="A10" s="332"/>
      <c r="B10" s="335"/>
      <c r="C10" s="332"/>
      <c r="D10" s="341" t="s">
        <v>141</v>
      </c>
      <c r="E10" s="341"/>
      <c r="F10" s="341"/>
      <c r="G10" s="341"/>
      <c r="H10" s="341"/>
      <c r="I10" s="341"/>
      <c r="J10" s="332"/>
      <c r="K10" s="332"/>
      <c r="L10" s="332"/>
      <c r="M10" s="332"/>
      <c r="N10" s="332"/>
      <c r="O10" s="332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</row>
    <row r="11" spans="1:32" ht="24" customHeight="1">
      <c r="A11" s="332"/>
      <c r="B11" s="335"/>
      <c r="C11" s="341" t="s">
        <v>142</v>
      </c>
      <c r="D11" s="341"/>
      <c r="E11" s="341"/>
      <c r="F11" s="341"/>
      <c r="G11" s="341"/>
      <c r="H11" s="341"/>
      <c r="I11" s="341"/>
      <c r="J11" s="332"/>
      <c r="K11" s="332"/>
      <c r="L11" s="332"/>
      <c r="M11" s="332"/>
      <c r="N11" s="332"/>
      <c r="O11" s="332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</row>
    <row r="12" spans="1:32" ht="24" customHeight="1">
      <c r="A12" s="332"/>
      <c r="B12" s="335"/>
      <c r="C12" s="332"/>
      <c r="D12" s="341" t="s">
        <v>143</v>
      </c>
      <c r="E12" s="341"/>
      <c r="F12" s="341"/>
      <c r="G12" s="341"/>
      <c r="H12" s="341"/>
      <c r="I12" s="341"/>
      <c r="J12" s="341"/>
      <c r="K12" s="341"/>
      <c r="L12" s="332"/>
      <c r="M12" s="332"/>
      <c r="N12" s="332"/>
      <c r="O12" s="332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</row>
    <row r="13" spans="1:32" ht="24" customHeight="1">
      <c r="A13" s="332"/>
      <c r="B13" s="335"/>
      <c r="C13" s="332"/>
      <c r="D13" s="332"/>
      <c r="E13" s="341" t="s">
        <v>144</v>
      </c>
      <c r="F13" s="341"/>
      <c r="G13" s="341"/>
      <c r="H13" s="341"/>
      <c r="I13" s="332"/>
      <c r="J13" s="332"/>
      <c r="K13" s="332"/>
      <c r="L13" s="332"/>
      <c r="M13" s="332"/>
      <c r="N13" s="332"/>
      <c r="O13" s="332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</row>
    <row r="14" spans="1:32" ht="24" customHeight="1">
      <c r="A14" s="333"/>
      <c r="B14" s="333"/>
      <c r="C14" s="333"/>
      <c r="D14" s="333"/>
      <c r="E14" s="341" t="s">
        <v>145</v>
      </c>
      <c r="F14" s="341"/>
      <c r="G14" s="341"/>
      <c r="H14" s="341"/>
      <c r="I14" s="333"/>
      <c r="J14" s="333"/>
      <c r="K14" s="333"/>
      <c r="L14" s="333"/>
      <c r="M14" s="333"/>
      <c r="N14" s="333"/>
      <c r="O14" s="333"/>
      <c r="P14" s="333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</row>
    <row r="15" spans="1:32" ht="24" customHeight="1">
      <c r="A15" s="332"/>
      <c r="B15" s="335"/>
      <c r="C15" s="332"/>
      <c r="D15" s="332"/>
      <c r="E15" s="341" t="s">
        <v>146</v>
      </c>
      <c r="F15" s="341"/>
      <c r="G15" s="341"/>
      <c r="H15" s="341"/>
      <c r="I15" s="341"/>
      <c r="J15" s="341"/>
      <c r="K15" s="332"/>
      <c r="L15" s="332"/>
      <c r="M15" s="332"/>
      <c r="N15" s="332"/>
      <c r="O15" s="332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</row>
    <row r="16" spans="1:32" ht="24" customHeight="1">
      <c r="A16" s="332"/>
      <c r="B16" s="335"/>
      <c r="C16" s="332"/>
      <c r="D16" s="341" t="s">
        <v>147</v>
      </c>
      <c r="E16" s="341"/>
      <c r="F16" s="341"/>
      <c r="G16" s="341"/>
      <c r="H16" s="341"/>
      <c r="I16" s="341"/>
      <c r="J16" s="341"/>
      <c r="K16" s="341"/>
      <c r="L16" s="332"/>
      <c r="M16" s="332"/>
      <c r="N16" s="332"/>
      <c r="O16" s="332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</row>
    <row r="17" spans="1:32" ht="24" customHeight="1">
      <c r="A17" s="332"/>
      <c r="B17" s="335"/>
      <c r="C17" s="332"/>
      <c r="D17" s="332"/>
      <c r="E17" s="341" t="s">
        <v>148</v>
      </c>
      <c r="F17" s="341"/>
      <c r="G17" s="341"/>
      <c r="H17" s="341"/>
      <c r="I17" s="341"/>
      <c r="J17" s="332"/>
      <c r="K17" s="332"/>
      <c r="L17" s="332"/>
      <c r="M17" s="332"/>
      <c r="N17" s="332"/>
      <c r="O17" s="332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</row>
    <row r="18" spans="1:32" ht="24" customHeight="1">
      <c r="A18" s="333"/>
      <c r="B18" s="333"/>
      <c r="C18" s="333"/>
      <c r="D18" s="333"/>
      <c r="E18" s="344" t="s">
        <v>149</v>
      </c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</row>
    <row r="19" spans="1:32" ht="24" customHeight="1">
      <c r="A19" s="332"/>
      <c r="B19" s="336"/>
      <c r="C19" s="341" t="s">
        <v>150</v>
      </c>
      <c r="D19" s="341"/>
      <c r="E19" s="341"/>
      <c r="F19" s="341"/>
      <c r="G19" s="341"/>
      <c r="H19" s="341"/>
      <c r="I19" s="341"/>
      <c r="J19" s="332"/>
      <c r="K19" s="332"/>
      <c r="L19" s="332"/>
      <c r="M19" s="332"/>
      <c r="N19" s="332"/>
      <c r="O19" s="332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</row>
    <row r="20" spans="1:32" ht="24" customHeight="1">
      <c r="A20" s="332"/>
      <c r="B20" s="335"/>
      <c r="C20" s="341" t="s">
        <v>151</v>
      </c>
      <c r="D20" s="341"/>
      <c r="E20" s="341"/>
      <c r="F20" s="341"/>
      <c r="G20" s="341"/>
      <c r="H20" s="341"/>
      <c r="I20" s="341"/>
      <c r="J20" s="341"/>
      <c r="K20" s="341"/>
      <c r="L20" s="332"/>
      <c r="M20" s="332"/>
      <c r="N20" s="332"/>
      <c r="O20" s="332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</row>
    <row r="21" spans="1:32" ht="24" customHeight="1">
      <c r="A21" s="332"/>
      <c r="B21" s="335"/>
      <c r="C21" s="341" t="s">
        <v>152</v>
      </c>
      <c r="D21" s="341"/>
      <c r="E21" s="341"/>
      <c r="F21" s="341"/>
      <c r="G21" s="341"/>
      <c r="H21" s="341"/>
      <c r="I21" s="332"/>
      <c r="J21" s="332"/>
      <c r="K21" s="332"/>
      <c r="L21" s="332"/>
      <c r="M21" s="332"/>
      <c r="N21" s="332"/>
      <c r="O21" s="332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</row>
    <row r="22" spans="1:32" ht="24" customHeight="1">
      <c r="A22" s="333"/>
      <c r="B22" s="333"/>
      <c r="C22" s="341" t="s">
        <v>153</v>
      </c>
      <c r="D22" s="341"/>
      <c r="E22" s="341"/>
      <c r="F22" s="341"/>
      <c r="G22" s="341"/>
      <c r="H22" s="341"/>
      <c r="I22" s="341"/>
      <c r="J22" s="341"/>
      <c r="K22" s="341"/>
      <c r="L22" s="333"/>
      <c r="M22" s="333"/>
      <c r="N22" s="333"/>
      <c r="O22" s="332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</row>
    <row r="23" spans="1:32" ht="24" customHeight="1">
      <c r="A23" s="332"/>
      <c r="B23" s="335"/>
      <c r="C23" s="332"/>
      <c r="D23" s="341" t="s">
        <v>154</v>
      </c>
      <c r="E23" s="341"/>
      <c r="F23" s="341"/>
      <c r="G23" s="341"/>
      <c r="H23" s="341"/>
      <c r="I23" s="341"/>
      <c r="J23" s="332"/>
      <c r="K23" s="332"/>
      <c r="L23" s="332"/>
      <c r="M23" s="332"/>
      <c r="N23" s="332"/>
      <c r="O23" s="332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</row>
    <row r="24" spans="1:32" ht="24" customHeight="1">
      <c r="A24" s="332"/>
      <c r="B24" s="335"/>
      <c r="C24" s="332"/>
      <c r="D24" s="341" t="s">
        <v>155</v>
      </c>
      <c r="E24" s="341"/>
      <c r="F24" s="341"/>
      <c r="G24" s="341"/>
      <c r="H24" s="341"/>
      <c r="I24" s="341"/>
      <c r="J24" s="332"/>
      <c r="K24" s="332"/>
      <c r="L24" s="332"/>
      <c r="M24" s="332"/>
      <c r="N24" s="332"/>
      <c r="O24" s="332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24" customHeight="1">
      <c r="A25" s="333"/>
      <c r="B25" s="341" t="s">
        <v>58</v>
      </c>
      <c r="C25" s="341"/>
      <c r="D25" s="341"/>
      <c r="E25" s="341"/>
      <c r="F25" s="341"/>
      <c r="G25" s="341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</row>
    <row r="26" spans="1:32" ht="24" customHeight="1">
      <c r="A26" s="332"/>
      <c r="B26" s="335"/>
      <c r="C26" s="341" t="s">
        <v>156</v>
      </c>
      <c r="D26" s="341"/>
      <c r="E26" s="341"/>
      <c r="F26" s="341"/>
      <c r="G26" s="341"/>
      <c r="H26" s="341"/>
      <c r="I26" s="332"/>
      <c r="J26" s="332"/>
      <c r="K26" s="332"/>
      <c r="L26" s="332"/>
      <c r="M26" s="332"/>
      <c r="N26" s="332"/>
      <c r="O26" s="332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</row>
    <row r="27" spans="1:32" ht="24" customHeight="1">
      <c r="A27" s="332"/>
      <c r="B27" s="335"/>
      <c r="C27" s="341" t="s">
        <v>157</v>
      </c>
      <c r="D27" s="341"/>
      <c r="E27" s="341"/>
      <c r="F27" s="341"/>
      <c r="G27" s="341"/>
      <c r="H27" s="341"/>
      <c r="I27" s="341"/>
      <c r="J27" s="332"/>
      <c r="K27" s="332"/>
      <c r="L27" s="332"/>
      <c r="M27" s="332"/>
      <c r="N27" s="332"/>
      <c r="O27" s="332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</row>
    <row r="28" spans="1:32" ht="24" customHeight="1">
      <c r="A28" s="332"/>
      <c r="B28" s="335"/>
      <c r="C28" s="341" t="s">
        <v>158</v>
      </c>
      <c r="D28" s="341"/>
      <c r="E28" s="341"/>
      <c r="F28" s="341"/>
      <c r="G28" s="341"/>
      <c r="H28" s="341"/>
      <c r="I28" s="341"/>
      <c r="J28" s="341"/>
      <c r="K28" s="332"/>
      <c r="L28" s="332"/>
      <c r="M28" s="332"/>
      <c r="N28" s="332"/>
      <c r="O28" s="332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</row>
    <row r="29" spans="1:32" ht="24" customHeight="1">
      <c r="A29" s="331" t="s">
        <v>161</v>
      </c>
      <c r="B29" s="331"/>
      <c r="C29" s="331"/>
      <c r="D29" s="331"/>
      <c r="E29" s="331"/>
      <c r="F29" s="331"/>
      <c r="G29" s="331"/>
      <c r="H29" s="331"/>
      <c r="I29" s="331"/>
      <c r="J29" s="333"/>
      <c r="K29" s="333"/>
      <c r="L29" s="333"/>
      <c r="M29" s="332"/>
      <c r="N29" s="332"/>
      <c r="O29" s="332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</row>
    <row r="30" spans="1:32" ht="24" customHeight="1">
      <c r="A30" s="332"/>
      <c r="B30" s="341" t="s">
        <v>61</v>
      </c>
      <c r="C30" s="341"/>
      <c r="D30" s="341"/>
      <c r="E30" s="341"/>
      <c r="F30" s="341"/>
      <c r="G30" s="341"/>
      <c r="H30" s="341"/>
      <c r="I30" s="341"/>
      <c r="J30" s="341"/>
      <c r="K30" s="332"/>
      <c r="L30" s="332"/>
      <c r="M30" s="332"/>
      <c r="N30" s="332"/>
      <c r="O30" s="332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</row>
    <row r="31" spans="1:32" ht="24" customHeight="1">
      <c r="A31" s="332"/>
      <c r="B31" s="341" t="s">
        <v>62</v>
      </c>
      <c r="C31" s="341"/>
      <c r="D31" s="341"/>
      <c r="E31" s="341"/>
      <c r="F31" s="341"/>
      <c r="G31" s="341"/>
      <c r="H31" s="341"/>
      <c r="I31" s="341"/>
      <c r="J31" s="341"/>
      <c r="K31" s="332"/>
      <c r="L31" s="332"/>
      <c r="M31" s="332"/>
      <c r="N31" s="332"/>
      <c r="O31" s="332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</row>
    <row r="32" spans="1:32" ht="24" customHeight="1">
      <c r="A32" s="332"/>
      <c r="B32" s="335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</row>
    <row r="33" spans="1:32" ht="24" customHeight="1">
      <c r="A33" s="332"/>
      <c r="B33" s="335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</row>
    <row r="34" spans="1:32" ht="24" customHeight="1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2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</row>
    <row r="35" spans="1:32" ht="24" customHeight="1">
      <c r="A35" s="332"/>
      <c r="B35" s="335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</row>
    <row r="36" spans="1:32" ht="24" customHeight="1">
      <c r="A36" s="332"/>
      <c r="B36" s="335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</row>
    <row r="37" spans="1:32" ht="24" customHeight="1">
      <c r="A37" s="332"/>
      <c r="B37" s="335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</row>
    <row r="38" spans="1:32" ht="24" customHeight="1">
      <c r="A38" s="333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2"/>
      <c r="N38" s="332"/>
      <c r="O38" s="332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</row>
    <row r="39" spans="1:32" ht="24" customHeight="1">
      <c r="A39" s="332"/>
      <c r="B39" s="335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</row>
    <row r="40" spans="1:32" ht="24" customHeight="1">
      <c r="A40" s="332"/>
      <c r="B40" s="335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</row>
    <row r="41" spans="1:32" ht="24" customHeight="1">
      <c r="A41" s="332"/>
      <c r="B41" s="335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</row>
    <row r="42" spans="1:32" ht="24" customHeight="1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</row>
    <row r="43" spans="1:32" ht="24" customHeight="1">
      <c r="A43" s="332"/>
      <c r="B43" s="335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</row>
    <row r="44" spans="1:32" ht="24" customHeight="1">
      <c r="A44" s="332"/>
      <c r="B44" s="335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</row>
    <row r="45" spans="1:32" ht="24" customHeight="1">
      <c r="A45" s="332"/>
      <c r="B45" s="335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</row>
    <row r="46" spans="1:32" ht="24" customHeight="1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266"/>
      <c r="N46" s="266"/>
      <c r="O46" s="266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</row>
    <row r="47" spans="1:32" ht="24" customHeight="1">
      <c r="A47" s="266"/>
      <c r="B47" s="337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</row>
    <row r="48" spans="1:32" ht="24" customHeight="1">
      <c r="A48" s="266"/>
      <c r="B48" s="337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</row>
    <row r="49" spans="1:32" ht="24" customHeight="1">
      <c r="A49" s="333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8"/>
      <c r="O49" s="338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</row>
    <row r="50" spans="1:32" ht="24" customHeight="1">
      <c r="A50" s="333"/>
      <c r="B50" s="336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</row>
    <row r="51" spans="1:32" ht="24" customHeight="1">
      <c r="A51" s="333"/>
      <c r="B51" s="336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</row>
    <row r="52" spans="1:32" ht="24" customHeight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266"/>
      <c r="L52" s="266"/>
      <c r="M52" s="266"/>
      <c r="N52" s="266"/>
      <c r="O52" s="266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</row>
    <row r="53" spans="1:32" ht="24" customHeight="1">
      <c r="A53" s="266"/>
      <c r="B53" s="337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</row>
  </sheetData>
  <mergeCells count="29">
    <mergeCell ref="B30:J30"/>
    <mergeCell ref="B31:J31"/>
    <mergeCell ref="D24:I24"/>
    <mergeCell ref="B25:G25"/>
    <mergeCell ref="C26:H26"/>
    <mergeCell ref="C27:I27"/>
    <mergeCell ref="C20:K20"/>
    <mergeCell ref="C21:H21"/>
    <mergeCell ref="C22:K22"/>
    <mergeCell ref="D23:I23"/>
    <mergeCell ref="E15:J15"/>
    <mergeCell ref="D16:K16"/>
    <mergeCell ref="E17:I17"/>
    <mergeCell ref="C19:I19"/>
    <mergeCell ref="C11:I11"/>
    <mergeCell ref="D12:K12"/>
    <mergeCell ref="E13:H13"/>
    <mergeCell ref="E14:H14"/>
    <mergeCell ref="D7:I7"/>
    <mergeCell ref="D8:H8"/>
    <mergeCell ref="D9:J9"/>
    <mergeCell ref="D10:I10"/>
    <mergeCell ref="C28:J28"/>
    <mergeCell ref="A29:I29"/>
    <mergeCell ref="A1:AG1"/>
    <mergeCell ref="A4:N4"/>
    <mergeCell ref="B5:F5"/>
    <mergeCell ref="A3:D3"/>
    <mergeCell ref="C6:I6"/>
  </mergeCells>
  <hyperlinks>
    <hyperlink ref="A3" location="第１表!A1" display="第１表　市町村の歳入状況"/>
    <hyperlink ref="A4" location="第２表!A1" display="第２表　市町村税の税目別収入額の推移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D7" location="'(ｲ)個人均等割'!A1" display="(ｲ) 均等割"/>
    <hyperlink ref="D8" location="'(ﾛ)所得割'!A1" display="(ﾛ) 所得割"/>
    <hyperlink ref="D9" location="'(ﾊ)法人均等割'!A1" display="(ﾊ) 法人均等割"/>
    <hyperlink ref="D10" location="'(ﾆ)法人税割'!A1" display="(ﾆ) 法人税割"/>
    <hyperlink ref="C11" location="'(2)固定資産税'!A1" display="(2) 固定資産税"/>
    <hyperlink ref="D12" location="'(ｲ)純固定資産税'!A1" display="(ｲ) 純固定資産税"/>
    <hyperlink ref="E13" location="a土地!A1" display="a 土地"/>
    <hyperlink ref="E14" location="b家屋!A1" display="b 家屋"/>
    <hyperlink ref="E15" location="c償却資産!A1" display="c 償却資産"/>
    <hyperlink ref="D16" location="'(ﾛ)交納付金'!A1" display="(ﾛ) 市町村交納付金"/>
    <hyperlink ref="E17" location="a交付金!A1" display="a 交付金"/>
    <hyperlink ref="E18" location="b納付金!A1" display="b 納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K48"/>
  <sheetViews>
    <sheetView showGridLines="0" workbookViewId="0" topLeftCell="A6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+'帳票61_06(1)'!EZ4</f>
        <v>2199883</v>
      </c>
      <c r="D5" s="127">
        <f>+'帳票61_06(1)'!FA4</f>
        <v>64983</v>
      </c>
      <c r="E5" s="128">
        <f>SUM(C5:D5)</f>
        <v>2264866</v>
      </c>
      <c r="F5" s="126">
        <f>+'帳票61_06(1)'!FE4</f>
        <v>2199883</v>
      </c>
      <c r="G5" s="127">
        <f>+'帳票61_06(1)'!FF4</f>
        <v>1200</v>
      </c>
      <c r="H5" s="128">
        <f>SUM(F5:G5)</f>
        <v>2201083</v>
      </c>
      <c r="I5" s="188">
        <f>IF(C5=0,"－",(F5/C5)*100)</f>
        <v>100</v>
      </c>
      <c r="J5" s="142">
        <f aca="true" t="shared" si="0" ref="J5:K36">IF(D5=0,"－",(G5/D5)*100)</f>
        <v>1.8466368127048611</v>
      </c>
      <c r="K5" s="189">
        <f>IF(E5=0,"－",(H5/E5)*100)</f>
        <v>97.1838069007173</v>
      </c>
    </row>
    <row r="6" spans="1:11" ht="13.5">
      <c r="A6" s="17"/>
      <c r="B6" s="75" t="str">
        <f>+'帳票61_06(1)'!B5</f>
        <v>宜野湾市</v>
      </c>
      <c r="C6" s="129">
        <f>+'帳票61_06(1)'!EZ5</f>
        <v>503204</v>
      </c>
      <c r="D6" s="130">
        <f>+'帳票61_06(1)'!FA5</f>
        <v>96</v>
      </c>
      <c r="E6" s="131">
        <f aca="true" t="shared" si="1" ref="E6:E45">SUM(C6:D6)</f>
        <v>503300</v>
      </c>
      <c r="F6" s="129">
        <f>+'帳票61_06(1)'!FE5</f>
        <v>503204</v>
      </c>
      <c r="G6" s="130">
        <f>+'帳票61_06(1)'!FF5</f>
        <v>16</v>
      </c>
      <c r="H6" s="131">
        <f aca="true" t="shared" si="2" ref="H6:H45">SUM(F6:G6)</f>
        <v>503220</v>
      </c>
      <c r="I6" s="190">
        <f aca="true" t="shared" si="3" ref="I6:K48">IF(C6=0,"－",(F6/C6)*100)</f>
        <v>100</v>
      </c>
      <c r="J6" s="145">
        <f t="shared" si="0"/>
        <v>16.666666666666664</v>
      </c>
      <c r="K6" s="191">
        <f t="shared" si="0"/>
        <v>99.98410490760978</v>
      </c>
    </row>
    <row r="7" spans="1:11" ht="13.5">
      <c r="A7" s="17"/>
      <c r="B7" s="75" t="str">
        <f>+'帳票61_06(1)'!B6</f>
        <v>石垣市</v>
      </c>
      <c r="C7" s="129">
        <f>+'帳票61_06(1)'!EZ6</f>
        <v>275307</v>
      </c>
      <c r="D7" s="130">
        <f>+'帳票61_06(1)'!FA6</f>
        <v>0</v>
      </c>
      <c r="E7" s="131">
        <f t="shared" si="1"/>
        <v>275307</v>
      </c>
      <c r="F7" s="129">
        <f>+'帳票61_06(1)'!FE6</f>
        <v>275307</v>
      </c>
      <c r="G7" s="130">
        <f>+'帳票61_06(1)'!FF6</f>
        <v>0</v>
      </c>
      <c r="H7" s="131">
        <f t="shared" si="2"/>
        <v>275307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+'帳票61_06(1)'!EZ7</f>
        <v>1382917</v>
      </c>
      <c r="D8" s="130">
        <f>+'帳票61_06(1)'!FA7</f>
        <v>175413</v>
      </c>
      <c r="E8" s="131">
        <f t="shared" si="1"/>
        <v>1558330</v>
      </c>
      <c r="F8" s="129">
        <f>+'帳票61_06(1)'!FE7</f>
        <v>1382917</v>
      </c>
      <c r="G8" s="130">
        <f>+'帳票61_06(1)'!FF7</f>
        <v>0</v>
      </c>
      <c r="H8" s="131">
        <f t="shared" si="2"/>
        <v>1382917</v>
      </c>
      <c r="I8" s="190">
        <f t="shared" si="3"/>
        <v>100</v>
      </c>
      <c r="J8" s="145">
        <f t="shared" si="0"/>
        <v>0</v>
      </c>
      <c r="K8" s="191">
        <f t="shared" si="0"/>
        <v>88.74352672412134</v>
      </c>
    </row>
    <row r="9" spans="1:11" ht="13.5">
      <c r="A9" s="17"/>
      <c r="B9" s="76" t="str">
        <f>+'帳票61_06(1)'!B8</f>
        <v>名護市</v>
      </c>
      <c r="C9" s="132">
        <f>+'帳票61_06(1)'!EZ8</f>
        <v>318697</v>
      </c>
      <c r="D9" s="133">
        <f>+'帳票61_06(1)'!FA8</f>
        <v>0</v>
      </c>
      <c r="E9" s="134">
        <f t="shared" si="1"/>
        <v>318697</v>
      </c>
      <c r="F9" s="132">
        <f>+'帳票61_06(1)'!FE8</f>
        <v>318697</v>
      </c>
      <c r="G9" s="133">
        <f>+'帳票61_06(1)'!FF8</f>
        <v>0</v>
      </c>
      <c r="H9" s="134">
        <f t="shared" si="2"/>
        <v>318697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tr">
        <f>+'帳票61_06(1)'!B9</f>
        <v>糸満市</v>
      </c>
      <c r="C10" s="135">
        <f>+'帳票61_06(1)'!EZ9</f>
        <v>311098</v>
      </c>
      <c r="D10" s="136">
        <f>+'帳票61_06(1)'!FA9</f>
        <v>9150</v>
      </c>
      <c r="E10" s="137">
        <f t="shared" si="1"/>
        <v>320248</v>
      </c>
      <c r="F10" s="135">
        <f>+'帳票61_06(1)'!FE9</f>
        <v>311098</v>
      </c>
      <c r="G10" s="136">
        <f>+'帳票61_06(1)'!FF9</f>
        <v>0</v>
      </c>
      <c r="H10" s="137">
        <f t="shared" si="2"/>
        <v>311098</v>
      </c>
      <c r="I10" s="192">
        <f t="shared" si="3"/>
        <v>100</v>
      </c>
      <c r="J10" s="151">
        <f t="shared" si="0"/>
        <v>0</v>
      </c>
      <c r="K10" s="193">
        <f t="shared" si="0"/>
        <v>97.14283929954284</v>
      </c>
    </row>
    <row r="11" spans="1:11" ht="13.5">
      <c r="A11" s="17"/>
      <c r="B11" s="75" t="str">
        <f>+'帳票61_06(1)'!B10</f>
        <v>沖縄市</v>
      </c>
      <c r="C11" s="129">
        <f>+'帳票61_06(1)'!EZ10</f>
        <v>662613</v>
      </c>
      <c r="D11" s="130">
        <f>+'帳票61_06(1)'!FA10</f>
        <v>0</v>
      </c>
      <c r="E11" s="131">
        <f t="shared" si="1"/>
        <v>662613</v>
      </c>
      <c r="F11" s="129">
        <f>+'帳票61_06(1)'!FE10</f>
        <v>662613</v>
      </c>
      <c r="G11" s="130">
        <f>+'帳票61_06(1)'!FF10</f>
        <v>0</v>
      </c>
      <c r="H11" s="131">
        <f t="shared" si="2"/>
        <v>662613</v>
      </c>
      <c r="I11" s="190">
        <f t="shared" si="3"/>
        <v>100</v>
      </c>
      <c r="J11" s="145" t="str">
        <f t="shared" si="0"/>
        <v>－</v>
      </c>
      <c r="K11" s="191">
        <f t="shared" si="0"/>
        <v>100</v>
      </c>
    </row>
    <row r="12" spans="1:11" ht="13.5">
      <c r="A12" s="17"/>
      <c r="B12" s="75" t="str">
        <f>+'帳票61_06(1)'!B11</f>
        <v>豊見城市</v>
      </c>
      <c r="C12" s="129">
        <f>+'帳票61_06(1)'!EZ11</f>
        <v>239275</v>
      </c>
      <c r="D12" s="130">
        <f>+'帳票61_06(1)'!FA11</f>
        <v>1356</v>
      </c>
      <c r="E12" s="131">
        <f t="shared" si="1"/>
        <v>240631</v>
      </c>
      <c r="F12" s="129">
        <f>+'帳票61_06(1)'!FE11</f>
        <v>239275</v>
      </c>
      <c r="G12" s="130">
        <f>+'帳票61_06(1)'!FF11</f>
        <v>0</v>
      </c>
      <c r="H12" s="131">
        <f t="shared" si="2"/>
        <v>239275</v>
      </c>
      <c r="I12" s="190">
        <f t="shared" si="3"/>
        <v>100</v>
      </c>
      <c r="J12" s="145">
        <f t="shared" si="0"/>
        <v>0</v>
      </c>
      <c r="K12" s="191">
        <f t="shared" si="0"/>
        <v>99.43648158383583</v>
      </c>
    </row>
    <row r="13" spans="1:11" ht="13.5">
      <c r="A13" s="17"/>
      <c r="B13" s="75" t="str">
        <f>+'帳票61_06(1)'!B12</f>
        <v>うるま市</v>
      </c>
      <c r="C13" s="129">
        <f>+'帳票61_06(1)'!EZ12</f>
        <v>751230</v>
      </c>
      <c r="D13" s="130">
        <f>+'帳票61_06(1)'!FA12</f>
        <v>21019</v>
      </c>
      <c r="E13" s="131">
        <f t="shared" si="1"/>
        <v>772249</v>
      </c>
      <c r="F13" s="129">
        <f>+'帳票61_06(1)'!FE12</f>
        <v>751230</v>
      </c>
      <c r="G13" s="130">
        <f>+'帳票61_06(1)'!FF12</f>
        <v>11110</v>
      </c>
      <c r="H13" s="131">
        <f t="shared" si="2"/>
        <v>762340</v>
      </c>
      <c r="I13" s="190">
        <f t="shared" si="3"/>
        <v>100</v>
      </c>
      <c r="J13" s="145">
        <f t="shared" si="0"/>
        <v>52.85693895998859</v>
      </c>
      <c r="K13" s="191">
        <f t="shared" si="0"/>
        <v>98.71686463821902</v>
      </c>
    </row>
    <row r="14" spans="1:11" ht="13.5">
      <c r="A14" s="17"/>
      <c r="B14" s="76" t="str">
        <f>+'帳票61_06(1)'!B13</f>
        <v>宮古島市</v>
      </c>
      <c r="C14" s="132">
        <f>+'帳票61_06(1)'!EZ13</f>
        <v>336420</v>
      </c>
      <c r="D14" s="133">
        <f>+'帳票61_06(1)'!FA13</f>
        <v>13233</v>
      </c>
      <c r="E14" s="134">
        <f t="shared" si="1"/>
        <v>349653</v>
      </c>
      <c r="F14" s="132">
        <f>+'帳票61_06(1)'!FE13</f>
        <v>336420</v>
      </c>
      <c r="G14" s="133">
        <f>+'帳票61_06(1)'!FF13</f>
        <v>5600</v>
      </c>
      <c r="H14" s="134">
        <f t="shared" si="2"/>
        <v>342020</v>
      </c>
      <c r="I14" s="168">
        <f t="shared" si="3"/>
        <v>100</v>
      </c>
      <c r="J14" s="148">
        <f t="shared" si="0"/>
        <v>42.318446308471245</v>
      </c>
      <c r="K14" s="170">
        <f t="shared" si="0"/>
        <v>97.81697854730261</v>
      </c>
    </row>
    <row r="15" spans="1:11" ht="13.5">
      <c r="A15" s="17"/>
      <c r="B15" s="77" t="str">
        <f>+'帳票61_06(1)'!B14</f>
        <v>南城市</v>
      </c>
      <c r="C15" s="135">
        <f>+'帳票61_06(1)'!EZ14</f>
        <v>204392</v>
      </c>
      <c r="D15" s="136">
        <f>+'帳票61_06(1)'!FA14</f>
        <v>0</v>
      </c>
      <c r="E15" s="137">
        <f t="shared" si="1"/>
        <v>204392</v>
      </c>
      <c r="F15" s="135">
        <f>+'帳票61_06(1)'!FE14</f>
        <v>204392</v>
      </c>
      <c r="G15" s="136">
        <f>+'帳票61_06(1)'!FF14</f>
        <v>0</v>
      </c>
      <c r="H15" s="137">
        <f t="shared" si="2"/>
        <v>204392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tr">
        <f>+'帳票61_06(1)'!B15</f>
        <v>国頭村</v>
      </c>
      <c r="C16" s="126">
        <f>+'帳票61_06(1)'!EZ15</f>
        <v>34602</v>
      </c>
      <c r="D16" s="127">
        <f>+'帳票61_06(1)'!FA15</f>
        <v>0</v>
      </c>
      <c r="E16" s="128">
        <f t="shared" si="1"/>
        <v>34602</v>
      </c>
      <c r="F16" s="126">
        <f>+'帳票61_06(1)'!FE15</f>
        <v>34602</v>
      </c>
      <c r="G16" s="127">
        <f>+'帳票61_06(1)'!FF15</f>
        <v>0</v>
      </c>
      <c r="H16" s="128">
        <f t="shared" si="2"/>
        <v>34602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+'帳票61_06(1)'!EZ16</f>
        <v>16296</v>
      </c>
      <c r="D17" s="130">
        <f>+'帳票61_06(1)'!FA16</f>
        <v>0</v>
      </c>
      <c r="E17" s="131">
        <f t="shared" si="1"/>
        <v>16296</v>
      </c>
      <c r="F17" s="129">
        <f>+'帳票61_06(1)'!FE16</f>
        <v>16296</v>
      </c>
      <c r="G17" s="130">
        <f>+'帳票61_06(1)'!FF16</f>
        <v>0</v>
      </c>
      <c r="H17" s="131">
        <f t="shared" si="2"/>
        <v>16296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+'帳票61_06(1)'!EZ17</f>
        <v>9185</v>
      </c>
      <c r="D18" s="130">
        <f>+'帳票61_06(1)'!FA17</f>
        <v>0</v>
      </c>
      <c r="E18" s="131">
        <f t="shared" si="1"/>
        <v>9185</v>
      </c>
      <c r="F18" s="129">
        <f>+'帳票61_06(1)'!FE17</f>
        <v>9185</v>
      </c>
      <c r="G18" s="130">
        <f>+'帳票61_06(1)'!FF17</f>
        <v>0</v>
      </c>
      <c r="H18" s="131">
        <f t="shared" si="2"/>
        <v>9185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+'帳票61_06(1)'!EZ18</f>
        <v>58447</v>
      </c>
      <c r="D19" s="133">
        <f>+'帳票61_06(1)'!FA18</f>
        <v>0</v>
      </c>
      <c r="E19" s="134">
        <f t="shared" si="1"/>
        <v>58447</v>
      </c>
      <c r="F19" s="132">
        <f>+'帳票61_06(1)'!FE18</f>
        <v>58447</v>
      </c>
      <c r="G19" s="133">
        <f>+'帳票61_06(1)'!FF18</f>
        <v>0</v>
      </c>
      <c r="H19" s="134">
        <f t="shared" si="2"/>
        <v>58447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+'帳票61_06(1)'!EZ19</f>
        <v>81503</v>
      </c>
      <c r="D20" s="136">
        <f>+'帳票61_06(1)'!FA19</f>
        <v>1459</v>
      </c>
      <c r="E20" s="137">
        <f t="shared" si="1"/>
        <v>82962</v>
      </c>
      <c r="F20" s="135">
        <f>+'帳票61_06(1)'!FE19</f>
        <v>81503</v>
      </c>
      <c r="G20" s="136">
        <f>+'帳票61_06(1)'!FF19</f>
        <v>0</v>
      </c>
      <c r="H20" s="137">
        <f t="shared" si="2"/>
        <v>81503</v>
      </c>
      <c r="I20" s="192">
        <f t="shared" si="3"/>
        <v>100</v>
      </c>
      <c r="J20" s="151">
        <f t="shared" si="0"/>
        <v>0</v>
      </c>
      <c r="K20" s="193">
        <f t="shared" si="0"/>
        <v>98.24136351582652</v>
      </c>
    </row>
    <row r="21" spans="1:11" ht="13.5">
      <c r="A21" s="17"/>
      <c r="B21" s="75" t="str">
        <f>+'帳票61_06(1)'!B20</f>
        <v>恩納村</v>
      </c>
      <c r="C21" s="129">
        <f>+'帳票61_06(1)'!EZ20</f>
        <v>43676</v>
      </c>
      <c r="D21" s="130">
        <f>+'帳票61_06(1)'!FA20</f>
        <v>0</v>
      </c>
      <c r="E21" s="131">
        <f t="shared" si="1"/>
        <v>43676</v>
      </c>
      <c r="F21" s="129">
        <f>+'帳票61_06(1)'!FE20</f>
        <v>43676</v>
      </c>
      <c r="G21" s="130">
        <f>+'帳票61_06(1)'!FF20</f>
        <v>0</v>
      </c>
      <c r="H21" s="131">
        <f t="shared" si="2"/>
        <v>43676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tr">
        <f>+'帳票61_06(1)'!B21</f>
        <v>宜野座村</v>
      </c>
      <c r="C22" s="129">
        <f>+'帳票61_06(1)'!EZ21</f>
        <v>22075</v>
      </c>
      <c r="D22" s="130">
        <f>+'帳票61_06(1)'!FA21</f>
        <v>0</v>
      </c>
      <c r="E22" s="131">
        <f t="shared" si="1"/>
        <v>22075</v>
      </c>
      <c r="F22" s="129">
        <f>+'帳票61_06(1)'!FE21</f>
        <v>22075</v>
      </c>
      <c r="G22" s="130">
        <f>+'帳票61_06(1)'!FF21</f>
        <v>0</v>
      </c>
      <c r="H22" s="131">
        <f t="shared" si="2"/>
        <v>22075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+'帳票61_06(1)'!EZ22</f>
        <v>49918</v>
      </c>
      <c r="D23" s="130">
        <f>+'帳票61_06(1)'!FA22</f>
        <v>0</v>
      </c>
      <c r="E23" s="131">
        <f t="shared" si="1"/>
        <v>49918</v>
      </c>
      <c r="F23" s="129">
        <f>+'帳票61_06(1)'!FE22</f>
        <v>49917</v>
      </c>
      <c r="G23" s="130">
        <f>+'帳票61_06(1)'!FF22</f>
        <v>0</v>
      </c>
      <c r="H23" s="131">
        <f t="shared" si="2"/>
        <v>49917</v>
      </c>
      <c r="I23" s="190">
        <f t="shared" si="3"/>
        <v>99.99799671461196</v>
      </c>
      <c r="J23" s="145" t="str">
        <f t="shared" si="0"/>
        <v>－</v>
      </c>
      <c r="K23" s="191">
        <f t="shared" si="0"/>
        <v>99.99799671461196</v>
      </c>
    </row>
    <row r="24" spans="1:11" ht="13.5">
      <c r="A24" s="17"/>
      <c r="B24" s="76" t="str">
        <f>+'帳票61_06(1)'!B23</f>
        <v>伊江村</v>
      </c>
      <c r="C24" s="132">
        <f>+'帳票61_06(1)'!EZ23</f>
        <v>28431</v>
      </c>
      <c r="D24" s="133">
        <f>+'帳票61_06(1)'!FA23</f>
        <v>0</v>
      </c>
      <c r="E24" s="134">
        <f t="shared" si="1"/>
        <v>28431</v>
      </c>
      <c r="F24" s="132">
        <f>+'帳票61_06(1)'!FE23</f>
        <v>28431</v>
      </c>
      <c r="G24" s="133">
        <f>+'帳票61_06(1)'!FF23</f>
        <v>0</v>
      </c>
      <c r="H24" s="134">
        <f t="shared" si="2"/>
        <v>28431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+'帳票61_06(1)'!EZ24</f>
        <v>177009</v>
      </c>
      <c r="D25" s="136">
        <f>+'帳票61_06(1)'!FA24</f>
        <v>0</v>
      </c>
      <c r="E25" s="137">
        <f t="shared" si="1"/>
        <v>177009</v>
      </c>
      <c r="F25" s="135">
        <f>+'帳票61_06(1)'!FE24</f>
        <v>177009</v>
      </c>
      <c r="G25" s="136">
        <f>+'帳票61_06(1)'!FF24</f>
        <v>0</v>
      </c>
      <c r="H25" s="137">
        <f t="shared" si="2"/>
        <v>177009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tr">
        <f>+'帳票61_06(1)'!B25</f>
        <v>嘉手納町</v>
      </c>
      <c r="C26" s="129">
        <f>+'帳票61_06(1)'!EZ25</f>
        <v>108455</v>
      </c>
      <c r="D26" s="130">
        <f>+'帳票61_06(1)'!FA25</f>
        <v>8768</v>
      </c>
      <c r="E26" s="131">
        <f t="shared" si="1"/>
        <v>117223</v>
      </c>
      <c r="F26" s="129">
        <f>+'帳票61_06(1)'!FE25</f>
        <v>108455</v>
      </c>
      <c r="G26" s="130">
        <f>+'帳票61_06(1)'!FF25</f>
        <v>0</v>
      </c>
      <c r="H26" s="131">
        <f t="shared" si="2"/>
        <v>108455</v>
      </c>
      <c r="I26" s="190">
        <f t="shared" si="3"/>
        <v>100</v>
      </c>
      <c r="J26" s="145">
        <f t="shared" si="0"/>
        <v>0</v>
      </c>
      <c r="K26" s="191">
        <f t="shared" si="0"/>
        <v>92.52023920220435</v>
      </c>
    </row>
    <row r="27" spans="1:11" ht="13.5">
      <c r="A27" s="17"/>
      <c r="B27" s="75" t="str">
        <f>+'帳票61_06(1)'!B26</f>
        <v>北谷町</v>
      </c>
      <c r="C27" s="129">
        <f>+'帳票61_06(1)'!EZ26</f>
        <v>118318</v>
      </c>
      <c r="D27" s="130">
        <f>+'帳票61_06(1)'!FA26</f>
        <v>0</v>
      </c>
      <c r="E27" s="131">
        <f t="shared" si="1"/>
        <v>118318</v>
      </c>
      <c r="F27" s="129">
        <f>+'帳票61_06(1)'!FE26</f>
        <v>118318</v>
      </c>
      <c r="G27" s="130">
        <f>+'帳票61_06(1)'!FF26</f>
        <v>0</v>
      </c>
      <c r="H27" s="131">
        <f t="shared" si="2"/>
        <v>118318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+'帳票61_06(1)'!EZ27</f>
        <v>115957</v>
      </c>
      <c r="D28" s="130">
        <f>+'帳票61_06(1)'!FA27</f>
        <v>0</v>
      </c>
      <c r="E28" s="131">
        <f t="shared" si="1"/>
        <v>115957</v>
      </c>
      <c r="F28" s="129">
        <f>+'帳票61_06(1)'!FE27</f>
        <v>115957</v>
      </c>
      <c r="G28" s="130">
        <f>+'帳票61_06(1)'!FF27</f>
        <v>0</v>
      </c>
      <c r="H28" s="131">
        <f t="shared" si="2"/>
        <v>115957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tr">
        <f>+'帳票61_06(1)'!B28</f>
        <v>中城村</v>
      </c>
      <c r="C29" s="132">
        <f>+'帳票61_06(1)'!EZ28</f>
        <v>71243</v>
      </c>
      <c r="D29" s="133">
        <f>+'帳票61_06(1)'!FA28</f>
        <v>0</v>
      </c>
      <c r="E29" s="134">
        <f t="shared" si="1"/>
        <v>71243</v>
      </c>
      <c r="F29" s="132">
        <f>+'帳票61_06(1)'!FE28</f>
        <v>71243</v>
      </c>
      <c r="G29" s="133">
        <f>+'帳票61_06(1)'!FF28</f>
        <v>0</v>
      </c>
      <c r="H29" s="134">
        <f t="shared" si="2"/>
        <v>71243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tr">
        <f>+'帳票61_06(1)'!B29</f>
        <v>西原町</v>
      </c>
      <c r="C30" s="135">
        <f>+'帳票61_06(1)'!EZ29</f>
        <v>148425</v>
      </c>
      <c r="D30" s="136">
        <f>+'帳票61_06(1)'!FA29</f>
        <v>0</v>
      </c>
      <c r="E30" s="137">
        <f t="shared" si="1"/>
        <v>148425</v>
      </c>
      <c r="F30" s="135">
        <f>+'帳票61_06(1)'!FE29</f>
        <v>148425</v>
      </c>
      <c r="G30" s="136">
        <f>+'帳票61_06(1)'!FF29</f>
        <v>0</v>
      </c>
      <c r="H30" s="137">
        <f t="shared" si="2"/>
        <v>148425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tr">
        <f>+'帳票61_06(1)'!B30</f>
        <v>与那原町</v>
      </c>
      <c r="C31" s="129">
        <f>+'帳票61_06(1)'!EZ30</f>
        <v>69002</v>
      </c>
      <c r="D31" s="130">
        <f>+'帳票61_06(1)'!FA30</f>
        <v>0</v>
      </c>
      <c r="E31" s="131">
        <f t="shared" si="1"/>
        <v>69002</v>
      </c>
      <c r="F31" s="129">
        <f>+'帳票61_06(1)'!FE30</f>
        <v>69002</v>
      </c>
      <c r="G31" s="130">
        <f>+'帳票61_06(1)'!FF30</f>
        <v>0</v>
      </c>
      <c r="H31" s="131">
        <f t="shared" si="2"/>
        <v>69002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tr">
        <f>+'帳票61_06(1)'!B31</f>
        <v>南風原町</v>
      </c>
      <c r="C32" s="129">
        <f>+'帳票61_06(1)'!EZ31</f>
        <v>261778</v>
      </c>
      <c r="D32" s="130">
        <f>+'帳票61_06(1)'!FA31</f>
        <v>18233</v>
      </c>
      <c r="E32" s="131">
        <f t="shared" si="1"/>
        <v>280011</v>
      </c>
      <c r="F32" s="129">
        <f>+'帳票61_06(1)'!FE31</f>
        <v>261778</v>
      </c>
      <c r="G32" s="130">
        <f>+'帳票61_06(1)'!FF31</f>
        <v>0</v>
      </c>
      <c r="H32" s="131">
        <f t="shared" si="2"/>
        <v>261778</v>
      </c>
      <c r="I32" s="190">
        <f t="shared" si="3"/>
        <v>100</v>
      </c>
      <c r="J32" s="145">
        <f t="shared" si="0"/>
        <v>0</v>
      </c>
      <c r="K32" s="191">
        <f t="shared" si="0"/>
        <v>93.48847009581766</v>
      </c>
    </row>
    <row r="33" spans="1:11" ht="13.5">
      <c r="A33" s="17"/>
      <c r="B33" s="75" t="str">
        <f>+'帳票61_06(1)'!B32</f>
        <v>渡嘉敷村</v>
      </c>
      <c r="C33" s="129">
        <f>+'帳票61_06(1)'!EZ32</f>
        <v>3852</v>
      </c>
      <c r="D33" s="130">
        <f>+'帳票61_06(1)'!FA32</f>
        <v>0</v>
      </c>
      <c r="E33" s="131">
        <f t="shared" si="1"/>
        <v>3852</v>
      </c>
      <c r="F33" s="129">
        <f>+'帳票61_06(1)'!FE32</f>
        <v>3852</v>
      </c>
      <c r="G33" s="130">
        <f>+'帳票61_06(1)'!FF32</f>
        <v>0</v>
      </c>
      <c r="H33" s="131">
        <f t="shared" si="2"/>
        <v>3852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+'帳票61_06(1)'!EZ33</f>
        <v>5146</v>
      </c>
      <c r="D34" s="133">
        <f>+'帳票61_06(1)'!FA33</f>
        <v>0</v>
      </c>
      <c r="E34" s="134">
        <f t="shared" si="1"/>
        <v>5146</v>
      </c>
      <c r="F34" s="132">
        <f>+'帳票61_06(1)'!FE33</f>
        <v>5146</v>
      </c>
      <c r="G34" s="133">
        <f>+'帳票61_06(1)'!FF33</f>
        <v>0</v>
      </c>
      <c r="H34" s="134">
        <f t="shared" si="2"/>
        <v>5146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+'帳票61_06(1)'!EZ34</f>
        <v>5107</v>
      </c>
      <c r="D35" s="136">
        <f>+'帳票61_06(1)'!FA34</f>
        <v>0</v>
      </c>
      <c r="E35" s="137">
        <f t="shared" si="1"/>
        <v>5107</v>
      </c>
      <c r="F35" s="135">
        <f>+'帳票61_06(1)'!FE34</f>
        <v>5107</v>
      </c>
      <c r="G35" s="136">
        <f>+'帳票61_06(1)'!FF34</f>
        <v>0</v>
      </c>
      <c r="H35" s="137">
        <f t="shared" si="2"/>
        <v>5107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+'帳票61_06(1)'!EZ35</f>
        <v>2892</v>
      </c>
      <c r="D36" s="130">
        <f>+'帳票61_06(1)'!FA35</f>
        <v>0</v>
      </c>
      <c r="E36" s="131">
        <f t="shared" si="1"/>
        <v>2892</v>
      </c>
      <c r="F36" s="129">
        <f>+'帳票61_06(1)'!FE35</f>
        <v>2892</v>
      </c>
      <c r="G36" s="130">
        <f>+'帳票61_06(1)'!FF35</f>
        <v>0</v>
      </c>
      <c r="H36" s="131">
        <f t="shared" si="2"/>
        <v>2892</v>
      </c>
      <c r="I36" s="190">
        <f t="shared" si="3"/>
        <v>100</v>
      </c>
      <c r="J36" s="145" t="str">
        <f t="shared" si="0"/>
        <v>－</v>
      </c>
      <c r="K36" s="191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+'帳票61_06(1)'!EZ36</f>
        <v>11097</v>
      </c>
      <c r="D37" s="130">
        <f>+'帳票61_06(1)'!FA36</f>
        <v>0</v>
      </c>
      <c r="E37" s="131">
        <f t="shared" si="1"/>
        <v>11097</v>
      </c>
      <c r="F37" s="129">
        <f>+'帳票61_06(1)'!FE36</f>
        <v>11097</v>
      </c>
      <c r="G37" s="130">
        <f>+'帳票61_06(1)'!FF36</f>
        <v>0</v>
      </c>
      <c r="H37" s="131">
        <f t="shared" si="2"/>
        <v>11097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+'帳票61_06(1)'!EZ37</f>
        <v>3854</v>
      </c>
      <c r="D38" s="130">
        <f>+'帳票61_06(1)'!FA37</f>
        <v>0</v>
      </c>
      <c r="E38" s="131">
        <f t="shared" si="1"/>
        <v>3854</v>
      </c>
      <c r="F38" s="129">
        <f>+'帳票61_06(1)'!FE37</f>
        <v>3854</v>
      </c>
      <c r="G38" s="130">
        <f>+'帳票61_06(1)'!FF37</f>
        <v>0</v>
      </c>
      <c r="H38" s="131">
        <f t="shared" si="2"/>
        <v>3854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+'帳票61_06(1)'!EZ38</f>
        <v>8040</v>
      </c>
      <c r="D39" s="133">
        <f>+'帳票61_06(1)'!FA38</f>
        <v>0</v>
      </c>
      <c r="E39" s="134">
        <f t="shared" si="1"/>
        <v>8040</v>
      </c>
      <c r="F39" s="132">
        <f>+'帳票61_06(1)'!FE38</f>
        <v>8040</v>
      </c>
      <c r="G39" s="133">
        <f>+'帳票61_06(1)'!FF38</f>
        <v>0</v>
      </c>
      <c r="H39" s="134">
        <f t="shared" si="2"/>
        <v>8040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+'帳票61_06(1)'!EZ39</f>
        <v>11213</v>
      </c>
      <c r="D40" s="136">
        <f>+'帳票61_06(1)'!FA39</f>
        <v>0</v>
      </c>
      <c r="E40" s="137">
        <f t="shared" si="1"/>
        <v>11213</v>
      </c>
      <c r="F40" s="135">
        <f>+'帳票61_06(1)'!FE39</f>
        <v>11213</v>
      </c>
      <c r="G40" s="136">
        <f>+'帳票61_06(1)'!FF39</f>
        <v>0</v>
      </c>
      <c r="H40" s="137">
        <f t="shared" si="2"/>
        <v>11213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+'帳票61_06(1)'!EZ40</f>
        <v>60693</v>
      </c>
      <c r="D41" s="130">
        <f>+'帳票61_06(1)'!FA40</f>
        <v>2495</v>
      </c>
      <c r="E41" s="131">
        <f t="shared" si="1"/>
        <v>63188</v>
      </c>
      <c r="F41" s="129">
        <f>+'帳票61_06(1)'!FE40</f>
        <v>60693</v>
      </c>
      <c r="G41" s="130">
        <f>+'帳票61_06(1)'!FF40</f>
        <v>0</v>
      </c>
      <c r="H41" s="131">
        <f t="shared" si="2"/>
        <v>60693</v>
      </c>
      <c r="I41" s="190">
        <f t="shared" si="3"/>
        <v>100</v>
      </c>
      <c r="J41" s="145">
        <f t="shared" si="3"/>
        <v>0</v>
      </c>
      <c r="K41" s="191">
        <f t="shared" si="3"/>
        <v>96.05146546812686</v>
      </c>
    </row>
    <row r="42" spans="1:11" ht="13.5">
      <c r="A42" s="17"/>
      <c r="B42" s="75" t="str">
        <f>+'帳票61_06(1)'!B41</f>
        <v>八重瀬町</v>
      </c>
      <c r="C42" s="129">
        <f>+'帳票61_06(1)'!EZ41</f>
        <v>111873</v>
      </c>
      <c r="D42" s="130">
        <f>+'帳票61_06(1)'!FA41</f>
        <v>0</v>
      </c>
      <c r="E42" s="131">
        <f t="shared" si="1"/>
        <v>111873</v>
      </c>
      <c r="F42" s="129">
        <f>+'帳票61_06(1)'!FE41</f>
        <v>111873</v>
      </c>
      <c r="G42" s="130">
        <f>+'帳票61_06(1)'!FF41</f>
        <v>0</v>
      </c>
      <c r="H42" s="131">
        <f t="shared" si="2"/>
        <v>111873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+'帳票61_06(1)'!EZ42</f>
        <v>6799</v>
      </c>
      <c r="D43" s="130">
        <f>+'帳票61_06(1)'!FA42</f>
        <v>0</v>
      </c>
      <c r="E43" s="131">
        <f t="shared" si="1"/>
        <v>6799</v>
      </c>
      <c r="F43" s="129">
        <f>+'帳票61_06(1)'!FE42</f>
        <v>6799</v>
      </c>
      <c r="G43" s="130">
        <f>+'帳票61_06(1)'!FF42</f>
        <v>0</v>
      </c>
      <c r="H43" s="131">
        <f t="shared" si="2"/>
        <v>6799</v>
      </c>
      <c r="I43" s="190">
        <f t="shared" si="3"/>
        <v>100</v>
      </c>
      <c r="J43" s="145" t="str">
        <f t="shared" si="3"/>
        <v>－</v>
      </c>
      <c r="K43" s="191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+'帳票61_06(1)'!EZ43</f>
        <v>18595</v>
      </c>
      <c r="D44" s="133">
        <f>+'帳票61_06(1)'!FA43</f>
        <v>0</v>
      </c>
      <c r="E44" s="134">
        <f t="shared" si="1"/>
        <v>18595</v>
      </c>
      <c r="F44" s="132">
        <f>+'帳票61_06(1)'!FE43</f>
        <v>18595</v>
      </c>
      <c r="G44" s="133">
        <f>+'帳票61_06(1)'!FF43</f>
        <v>0</v>
      </c>
      <c r="H44" s="134">
        <f t="shared" si="2"/>
        <v>18595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31" t="str">
        <f>+'帳票61_06(1)'!B44</f>
        <v>与那国町</v>
      </c>
      <c r="C45" s="232">
        <f>+'帳票61_06(1)'!EZ44</f>
        <v>9023</v>
      </c>
      <c r="D45" s="233">
        <f>+'帳票61_06(1)'!FA44</f>
        <v>0</v>
      </c>
      <c r="E45" s="234">
        <f t="shared" si="1"/>
        <v>9023</v>
      </c>
      <c r="F45" s="232">
        <f>+'帳票61_06(1)'!FE44</f>
        <v>9023</v>
      </c>
      <c r="G45" s="233">
        <f>+'帳票61_06(1)'!FF44</f>
        <v>0</v>
      </c>
      <c r="H45" s="234">
        <f t="shared" si="2"/>
        <v>9023</v>
      </c>
      <c r="I45" s="248">
        <f t="shared" si="3"/>
        <v>100</v>
      </c>
      <c r="J45" s="236" t="str">
        <f t="shared" si="3"/>
        <v>－</v>
      </c>
      <c r="K45" s="249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7185036</v>
      </c>
      <c r="D46" s="174">
        <f t="shared" si="4"/>
        <v>285250</v>
      </c>
      <c r="E46" s="175">
        <f t="shared" si="4"/>
        <v>7470286</v>
      </c>
      <c r="F46" s="173">
        <f t="shared" si="4"/>
        <v>7185036</v>
      </c>
      <c r="G46" s="174">
        <f t="shared" si="4"/>
        <v>17926</v>
      </c>
      <c r="H46" s="175">
        <f t="shared" si="4"/>
        <v>7202962</v>
      </c>
      <c r="I46" s="240">
        <f t="shared" si="3"/>
        <v>100</v>
      </c>
      <c r="J46" s="177">
        <f t="shared" si="3"/>
        <v>6.284312007011393</v>
      </c>
      <c r="K46" s="243">
        <f t="shared" si="3"/>
        <v>96.42150246991882</v>
      </c>
    </row>
    <row r="47" spans="1:11" ht="14.25" thickBot="1">
      <c r="A47" s="21"/>
      <c r="B47" s="80" t="s">
        <v>66</v>
      </c>
      <c r="C47" s="138">
        <f aca="true" t="shared" si="5" ref="C47:H47">SUM(C16:C45)</f>
        <v>1672504</v>
      </c>
      <c r="D47" s="139">
        <f t="shared" si="5"/>
        <v>30955</v>
      </c>
      <c r="E47" s="140">
        <f t="shared" si="5"/>
        <v>1703459</v>
      </c>
      <c r="F47" s="138">
        <f t="shared" si="5"/>
        <v>1672503</v>
      </c>
      <c r="G47" s="139">
        <f t="shared" si="5"/>
        <v>0</v>
      </c>
      <c r="H47" s="140">
        <f t="shared" si="5"/>
        <v>1672503</v>
      </c>
      <c r="I47" s="194">
        <f t="shared" si="3"/>
        <v>99.99994020941057</v>
      </c>
      <c r="J47" s="167">
        <f t="shared" si="3"/>
        <v>0</v>
      </c>
      <c r="K47" s="195">
        <f t="shared" si="3"/>
        <v>98.18275637981307</v>
      </c>
    </row>
    <row r="48" spans="2:11" ht="14.25" thickBot="1">
      <c r="B48" s="82" t="s">
        <v>114</v>
      </c>
      <c r="C48" s="156">
        <f aca="true" t="shared" si="6" ref="C48:H48">SUM(C46:C47)</f>
        <v>8857540</v>
      </c>
      <c r="D48" s="157">
        <f t="shared" si="6"/>
        <v>316205</v>
      </c>
      <c r="E48" s="158">
        <f t="shared" si="6"/>
        <v>9173745</v>
      </c>
      <c r="F48" s="156">
        <f t="shared" si="6"/>
        <v>8857539</v>
      </c>
      <c r="G48" s="157">
        <f t="shared" si="6"/>
        <v>17926</v>
      </c>
      <c r="H48" s="158">
        <f t="shared" si="6"/>
        <v>8875465</v>
      </c>
      <c r="I48" s="221">
        <f t="shared" si="3"/>
        <v>99.99998871018364</v>
      </c>
      <c r="J48" s="172">
        <f t="shared" si="3"/>
        <v>5.669107066618175</v>
      </c>
      <c r="K48" s="222">
        <f t="shared" si="3"/>
        <v>96.7485470764666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68" top="0.5905511811023623" bottom="0.5905511811023623" header="0.5118110236220472" footer="0.472440944881889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43"/>
  </sheetPr>
  <dimension ref="A1:K48"/>
  <sheetViews>
    <sheetView showGridLines="0" workbookViewId="0" topLeftCell="A1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54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+'帳票61_06(1)'!FI4</f>
        <v>0</v>
      </c>
      <c r="D5" s="127">
        <f>+'帳票61_06(1)'!FJ4</f>
        <v>0</v>
      </c>
      <c r="E5" s="128">
        <f>SUM(C5:D5)</f>
        <v>0</v>
      </c>
      <c r="F5" s="126">
        <f>+'帳票61_06(1)'!FN4</f>
        <v>0</v>
      </c>
      <c r="G5" s="127">
        <f>+'帳票61_06(1)'!FO4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+'帳票61_06(1)'!FI5</f>
        <v>0</v>
      </c>
      <c r="D6" s="130">
        <f>+'帳票61_06(1)'!FJ5</f>
        <v>0</v>
      </c>
      <c r="E6" s="131">
        <f aca="true" t="shared" si="1" ref="E6:E45">SUM(C6:D6)</f>
        <v>0</v>
      </c>
      <c r="F6" s="129">
        <f>+'帳票61_06(1)'!FN5</f>
        <v>0</v>
      </c>
      <c r="G6" s="130">
        <f>+'帳票61_06(1)'!FO5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+'帳票61_06(1)'!FI6</f>
        <v>1100</v>
      </c>
      <c r="D7" s="130">
        <f>+'帳票61_06(1)'!FJ6</f>
        <v>0</v>
      </c>
      <c r="E7" s="131">
        <f t="shared" si="1"/>
        <v>1100</v>
      </c>
      <c r="F7" s="129">
        <f>+'帳票61_06(1)'!FN6</f>
        <v>1100</v>
      </c>
      <c r="G7" s="130">
        <f>+'帳票61_06(1)'!FO6</f>
        <v>0</v>
      </c>
      <c r="H7" s="131">
        <f t="shared" si="2"/>
        <v>1100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+'帳票61_06(1)'!FI7</f>
        <v>0</v>
      </c>
      <c r="D8" s="130">
        <f>+'帳票61_06(1)'!FJ7</f>
        <v>0</v>
      </c>
      <c r="E8" s="131">
        <f t="shared" si="1"/>
        <v>0</v>
      </c>
      <c r="F8" s="129">
        <f>+'帳票61_06(1)'!FN7</f>
        <v>0</v>
      </c>
      <c r="G8" s="130">
        <f>+'帳票61_06(1)'!FO7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250" t="str">
        <f>+'帳票61_06(1)'!B8</f>
        <v>名護市</v>
      </c>
      <c r="C9" s="132">
        <f>+'帳票61_06(1)'!FI8</f>
        <v>21377</v>
      </c>
      <c r="D9" s="133">
        <f>+'帳票61_06(1)'!FJ8</f>
        <v>0</v>
      </c>
      <c r="E9" s="134">
        <f t="shared" si="1"/>
        <v>21377</v>
      </c>
      <c r="F9" s="132">
        <f>+'帳票61_06(1)'!FN8</f>
        <v>21377</v>
      </c>
      <c r="G9" s="133">
        <f>+'帳票61_06(1)'!FO8</f>
        <v>0</v>
      </c>
      <c r="H9" s="134">
        <f t="shared" si="2"/>
        <v>21377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251" t="str">
        <f>+'帳票61_06(1)'!B9</f>
        <v>糸満市</v>
      </c>
      <c r="C10" s="135">
        <f>+'帳票61_06(1)'!FI9</f>
        <v>2725</v>
      </c>
      <c r="D10" s="136">
        <f>+'帳票61_06(1)'!FJ9</f>
        <v>0</v>
      </c>
      <c r="E10" s="137">
        <f t="shared" si="1"/>
        <v>2725</v>
      </c>
      <c r="F10" s="135">
        <f>+'帳票61_06(1)'!FN9</f>
        <v>2724</v>
      </c>
      <c r="G10" s="136">
        <f>+'帳票61_06(1)'!FO9</f>
        <v>0</v>
      </c>
      <c r="H10" s="137">
        <f t="shared" si="2"/>
        <v>2724</v>
      </c>
      <c r="I10" s="192">
        <f t="shared" si="3"/>
        <v>99.96330275229359</v>
      </c>
      <c r="J10" s="151" t="str">
        <f t="shared" si="0"/>
        <v>－</v>
      </c>
      <c r="K10" s="193">
        <f t="shared" si="0"/>
        <v>99.96330275229359</v>
      </c>
    </row>
    <row r="11" spans="1:11" ht="13.5">
      <c r="A11" s="17"/>
      <c r="B11" s="252" t="str">
        <f>+'帳票61_06(1)'!B10</f>
        <v>沖縄市</v>
      </c>
      <c r="C11" s="129">
        <f>+'帳票61_06(1)'!FI10</f>
        <v>0</v>
      </c>
      <c r="D11" s="130">
        <f>+'帳票61_06(1)'!FJ10</f>
        <v>0</v>
      </c>
      <c r="E11" s="131">
        <f t="shared" si="1"/>
        <v>0</v>
      </c>
      <c r="F11" s="129">
        <f>+'帳票61_06(1)'!FN10</f>
        <v>0</v>
      </c>
      <c r="G11" s="130">
        <f>+'帳票61_06(1)'!FO10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252" t="str">
        <f>+'帳票61_06(1)'!B11</f>
        <v>豊見城市</v>
      </c>
      <c r="C12" s="129">
        <f>+'帳票61_06(1)'!FI11</f>
        <v>0</v>
      </c>
      <c r="D12" s="130">
        <f>+'帳票61_06(1)'!FJ11</f>
        <v>0</v>
      </c>
      <c r="E12" s="131">
        <f t="shared" si="1"/>
        <v>0</v>
      </c>
      <c r="F12" s="129">
        <f>+'帳票61_06(1)'!FN11</f>
        <v>0</v>
      </c>
      <c r="G12" s="130">
        <f>+'帳票61_06(1)'!FO11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252" t="str">
        <f>+'帳票61_06(1)'!B12</f>
        <v>うるま市</v>
      </c>
      <c r="C13" s="129">
        <f>+'帳票61_06(1)'!FI12</f>
        <v>1</v>
      </c>
      <c r="D13" s="130">
        <f>+'帳票61_06(1)'!FJ12</f>
        <v>0</v>
      </c>
      <c r="E13" s="131">
        <f t="shared" si="1"/>
        <v>1</v>
      </c>
      <c r="F13" s="129">
        <f>+'帳票61_06(1)'!FN12</f>
        <v>1</v>
      </c>
      <c r="G13" s="130">
        <f>+'帳票61_06(1)'!FO12</f>
        <v>0</v>
      </c>
      <c r="H13" s="131">
        <f t="shared" si="2"/>
        <v>1</v>
      </c>
      <c r="I13" s="190">
        <f t="shared" si="3"/>
        <v>100</v>
      </c>
      <c r="J13" s="145" t="str">
        <f t="shared" si="0"/>
        <v>－</v>
      </c>
      <c r="K13" s="191">
        <f t="shared" si="0"/>
        <v>100</v>
      </c>
    </row>
    <row r="14" spans="1:11" ht="13.5">
      <c r="A14" s="17"/>
      <c r="B14" s="250" t="str">
        <f>+'帳票61_06(1)'!B13</f>
        <v>宮古島市</v>
      </c>
      <c r="C14" s="132">
        <f>+'帳票61_06(1)'!FI13</f>
        <v>1800</v>
      </c>
      <c r="D14" s="133">
        <f>+'帳票61_06(1)'!FJ13</f>
        <v>0</v>
      </c>
      <c r="E14" s="134">
        <f t="shared" si="1"/>
        <v>1800</v>
      </c>
      <c r="F14" s="132">
        <f>+'帳票61_06(1)'!FN13</f>
        <v>1800</v>
      </c>
      <c r="G14" s="133">
        <f>+'帳票61_06(1)'!FO13</f>
        <v>0</v>
      </c>
      <c r="H14" s="134">
        <f t="shared" si="2"/>
        <v>1800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251" t="str">
        <f>+'帳票61_06(1)'!B14</f>
        <v>南城市</v>
      </c>
      <c r="C15" s="135">
        <f>+'帳票61_06(1)'!FI14</f>
        <v>182</v>
      </c>
      <c r="D15" s="136">
        <f>+'帳票61_06(1)'!FJ14</f>
        <v>0</v>
      </c>
      <c r="E15" s="137">
        <f t="shared" si="1"/>
        <v>182</v>
      </c>
      <c r="F15" s="135">
        <f>+'帳票61_06(1)'!FN14</f>
        <v>182</v>
      </c>
      <c r="G15" s="136">
        <f>+'帳票61_06(1)'!FO14</f>
        <v>0</v>
      </c>
      <c r="H15" s="137">
        <f t="shared" si="2"/>
        <v>182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253" t="str">
        <f>+'帳票61_06(1)'!B15</f>
        <v>国頭村</v>
      </c>
      <c r="C16" s="126">
        <f>+'帳票61_06(1)'!FI15</f>
        <v>1629</v>
      </c>
      <c r="D16" s="127">
        <f>+'帳票61_06(1)'!FJ15</f>
        <v>0</v>
      </c>
      <c r="E16" s="128">
        <f t="shared" si="1"/>
        <v>1629</v>
      </c>
      <c r="F16" s="126">
        <f>+'帳票61_06(1)'!FN15</f>
        <v>1629</v>
      </c>
      <c r="G16" s="127">
        <f>+'帳票61_06(1)'!FO15</f>
        <v>0</v>
      </c>
      <c r="H16" s="128">
        <f t="shared" si="2"/>
        <v>1629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252" t="str">
        <f>+'帳票61_06(1)'!B16</f>
        <v>大宜味村</v>
      </c>
      <c r="C17" s="129">
        <f>+'帳票61_06(1)'!FI16</f>
        <v>0</v>
      </c>
      <c r="D17" s="130">
        <f>+'帳票61_06(1)'!FJ16</f>
        <v>0</v>
      </c>
      <c r="E17" s="131">
        <f t="shared" si="1"/>
        <v>0</v>
      </c>
      <c r="F17" s="129">
        <f>+'帳票61_06(1)'!FN16</f>
        <v>0</v>
      </c>
      <c r="G17" s="130">
        <f>+'帳票61_06(1)'!FO16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252" t="str">
        <f>+'帳票61_06(1)'!B17</f>
        <v>東村</v>
      </c>
      <c r="C18" s="129">
        <f>+'帳票61_06(1)'!FI17</f>
        <v>0</v>
      </c>
      <c r="D18" s="130">
        <f>+'帳票61_06(1)'!FJ17</f>
        <v>0</v>
      </c>
      <c r="E18" s="131">
        <f t="shared" si="1"/>
        <v>0</v>
      </c>
      <c r="F18" s="129">
        <f>+'帳票61_06(1)'!FN17</f>
        <v>0</v>
      </c>
      <c r="G18" s="130">
        <f>+'帳票61_06(1)'!FO17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250" t="str">
        <f>+'帳票61_06(1)'!B18</f>
        <v>今帰仁村</v>
      </c>
      <c r="C19" s="132">
        <f>+'帳票61_06(1)'!FI18</f>
        <v>0</v>
      </c>
      <c r="D19" s="133">
        <f>+'帳票61_06(1)'!FJ18</f>
        <v>0</v>
      </c>
      <c r="E19" s="134">
        <f t="shared" si="1"/>
        <v>0</v>
      </c>
      <c r="F19" s="132">
        <f>+'帳票61_06(1)'!FN18</f>
        <v>0</v>
      </c>
      <c r="G19" s="133">
        <f>+'帳票61_06(1)'!FO18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251" t="str">
        <f>+'帳票61_06(1)'!B19</f>
        <v>本部町</v>
      </c>
      <c r="C20" s="135">
        <f>+'帳票61_06(1)'!FI19</f>
        <v>13266</v>
      </c>
      <c r="D20" s="136">
        <f>+'帳票61_06(1)'!FJ19</f>
        <v>0</v>
      </c>
      <c r="E20" s="137">
        <f t="shared" si="1"/>
        <v>13266</v>
      </c>
      <c r="F20" s="135">
        <f>+'帳票61_06(1)'!FN19</f>
        <v>13266</v>
      </c>
      <c r="G20" s="136">
        <f>+'帳票61_06(1)'!FO19</f>
        <v>0</v>
      </c>
      <c r="H20" s="137">
        <f t="shared" si="2"/>
        <v>13266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252" t="str">
        <f>+'帳票61_06(1)'!B20</f>
        <v>恩納村</v>
      </c>
      <c r="C21" s="129">
        <f>+'帳票61_06(1)'!FI20</f>
        <v>0</v>
      </c>
      <c r="D21" s="130">
        <f>+'帳票61_06(1)'!FJ20</f>
        <v>0</v>
      </c>
      <c r="E21" s="131">
        <f t="shared" si="1"/>
        <v>0</v>
      </c>
      <c r="F21" s="129">
        <f>+'帳票61_06(1)'!FN20</f>
        <v>0</v>
      </c>
      <c r="G21" s="130">
        <f>+'帳票61_06(1)'!FO20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252" t="str">
        <f>+'帳票61_06(1)'!B21</f>
        <v>宜野座村</v>
      </c>
      <c r="C22" s="129">
        <f>+'帳票61_06(1)'!FI21</f>
        <v>0</v>
      </c>
      <c r="D22" s="130">
        <f>+'帳票61_06(1)'!FJ21</f>
        <v>0</v>
      </c>
      <c r="E22" s="131">
        <f t="shared" si="1"/>
        <v>0</v>
      </c>
      <c r="F22" s="129">
        <f>+'帳票61_06(1)'!FN21</f>
        <v>0</v>
      </c>
      <c r="G22" s="130">
        <f>+'帳票61_06(1)'!FO21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252" t="str">
        <f>+'帳票61_06(1)'!B22</f>
        <v>金武町</v>
      </c>
      <c r="C23" s="129">
        <f>+'帳票61_06(1)'!FI22</f>
        <v>0</v>
      </c>
      <c r="D23" s="130">
        <f>+'帳票61_06(1)'!FJ22</f>
        <v>0</v>
      </c>
      <c r="E23" s="131">
        <f t="shared" si="1"/>
        <v>0</v>
      </c>
      <c r="F23" s="129">
        <f>+'帳票61_06(1)'!FN22</f>
        <v>0</v>
      </c>
      <c r="G23" s="130">
        <f>+'帳票61_06(1)'!FO22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250" t="str">
        <f>+'帳票61_06(1)'!B23</f>
        <v>伊江村</v>
      </c>
      <c r="C24" s="132">
        <f>+'帳票61_06(1)'!FI23</f>
        <v>240</v>
      </c>
      <c r="D24" s="133">
        <f>+'帳票61_06(1)'!FJ23</f>
        <v>0</v>
      </c>
      <c r="E24" s="134">
        <f t="shared" si="1"/>
        <v>240</v>
      </c>
      <c r="F24" s="132">
        <f>+'帳票61_06(1)'!FN23</f>
        <v>240</v>
      </c>
      <c r="G24" s="133">
        <f>+'帳票61_06(1)'!FO23</f>
        <v>0</v>
      </c>
      <c r="H24" s="134">
        <f t="shared" si="2"/>
        <v>240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251" t="str">
        <f>+'帳票61_06(1)'!B24</f>
        <v>読谷村</v>
      </c>
      <c r="C25" s="135">
        <f>+'帳票61_06(1)'!FI24</f>
        <v>19</v>
      </c>
      <c r="D25" s="136">
        <f>+'帳票61_06(1)'!FJ24</f>
        <v>0</v>
      </c>
      <c r="E25" s="137">
        <f t="shared" si="1"/>
        <v>19</v>
      </c>
      <c r="F25" s="135">
        <f>+'帳票61_06(1)'!FN24</f>
        <v>19</v>
      </c>
      <c r="G25" s="136">
        <f>+'帳票61_06(1)'!FO24</f>
        <v>0</v>
      </c>
      <c r="H25" s="137">
        <f t="shared" si="2"/>
        <v>19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252" t="str">
        <f>+'帳票61_06(1)'!B25</f>
        <v>嘉手納町</v>
      </c>
      <c r="C26" s="129">
        <f>+'帳票61_06(1)'!FI25</f>
        <v>0</v>
      </c>
      <c r="D26" s="130">
        <f>+'帳票61_06(1)'!FJ25</f>
        <v>0</v>
      </c>
      <c r="E26" s="131">
        <f t="shared" si="1"/>
        <v>0</v>
      </c>
      <c r="F26" s="129">
        <f>+'帳票61_06(1)'!FN25</f>
        <v>0</v>
      </c>
      <c r="G26" s="130">
        <f>+'帳票61_06(1)'!FO25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252" t="str">
        <f>+'帳票61_06(1)'!B26</f>
        <v>北谷町</v>
      </c>
      <c r="C27" s="129">
        <f>+'帳票61_06(1)'!FI26</f>
        <v>0</v>
      </c>
      <c r="D27" s="130">
        <f>+'帳票61_06(1)'!FJ26</f>
        <v>0</v>
      </c>
      <c r="E27" s="131">
        <f t="shared" si="1"/>
        <v>0</v>
      </c>
      <c r="F27" s="129">
        <f>+'帳票61_06(1)'!FN26</f>
        <v>0</v>
      </c>
      <c r="G27" s="130">
        <f>+'帳票61_06(1)'!FO26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252" t="str">
        <f>+'帳票61_06(1)'!B27</f>
        <v>北中城村</v>
      </c>
      <c r="C28" s="129">
        <f>+'帳票61_06(1)'!FI27</f>
        <v>0</v>
      </c>
      <c r="D28" s="130">
        <f>+'帳票61_06(1)'!FJ27</f>
        <v>0</v>
      </c>
      <c r="E28" s="131">
        <f t="shared" si="1"/>
        <v>0</v>
      </c>
      <c r="F28" s="129">
        <f>+'帳票61_06(1)'!FN27</f>
        <v>0</v>
      </c>
      <c r="G28" s="130">
        <f>+'帳票61_06(1)'!FO27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250" t="str">
        <f>+'帳票61_06(1)'!B28</f>
        <v>中城村</v>
      </c>
      <c r="C29" s="132">
        <f>+'帳票61_06(1)'!FI28</f>
        <v>0</v>
      </c>
      <c r="D29" s="133">
        <f>+'帳票61_06(1)'!FJ28</f>
        <v>0</v>
      </c>
      <c r="E29" s="134">
        <f t="shared" si="1"/>
        <v>0</v>
      </c>
      <c r="F29" s="132">
        <f>+'帳票61_06(1)'!FN28</f>
        <v>0</v>
      </c>
      <c r="G29" s="133">
        <f>+'帳票61_06(1)'!FO28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251" t="str">
        <f>+'帳票61_06(1)'!B29</f>
        <v>西原町</v>
      </c>
      <c r="C30" s="135">
        <f>+'帳票61_06(1)'!FI29</f>
        <v>0</v>
      </c>
      <c r="D30" s="136">
        <f>+'帳票61_06(1)'!FJ29</f>
        <v>0</v>
      </c>
      <c r="E30" s="137">
        <f t="shared" si="1"/>
        <v>0</v>
      </c>
      <c r="F30" s="135">
        <f>+'帳票61_06(1)'!FN29</f>
        <v>0</v>
      </c>
      <c r="G30" s="136">
        <f>+'帳票61_06(1)'!FO29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252" t="str">
        <f>+'帳票61_06(1)'!B30</f>
        <v>与那原町</v>
      </c>
      <c r="C31" s="129">
        <f>+'帳票61_06(1)'!FI30</f>
        <v>0</v>
      </c>
      <c r="D31" s="130">
        <f>+'帳票61_06(1)'!FJ30</f>
        <v>0</v>
      </c>
      <c r="E31" s="131">
        <f t="shared" si="1"/>
        <v>0</v>
      </c>
      <c r="F31" s="129">
        <f>+'帳票61_06(1)'!FN30</f>
        <v>0</v>
      </c>
      <c r="G31" s="130">
        <f>+'帳票61_06(1)'!FO30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252" t="str">
        <f>+'帳票61_06(1)'!B31</f>
        <v>南風原町</v>
      </c>
      <c r="C32" s="129">
        <f>+'帳票61_06(1)'!FI31</f>
        <v>0</v>
      </c>
      <c r="D32" s="130">
        <f>+'帳票61_06(1)'!FJ31</f>
        <v>0</v>
      </c>
      <c r="E32" s="131">
        <f t="shared" si="1"/>
        <v>0</v>
      </c>
      <c r="F32" s="129">
        <f>+'帳票61_06(1)'!FN31</f>
        <v>0</v>
      </c>
      <c r="G32" s="130">
        <f>+'帳票61_06(1)'!FO31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252" t="str">
        <f>+'帳票61_06(1)'!B32</f>
        <v>渡嘉敷村</v>
      </c>
      <c r="C33" s="129">
        <f>+'帳票61_06(1)'!FI32</f>
        <v>0</v>
      </c>
      <c r="D33" s="130">
        <f>+'帳票61_06(1)'!FJ32</f>
        <v>0</v>
      </c>
      <c r="E33" s="131">
        <f t="shared" si="1"/>
        <v>0</v>
      </c>
      <c r="F33" s="129">
        <f>+'帳票61_06(1)'!FN32</f>
        <v>0</v>
      </c>
      <c r="G33" s="130">
        <f>+'帳票61_06(1)'!FO32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250" t="str">
        <f>+'帳票61_06(1)'!B33</f>
        <v>座間味村</v>
      </c>
      <c r="C34" s="132">
        <f>+'帳票61_06(1)'!FI33</f>
        <v>0</v>
      </c>
      <c r="D34" s="133">
        <f>+'帳票61_06(1)'!FJ33</f>
        <v>0</v>
      </c>
      <c r="E34" s="134">
        <f t="shared" si="1"/>
        <v>0</v>
      </c>
      <c r="F34" s="132">
        <f>+'帳票61_06(1)'!FN33</f>
        <v>0</v>
      </c>
      <c r="G34" s="133">
        <f>+'帳票61_06(1)'!FO33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251" t="str">
        <f>+'帳票61_06(1)'!B34</f>
        <v>粟国村</v>
      </c>
      <c r="C35" s="135">
        <f>+'帳票61_06(1)'!FI34</f>
        <v>26</v>
      </c>
      <c r="D35" s="136">
        <f>+'帳票61_06(1)'!FJ34</f>
        <v>0</v>
      </c>
      <c r="E35" s="137">
        <f t="shared" si="1"/>
        <v>26</v>
      </c>
      <c r="F35" s="135">
        <f>+'帳票61_06(1)'!FN34</f>
        <v>26</v>
      </c>
      <c r="G35" s="136">
        <f>+'帳票61_06(1)'!FO34</f>
        <v>0</v>
      </c>
      <c r="H35" s="137">
        <f t="shared" si="2"/>
        <v>26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252" t="str">
        <f>+'帳票61_06(1)'!B35</f>
        <v>渡名喜村</v>
      </c>
      <c r="C36" s="129">
        <f>+'帳票61_06(1)'!FI35</f>
        <v>0</v>
      </c>
      <c r="D36" s="130">
        <f>+'帳票61_06(1)'!FJ35</f>
        <v>0</v>
      </c>
      <c r="E36" s="131">
        <f t="shared" si="1"/>
        <v>0</v>
      </c>
      <c r="F36" s="129">
        <f>+'帳票61_06(1)'!FN35</f>
        <v>0</v>
      </c>
      <c r="G36" s="130">
        <f>+'帳票61_06(1)'!FO35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252" t="str">
        <f>+'帳票61_06(1)'!B36</f>
        <v>南大東村</v>
      </c>
      <c r="C37" s="129">
        <f>+'帳票61_06(1)'!FI36</f>
        <v>158</v>
      </c>
      <c r="D37" s="130">
        <f>+'帳票61_06(1)'!FJ36</f>
        <v>0</v>
      </c>
      <c r="E37" s="131">
        <f t="shared" si="1"/>
        <v>158</v>
      </c>
      <c r="F37" s="129">
        <f>+'帳票61_06(1)'!FN36</f>
        <v>158</v>
      </c>
      <c r="G37" s="130">
        <f>+'帳票61_06(1)'!FO36</f>
        <v>0</v>
      </c>
      <c r="H37" s="131">
        <f t="shared" si="2"/>
        <v>158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252" t="str">
        <f>+'帳票61_06(1)'!B37</f>
        <v>北大東村</v>
      </c>
      <c r="C38" s="129">
        <f>+'帳票61_06(1)'!FI37</f>
        <v>0</v>
      </c>
      <c r="D38" s="130">
        <f>+'帳票61_06(1)'!FJ37</f>
        <v>0</v>
      </c>
      <c r="E38" s="131">
        <f t="shared" si="1"/>
        <v>0</v>
      </c>
      <c r="F38" s="129">
        <f>+'帳票61_06(1)'!FN37</f>
        <v>0</v>
      </c>
      <c r="G38" s="130">
        <f>+'帳票61_06(1)'!FO37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250" t="str">
        <f>+'帳票61_06(1)'!B38</f>
        <v>伊平屋村</v>
      </c>
      <c r="C39" s="132">
        <f>+'帳票61_06(1)'!FI38</f>
        <v>0</v>
      </c>
      <c r="D39" s="133">
        <f>+'帳票61_06(1)'!FJ38</f>
        <v>0</v>
      </c>
      <c r="E39" s="134">
        <f t="shared" si="1"/>
        <v>0</v>
      </c>
      <c r="F39" s="132">
        <f>+'帳票61_06(1)'!FN38</f>
        <v>0</v>
      </c>
      <c r="G39" s="133">
        <f>+'帳票61_06(1)'!FO38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251" t="str">
        <f>+'帳票61_06(1)'!B39</f>
        <v>伊是名村</v>
      </c>
      <c r="C40" s="135">
        <f>+'帳票61_06(1)'!FI39</f>
        <v>0</v>
      </c>
      <c r="D40" s="136">
        <f>+'帳票61_06(1)'!FJ39</f>
        <v>0</v>
      </c>
      <c r="E40" s="137">
        <f t="shared" si="1"/>
        <v>0</v>
      </c>
      <c r="F40" s="135">
        <f>+'帳票61_06(1)'!FN39</f>
        <v>0</v>
      </c>
      <c r="G40" s="136">
        <f>+'帳票61_06(1)'!FO39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252" t="str">
        <f>+'帳票61_06(1)'!B40</f>
        <v>久米島町</v>
      </c>
      <c r="C41" s="129">
        <f>+'帳票61_06(1)'!FI40</f>
        <v>135</v>
      </c>
      <c r="D41" s="130">
        <f>+'帳票61_06(1)'!FJ40</f>
        <v>0</v>
      </c>
      <c r="E41" s="131">
        <f t="shared" si="1"/>
        <v>135</v>
      </c>
      <c r="F41" s="129">
        <f>+'帳票61_06(1)'!FN40</f>
        <v>135</v>
      </c>
      <c r="G41" s="130">
        <f>+'帳票61_06(1)'!FO40</f>
        <v>0</v>
      </c>
      <c r="H41" s="131">
        <f t="shared" si="2"/>
        <v>135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252" t="str">
        <f>+'帳票61_06(1)'!B41</f>
        <v>八重瀬町</v>
      </c>
      <c r="C42" s="129">
        <f>+'帳票61_06(1)'!FI41</f>
        <v>594</v>
      </c>
      <c r="D42" s="130">
        <f>+'帳票61_06(1)'!FJ41</f>
        <v>0</v>
      </c>
      <c r="E42" s="131">
        <f t="shared" si="1"/>
        <v>594</v>
      </c>
      <c r="F42" s="129">
        <f>+'帳票61_06(1)'!FN41</f>
        <v>594</v>
      </c>
      <c r="G42" s="130">
        <f>+'帳票61_06(1)'!FO41</f>
        <v>0</v>
      </c>
      <c r="H42" s="131">
        <f t="shared" si="2"/>
        <v>594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252" t="str">
        <f>+'帳票61_06(1)'!B42</f>
        <v>多良間村</v>
      </c>
      <c r="C43" s="129">
        <f>+'帳票61_06(1)'!FI42</f>
        <v>0</v>
      </c>
      <c r="D43" s="130">
        <f>+'帳票61_06(1)'!FJ42</f>
        <v>0</v>
      </c>
      <c r="E43" s="131">
        <f t="shared" si="1"/>
        <v>0</v>
      </c>
      <c r="F43" s="129">
        <f>+'帳票61_06(1)'!FN42</f>
        <v>0</v>
      </c>
      <c r="G43" s="130">
        <f>+'帳票61_06(1)'!FO42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250" t="str">
        <f>+'帳票61_06(1)'!B43</f>
        <v>竹富町</v>
      </c>
      <c r="C44" s="132">
        <f>+'帳票61_06(1)'!FI43</f>
        <v>0</v>
      </c>
      <c r="D44" s="133">
        <f>+'帳票61_06(1)'!FJ43</f>
        <v>0</v>
      </c>
      <c r="E44" s="134">
        <f t="shared" si="1"/>
        <v>0</v>
      </c>
      <c r="F44" s="132">
        <f>+'帳票61_06(1)'!FN43</f>
        <v>0</v>
      </c>
      <c r="G44" s="133">
        <f>+'帳票61_06(1)'!FO43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54" t="str">
        <f>+'帳票61_06(1)'!B44</f>
        <v>与那国町</v>
      </c>
      <c r="C45" s="232">
        <f>+'帳票61_06(1)'!FI44</f>
        <v>84</v>
      </c>
      <c r="D45" s="233">
        <f>+'帳票61_06(1)'!FJ44</f>
        <v>0</v>
      </c>
      <c r="E45" s="234">
        <f t="shared" si="1"/>
        <v>84</v>
      </c>
      <c r="F45" s="232">
        <f>+'帳票61_06(1)'!FN44</f>
        <v>84</v>
      </c>
      <c r="G45" s="233">
        <f>+'帳票61_06(1)'!FO44</f>
        <v>0</v>
      </c>
      <c r="H45" s="234">
        <f t="shared" si="2"/>
        <v>84</v>
      </c>
      <c r="I45" s="248">
        <f t="shared" si="3"/>
        <v>100</v>
      </c>
      <c r="J45" s="236" t="str">
        <f t="shared" si="3"/>
        <v>－</v>
      </c>
      <c r="K45" s="249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27185</v>
      </c>
      <c r="D46" s="174">
        <f t="shared" si="4"/>
        <v>0</v>
      </c>
      <c r="E46" s="175">
        <f t="shared" si="4"/>
        <v>27185</v>
      </c>
      <c r="F46" s="173">
        <f t="shared" si="4"/>
        <v>27184</v>
      </c>
      <c r="G46" s="174">
        <f t="shared" si="4"/>
        <v>0</v>
      </c>
      <c r="H46" s="175">
        <f t="shared" si="4"/>
        <v>27184</v>
      </c>
      <c r="I46" s="240">
        <f t="shared" si="3"/>
        <v>99.99632150082766</v>
      </c>
      <c r="J46" s="177" t="str">
        <f t="shared" si="3"/>
        <v>－</v>
      </c>
      <c r="K46" s="243">
        <f t="shared" si="3"/>
        <v>99.99632150082766</v>
      </c>
    </row>
    <row r="47" spans="1:11" ht="14.25" thickBot="1">
      <c r="A47" s="21"/>
      <c r="B47" s="80" t="s">
        <v>66</v>
      </c>
      <c r="C47" s="138">
        <f aca="true" t="shared" si="5" ref="C47:H47">SUM(C16:C45)</f>
        <v>16151</v>
      </c>
      <c r="D47" s="139">
        <f t="shared" si="5"/>
        <v>0</v>
      </c>
      <c r="E47" s="140">
        <f t="shared" si="5"/>
        <v>16151</v>
      </c>
      <c r="F47" s="138">
        <f t="shared" si="5"/>
        <v>16151</v>
      </c>
      <c r="G47" s="139">
        <f t="shared" si="5"/>
        <v>0</v>
      </c>
      <c r="H47" s="140">
        <f t="shared" si="5"/>
        <v>16151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43336</v>
      </c>
      <c r="D48" s="157">
        <f t="shared" si="6"/>
        <v>0</v>
      </c>
      <c r="E48" s="158">
        <f t="shared" si="6"/>
        <v>43336</v>
      </c>
      <c r="F48" s="156">
        <f t="shared" si="6"/>
        <v>43335</v>
      </c>
      <c r="G48" s="157">
        <f t="shared" si="6"/>
        <v>0</v>
      </c>
      <c r="H48" s="158">
        <f t="shared" si="6"/>
        <v>43335</v>
      </c>
      <c r="I48" s="221">
        <f t="shared" si="3"/>
        <v>99.9976924496954</v>
      </c>
      <c r="J48" s="172" t="str">
        <f t="shared" si="3"/>
        <v>－</v>
      </c>
      <c r="K48" s="222">
        <f t="shared" si="3"/>
        <v>99.9976924496954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K48"/>
  <sheetViews>
    <sheetView showGridLines="0" workbookViewId="0" topLeftCell="A1">
      <selection activeCell="M6" sqref="M6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55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306" t="s">
        <v>8</v>
      </c>
      <c r="D2" s="306"/>
      <c r="E2" s="307"/>
      <c r="F2" s="308" t="s">
        <v>9</v>
      </c>
      <c r="G2" s="306"/>
      <c r="H2" s="307"/>
      <c r="I2" s="309" t="s">
        <v>10</v>
      </c>
      <c r="J2" s="310"/>
      <c r="K2" s="311"/>
    </row>
    <row r="3" spans="2:11" ht="12" customHeight="1">
      <c r="B3" s="4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5"/>
      <c r="B5" s="78" t="str">
        <f>+'帳票61_06(1)'!B4</f>
        <v>那覇市</v>
      </c>
      <c r="C5" s="126">
        <f>SUM('(ｲ)保有分'!C5+'(ﾛ)取得分'!C5)</f>
        <v>0</v>
      </c>
      <c r="D5" s="127">
        <f>SUM('(ｲ)保有分'!D5+'(ﾛ)取得分'!D5)</f>
        <v>8850</v>
      </c>
      <c r="E5" s="128">
        <f aca="true" t="shared" si="0" ref="E5:E36">SUM(C5:D5)</f>
        <v>8850</v>
      </c>
      <c r="F5" s="126">
        <f>SUM('(ｲ)保有分'!F5+'(ﾛ)取得分'!F5)</f>
        <v>0</v>
      </c>
      <c r="G5" s="127">
        <f>SUM('(ｲ)保有分'!G5+'(ﾛ)取得分'!G5)</f>
        <v>0</v>
      </c>
      <c r="H5" s="128">
        <f aca="true" t="shared" si="1" ref="H5:H36">SUM(F5:G5)</f>
        <v>0</v>
      </c>
      <c r="I5" s="209" t="str">
        <f>IF(C5=0,"－",(F5/C5)*100)</f>
        <v>－</v>
      </c>
      <c r="J5" s="210">
        <f aca="true" t="shared" si="2" ref="J5:K36">IF(D5=0,"－",(G5/D5)*100)</f>
        <v>0</v>
      </c>
      <c r="K5" s="211">
        <f>IF(E5=0,"－",(H5/E5)*100)</f>
        <v>0</v>
      </c>
    </row>
    <row r="6" spans="1:11" ht="13.5">
      <c r="A6" s="5"/>
      <c r="B6" s="75" t="str">
        <f>+'帳票61_06(1)'!B5</f>
        <v>宜野湾市</v>
      </c>
      <c r="C6" s="129">
        <f>SUM('(ｲ)保有分'!C6+'(ﾛ)取得分'!C6)</f>
        <v>0</v>
      </c>
      <c r="D6" s="130">
        <f>SUM('(ｲ)保有分'!D6+'(ﾛ)取得分'!D6)</f>
        <v>0</v>
      </c>
      <c r="E6" s="131">
        <f t="shared" si="0"/>
        <v>0</v>
      </c>
      <c r="F6" s="129">
        <f>SUM('(ｲ)保有分'!F6+'(ﾛ)取得分'!F6)</f>
        <v>0</v>
      </c>
      <c r="G6" s="130">
        <f>SUM('(ｲ)保有分'!G6+'(ﾛ)取得分'!G6)</f>
        <v>0</v>
      </c>
      <c r="H6" s="131">
        <f t="shared" si="1"/>
        <v>0</v>
      </c>
      <c r="I6" s="201" t="str">
        <f aca="true" t="shared" si="3" ref="I6:K48">IF(C6=0,"－",(F6/C6)*100)</f>
        <v>－</v>
      </c>
      <c r="J6" s="155" t="str">
        <f t="shared" si="2"/>
        <v>－</v>
      </c>
      <c r="K6" s="202" t="str">
        <f t="shared" si="2"/>
        <v>－</v>
      </c>
    </row>
    <row r="7" spans="1:11" ht="13.5">
      <c r="A7" s="5"/>
      <c r="B7" s="75" t="str">
        <f>+'帳票61_06(1)'!B6</f>
        <v>石垣市</v>
      </c>
      <c r="C7" s="129">
        <f>SUM('(ｲ)保有分'!C7+'(ﾛ)取得分'!C7)</f>
        <v>0</v>
      </c>
      <c r="D7" s="130">
        <f>SUM('(ｲ)保有分'!D7+'(ﾛ)取得分'!D7)</f>
        <v>32791</v>
      </c>
      <c r="E7" s="131">
        <f t="shared" si="0"/>
        <v>32791</v>
      </c>
      <c r="F7" s="129">
        <f>SUM('(ｲ)保有分'!F7+'(ﾛ)取得分'!F7)</f>
        <v>0</v>
      </c>
      <c r="G7" s="130">
        <f>SUM('(ｲ)保有分'!G7+'(ﾛ)取得分'!G7)</f>
        <v>0</v>
      </c>
      <c r="H7" s="131">
        <f t="shared" si="1"/>
        <v>0</v>
      </c>
      <c r="I7" s="201" t="str">
        <f t="shared" si="3"/>
        <v>－</v>
      </c>
      <c r="J7" s="155">
        <f t="shared" si="2"/>
        <v>0</v>
      </c>
      <c r="K7" s="202">
        <f t="shared" si="2"/>
        <v>0</v>
      </c>
    </row>
    <row r="8" spans="1:11" ht="13.5">
      <c r="A8" s="5"/>
      <c r="B8" s="75" t="str">
        <f>+'帳票61_06(1)'!B7</f>
        <v>浦添市</v>
      </c>
      <c r="C8" s="129">
        <f>SUM('(ｲ)保有分'!C8+'(ﾛ)取得分'!C8)</f>
        <v>0</v>
      </c>
      <c r="D8" s="130">
        <f>SUM('(ｲ)保有分'!D8+'(ﾛ)取得分'!D8)</f>
        <v>10830</v>
      </c>
      <c r="E8" s="131">
        <f t="shared" si="0"/>
        <v>10830</v>
      </c>
      <c r="F8" s="129">
        <f>SUM('(ｲ)保有分'!F8+'(ﾛ)取得分'!F8)</f>
        <v>0</v>
      </c>
      <c r="G8" s="130">
        <f>SUM('(ｲ)保有分'!G8+'(ﾛ)取得分'!G8)</f>
        <v>0</v>
      </c>
      <c r="H8" s="131">
        <f t="shared" si="1"/>
        <v>0</v>
      </c>
      <c r="I8" s="201" t="str">
        <f t="shared" si="3"/>
        <v>－</v>
      </c>
      <c r="J8" s="155">
        <f t="shared" si="2"/>
        <v>0</v>
      </c>
      <c r="K8" s="202">
        <f t="shared" si="2"/>
        <v>0</v>
      </c>
    </row>
    <row r="9" spans="1:11" ht="13.5">
      <c r="A9" s="5"/>
      <c r="B9" s="76" t="str">
        <f>+'帳票61_06(1)'!B8</f>
        <v>名護市</v>
      </c>
      <c r="C9" s="132">
        <f>SUM('(ｲ)保有分'!C9+'(ﾛ)取得分'!C9)</f>
        <v>28024</v>
      </c>
      <c r="D9" s="133">
        <f>SUM('(ｲ)保有分'!D9+'(ﾛ)取得分'!D9)</f>
        <v>14266</v>
      </c>
      <c r="E9" s="134">
        <f t="shared" si="0"/>
        <v>42290</v>
      </c>
      <c r="F9" s="132">
        <f>SUM('(ｲ)保有分'!F9+'(ﾛ)取得分'!F9)</f>
        <v>28024</v>
      </c>
      <c r="G9" s="133">
        <f>SUM('(ｲ)保有分'!G9+'(ﾛ)取得分'!G9)</f>
        <v>10864</v>
      </c>
      <c r="H9" s="134">
        <f t="shared" si="1"/>
        <v>38888</v>
      </c>
      <c r="I9" s="203">
        <f t="shared" si="3"/>
        <v>100</v>
      </c>
      <c r="J9" s="204">
        <f t="shared" si="2"/>
        <v>76.153091265947</v>
      </c>
      <c r="K9" s="205">
        <f t="shared" si="2"/>
        <v>91.95554504611019</v>
      </c>
    </row>
    <row r="10" spans="1:11" ht="13.5">
      <c r="A10" s="5"/>
      <c r="B10" s="77" t="str">
        <f>+'帳票61_06(1)'!B9</f>
        <v>糸満市</v>
      </c>
      <c r="C10" s="135">
        <f>SUM('(ｲ)保有分'!C10+'(ﾛ)取得分'!C10)</f>
        <v>0</v>
      </c>
      <c r="D10" s="136">
        <f>SUM('(ｲ)保有分'!D10+'(ﾛ)取得分'!D10)</f>
        <v>0</v>
      </c>
      <c r="E10" s="137">
        <f t="shared" si="0"/>
        <v>0</v>
      </c>
      <c r="F10" s="135">
        <f>SUM('(ｲ)保有分'!F10+'(ﾛ)取得分'!F10)</f>
        <v>0</v>
      </c>
      <c r="G10" s="136">
        <f>SUM('(ｲ)保有分'!G10+'(ﾛ)取得分'!G10)</f>
        <v>0</v>
      </c>
      <c r="H10" s="13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129">
        <f>SUM('(ｲ)保有分'!C11+'(ﾛ)取得分'!C11)</f>
        <v>0</v>
      </c>
      <c r="D11" s="130">
        <f>SUM('(ｲ)保有分'!D11+'(ﾛ)取得分'!D11)</f>
        <v>0</v>
      </c>
      <c r="E11" s="131">
        <f t="shared" si="0"/>
        <v>0</v>
      </c>
      <c r="F11" s="129">
        <f>SUM('(ｲ)保有分'!F11+'(ﾛ)取得分'!F11)</f>
        <v>0</v>
      </c>
      <c r="G11" s="130">
        <f>SUM('(ｲ)保有分'!G11+'(ﾛ)取得分'!G11)</f>
        <v>0</v>
      </c>
      <c r="H11" s="13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129">
        <f>SUM('(ｲ)保有分'!C12+'(ﾛ)取得分'!C12)</f>
        <v>0</v>
      </c>
      <c r="D12" s="130">
        <f>SUM('(ｲ)保有分'!D12+'(ﾛ)取得分'!D12)</f>
        <v>0</v>
      </c>
      <c r="E12" s="131">
        <f t="shared" si="0"/>
        <v>0</v>
      </c>
      <c r="F12" s="129">
        <f>SUM('(ｲ)保有分'!F12+'(ﾛ)取得分'!F12)</f>
        <v>0</v>
      </c>
      <c r="G12" s="130">
        <f>SUM('(ｲ)保有分'!G12+'(ﾛ)取得分'!G12)</f>
        <v>0</v>
      </c>
      <c r="H12" s="13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129">
        <f>SUM('(ｲ)保有分'!C13+'(ﾛ)取得分'!C13)</f>
        <v>0</v>
      </c>
      <c r="D13" s="130">
        <f>SUM('(ｲ)保有分'!D13+'(ﾛ)取得分'!D13)</f>
        <v>4964</v>
      </c>
      <c r="E13" s="131">
        <f t="shared" si="0"/>
        <v>4964</v>
      </c>
      <c r="F13" s="129">
        <f>SUM('(ｲ)保有分'!F13+'(ﾛ)取得分'!F13)</f>
        <v>0</v>
      </c>
      <c r="G13" s="130">
        <f>SUM('(ｲ)保有分'!G13+'(ﾛ)取得分'!G13)</f>
        <v>2177</v>
      </c>
      <c r="H13" s="131">
        <f t="shared" si="1"/>
        <v>2177</v>
      </c>
      <c r="I13" s="201" t="str">
        <f t="shared" si="3"/>
        <v>－</v>
      </c>
      <c r="J13" s="155">
        <f t="shared" si="2"/>
        <v>43.85576148267526</v>
      </c>
      <c r="K13" s="202">
        <f t="shared" si="2"/>
        <v>43.85576148267526</v>
      </c>
    </row>
    <row r="14" spans="1:11" ht="13.5">
      <c r="A14" s="5"/>
      <c r="B14" s="76" t="str">
        <f>+'帳票61_06(1)'!B13</f>
        <v>宮古島市</v>
      </c>
      <c r="C14" s="132">
        <f>SUM('(ｲ)保有分'!C14+'(ﾛ)取得分'!C14)</f>
        <v>0</v>
      </c>
      <c r="D14" s="133">
        <f>SUM('(ｲ)保有分'!D14+'(ﾛ)取得分'!D14)</f>
        <v>33986</v>
      </c>
      <c r="E14" s="134">
        <f t="shared" si="0"/>
        <v>33986</v>
      </c>
      <c r="F14" s="132">
        <f>SUM('(ｲ)保有分'!F14+'(ﾛ)取得分'!F14)</f>
        <v>0</v>
      </c>
      <c r="G14" s="133">
        <f>SUM('(ｲ)保有分'!G14+'(ﾛ)取得分'!G14)</f>
        <v>0</v>
      </c>
      <c r="H14" s="134">
        <f t="shared" si="1"/>
        <v>0</v>
      </c>
      <c r="I14" s="203" t="str">
        <f t="shared" si="3"/>
        <v>－</v>
      </c>
      <c r="J14" s="204">
        <f t="shared" si="2"/>
        <v>0</v>
      </c>
      <c r="K14" s="205">
        <f t="shared" si="2"/>
        <v>0</v>
      </c>
    </row>
    <row r="15" spans="1:11" ht="13.5">
      <c r="A15" s="5"/>
      <c r="B15" s="77" t="str">
        <f>+'帳票61_06(1)'!B14</f>
        <v>南城市</v>
      </c>
      <c r="C15" s="135">
        <f>SUM('(ｲ)保有分'!C15+'(ﾛ)取得分'!C15)</f>
        <v>0</v>
      </c>
      <c r="D15" s="136">
        <f>SUM('(ｲ)保有分'!D15+'(ﾛ)取得分'!D15)</f>
        <v>3088</v>
      </c>
      <c r="E15" s="137">
        <f t="shared" si="0"/>
        <v>3088</v>
      </c>
      <c r="F15" s="135">
        <f>SUM('(ｲ)保有分'!F15+'(ﾛ)取得分'!F15)</f>
        <v>0</v>
      </c>
      <c r="G15" s="136">
        <f>SUM('(ｲ)保有分'!G15+'(ﾛ)取得分'!G15)</f>
        <v>0</v>
      </c>
      <c r="H15" s="137">
        <f t="shared" si="1"/>
        <v>0</v>
      </c>
      <c r="I15" s="206" t="str">
        <f t="shared" si="3"/>
        <v>－</v>
      </c>
      <c r="J15" s="207">
        <f t="shared" si="2"/>
        <v>0</v>
      </c>
      <c r="K15" s="208">
        <f t="shared" si="2"/>
        <v>0</v>
      </c>
    </row>
    <row r="16" spans="1:11" ht="13.5">
      <c r="A16" s="5"/>
      <c r="B16" s="78" t="str">
        <f>+'帳票61_06(1)'!B15</f>
        <v>国頭村</v>
      </c>
      <c r="C16" s="126">
        <f>SUM('(ｲ)保有分'!C16+'(ﾛ)取得分'!C16)</f>
        <v>0</v>
      </c>
      <c r="D16" s="127">
        <f>SUM('(ｲ)保有分'!D16+'(ﾛ)取得分'!D16)</f>
        <v>127362</v>
      </c>
      <c r="E16" s="128">
        <f t="shared" si="0"/>
        <v>127362</v>
      </c>
      <c r="F16" s="126">
        <f>SUM('(ｲ)保有分'!F16+'(ﾛ)取得分'!F16)</f>
        <v>0</v>
      </c>
      <c r="G16" s="127">
        <f>SUM('(ｲ)保有分'!G16+'(ﾛ)取得分'!G16)</f>
        <v>105</v>
      </c>
      <c r="H16" s="128">
        <f t="shared" si="1"/>
        <v>105</v>
      </c>
      <c r="I16" s="209" t="str">
        <f t="shared" si="3"/>
        <v>－</v>
      </c>
      <c r="J16" s="210">
        <f t="shared" si="2"/>
        <v>0.08244217270457435</v>
      </c>
      <c r="K16" s="211">
        <f t="shared" si="2"/>
        <v>0.08244217270457435</v>
      </c>
    </row>
    <row r="17" spans="1:11" ht="13.5">
      <c r="A17" s="5"/>
      <c r="B17" s="75" t="str">
        <f>+'帳票61_06(1)'!B16</f>
        <v>大宜味村</v>
      </c>
      <c r="C17" s="129">
        <f>SUM('(ｲ)保有分'!C17+'(ﾛ)取得分'!C17)</f>
        <v>0</v>
      </c>
      <c r="D17" s="130">
        <f>SUM('(ｲ)保有分'!D17+'(ﾛ)取得分'!D17)</f>
        <v>0</v>
      </c>
      <c r="E17" s="131">
        <f t="shared" si="0"/>
        <v>0</v>
      </c>
      <c r="F17" s="129">
        <f>SUM('(ｲ)保有分'!F17+'(ﾛ)取得分'!F17)</f>
        <v>0</v>
      </c>
      <c r="G17" s="130">
        <f>SUM('(ｲ)保有分'!G17+'(ﾛ)取得分'!G17)</f>
        <v>0</v>
      </c>
      <c r="H17" s="13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129">
        <f>SUM('(ｲ)保有分'!C18+'(ﾛ)取得分'!C18)</f>
        <v>0</v>
      </c>
      <c r="D18" s="130">
        <f>SUM('(ｲ)保有分'!D18+'(ﾛ)取得分'!D18)</f>
        <v>0</v>
      </c>
      <c r="E18" s="131">
        <f t="shared" si="0"/>
        <v>0</v>
      </c>
      <c r="F18" s="129">
        <f>SUM('(ｲ)保有分'!F18+'(ﾛ)取得分'!F18)</f>
        <v>0</v>
      </c>
      <c r="G18" s="130">
        <f>SUM('(ｲ)保有分'!G18+'(ﾛ)取得分'!G18)</f>
        <v>0</v>
      </c>
      <c r="H18" s="13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132">
        <f>SUM('(ｲ)保有分'!C19+'(ﾛ)取得分'!C19)</f>
        <v>0</v>
      </c>
      <c r="D19" s="133">
        <f>SUM('(ｲ)保有分'!D19+'(ﾛ)取得分'!D19)</f>
        <v>0</v>
      </c>
      <c r="E19" s="134">
        <f t="shared" si="0"/>
        <v>0</v>
      </c>
      <c r="F19" s="132">
        <f>SUM('(ｲ)保有分'!F19+'(ﾛ)取得分'!F19)</f>
        <v>0</v>
      </c>
      <c r="G19" s="133">
        <f>SUM('(ｲ)保有分'!G19+'(ﾛ)取得分'!G19)</f>
        <v>0</v>
      </c>
      <c r="H19" s="13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135">
        <f>SUM('(ｲ)保有分'!C20+'(ﾛ)取得分'!C20)</f>
        <v>0</v>
      </c>
      <c r="D20" s="136">
        <f>SUM('(ｲ)保有分'!D20+'(ﾛ)取得分'!D20)</f>
        <v>4127</v>
      </c>
      <c r="E20" s="137">
        <f t="shared" si="0"/>
        <v>4127</v>
      </c>
      <c r="F20" s="135">
        <f>SUM('(ｲ)保有分'!F20+'(ﾛ)取得分'!F20)</f>
        <v>0</v>
      </c>
      <c r="G20" s="136">
        <f>SUM('(ｲ)保有分'!G20+'(ﾛ)取得分'!G20)</f>
        <v>3568</v>
      </c>
      <c r="H20" s="137">
        <f t="shared" si="1"/>
        <v>3568</v>
      </c>
      <c r="I20" s="206" t="str">
        <f t="shared" si="3"/>
        <v>－</v>
      </c>
      <c r="J20" s="207">
        <f t="shared" si="2"/>
        <v>86.45505209595348</v>
      </c>
      <c r="K20" s="208">
        <f t="shared" si="2"/>
        <v>86.45505209595348</v>
      </c>
    </row>
    <row r="21" spans="1:11" ht="13.5">
      <c r="A21" s="5"/>
      <c r="B21" s="75" t="str">
        <f>+'帳票61_06(1)'!B20</f>
        <v>恩納村</v>
      </c>
      <c r="C21" s="129">
        <f>SUM('(ｲ)保有分'!C21+'(ﾛ)取得分'!C21)</f>
        <v>0</v>
      </c>
      <c r="D21" s="130">
        <f>SUM('(ｲ)保有分'!D21+'(ﾛ)取得分'!D21)</f>
        <v>42497</v>
      </c>
      <c r="E21" s="131">
        <f t="shared" si="0"/>
        <v>42497</v>
      </c>
      <c r="F21" s="129">
        <f>SUM('(ｲ)保有分'!F21+'(ﾛ)取得分'!F21)</f>
        <v>0</v>
      </c>
      <c r="G21" s="130">
        <f>SUM('(ｲ)保有分'!G21+'(ﾛ)取得分'!G21)</f>
        <v>1128</v>
      </c>
      <c r="H21" s="131">
        <f t="shared" si="1"/>
        <v>1128</v>
      </c>
      <c r="I21" s="201" t="str">
        <f t="shared" si="3"/>
        <v>－</v>
      </c>
      <c r="J21" s="155">
        <f t="shared" si="2"/>
        <v>2.6543050097653955</v>
      </c>
      <c r="K21" s="202">
        <f t="shared" si="2"/>
        <v>2.6543050097653955</v>
      </c>
    </row>
    <row r="22" spans="1:11" ht="13.5">
      <c r="A22" s="5"/>
      <c r="B22" s="75" t="str">
        <f>+'帳票61_06(1)'!B21</f>
        <v>宜野座村</v>
      </c>
      <c r="C22" s="129">
        <f>SUM('(ｲ)保有分'!C22+'(ﾛ)取得分'!C22)</f>
        <v>0</v>
      </c>
      <c r="D22" s="130">
        <f>SUM('(ｲ)保有分'!D22+'(ﾛ)取得分'!D22)</f>
        <v>9089</v>
      </c>
      <c r="E22" s="131">
        <f t="shared" si="0"/>
        <v>9089</v>
      </c>
      <c r="F22" s="129">
        <f>SUM('(ｲ)保有分'!F22+'(ﾛ)取得分'!F22)</f>
        <v>0</v>
      </c>
      <c r="G22" s="130">
        <f>SUM('(ｲ)保有分'!G22+'(ﾛ)取得分'!G22)</f>
        <v>0</v>
      </c>
      <c r="H22" s="131">
        <f t="shared" si="1"/>
        <v>0</v>
      </c>
      <c r="I22" s="201" t="str">
        <f t="shared" si="3"/>
        <v>－</v>
      </c>
      <c r="J22" s="155">
        <f t="shared" si="2"/>
        <v>0</v>
      </c>
      <c r="K22" s="202">
        <f t="shared" si="2"/>
        <v>0</v>
      </c>
    </row>
    <row r="23" spans="1:11" ht="13.5">
      <c r="A23" s="5"/>
      <c r="B23" s="75" t="str">
        <f>+'帳票61_06(1)'!B22</f>
        <v>金武町</v>
      </c>
      <c r="C23" s="129">
        <f>SUM('(ｲ)保有分'!C23+'(ﾛ)取得分'!C23)</f>
        <v>0</v>
      </c>
      <c r="D23" s="130">
        <f>SUM('(ｲ)保有分'!D23+'(ﾛ)取得分'!D23)</f>
        <v>0</v>
      </c>
      <c r="E23" s="131">
        <f t="shared" si="0"/>
        <v>0</v>
      </c>
      <c r="F23" s="129">
        <f>SUM('(ｲ)保有分'!F23+'(ﾛ)取得分'!F23)</f>
        <v>0</v>
      </c>
      <c r="G23" s="130">
        <f>SUM('(ｲ)保有分'!G23+'(ﾛ)取得分'!G23)</f>
        <v>0</v>
      </c>
      <c r="H23" s="13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132">
        <f>SUM('(ｲ)保有分'!C24+'(ﾛ)取得分'!C24)</f>
        <v>0</v>
      </c>
      <c r="D24" s="133">
        <f>SUM('(ｲ)保有分'!D24+'(ﾛ)取得分'!D24)</f>
        <v>0</v>
      </c>
      <c r="E24" s="134">
        <f t="shared" si="0"/>
        <v>0</v>
      </c>
      <c r="F24" s="132">
        <f>SUM('(ｲ)保有分'!F24+'(ﾛ)取得分'!F24)</f>
        <v>0</v>
      </c>
      <c r="G24" s="133">
        <f>SUM('(ｲ)保有分'!G24+'(ﾛ)取得分'!G24)</f>
        <v>0</v>
      </c>
      <c r="H24" s="13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135">
        <f>SUM('(ｲ)保有分'!C25+'(ﾛ)取得分'!C25)</f>
        <v>0</v>
      </c>
      <c r="D25" s="136">
        <f>SUM('(ｲ)保有分'!D25+'(ﾛ)取得分'!D25)</f>
        <v>0</v>
      </c>
      <c r="E25" s="137">
        <f t="shared" si="0"/>
        <v>0</v>
      </c>
      <c r="F25" s="135">
        <f>SUM('(ｲ)保有分'!F25+'(ﾛ)取得分'!F25)</f>
        <v>0</v>
      </c>
      <c r="G25" s="136">
        <f>SUM('(ｲ)保有分'!G25+'(ﾛ)取得分'!G25)</f>
        <v>0</v>
      </c>
      <c r="H25" s="13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129">
        <f>SUM('(ｲ)保有分'!C26+'(ﾛ)取得分'!C26)</f>
        <v>0</v>
      </c>
      <c r="D26" s="130">
        <f>SUM('(ｲ)保有分'!D26+'(ﾛ)取得分'!D26)</f>
        <v>0</v>
      </c>
      <c r="E26" s="131">
        <f t="shared" si="0"/>
        <v>0</v>
      </c>
      <c r="F26" s="129">
        <f>SUM('(ｲ)保有分'!F26+'(ﾛ)取得分'!F26)</f>
        <v>0</v>
      </c>
      <c r="G26" s="130">
        <f>SUM('(ｲ)保有分'!G26+'(ﾛ)取得分'!G26)</f>
        <v>0</v>
      </c>
      <c r="H26" s="13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129">
        <f>SUM('(ｲ)保有分'!C27+'(ﾛ)取得分'!C27)</f>
        <v>0</v>
      </c>
      <c r="D27" s="130">
        <f>SUM('(ｲ)保有分'!D27+'(ﾛ)取得分'!D27)</f>
        <v>0</v>
      </c>
      <c r="E27" s="131">
        <f t="shared" si="0"/>
        <v>0</v>
      </c>
      <c r="F27" s="129">
        <f>SUM('(ｲ)保有分'!F27+'(ﾛ)取得分'!F27)</f>
        <v>0</v>
      </c>
      <c r="G27" s="130">
        <f>SUM('(ｲ)保有分'!G27+'(ﾛ)取得分'!G27)</f>
        <v>0</v>
      </c>
      <c r="H27" s="131">
        <f t="shared" si="1"/>
        <v>0</v>
      </c>
      <c r="I27" s="201" t="str">
        <f t="shared" si="3"/>
        <v>－</v>
      </c>
      <c r="J27" s="155" t="str">
        <f t="shared" si="2"/>
        <v>－</v>
      </c>
      <c r="K27" s="202" t="str">
        <f t="shared" si="2"/>
        <v>－</v>
      </c>
    </row>
    <row r="28" spans="1:11" ht="13.5">
      <c r="A28" s="5"/>
      <c r="B28" s="75" t="str">
        <f>+'帳票61_06(1)'!B27</f>
        <v>北中城村</v>
      </c>
      <c r="C28" s="129">
        <f>SUM('(ｲ)保有分'!C28+'(ﾛ)取得分'!C28)</f>
        <v>0</v>
      </c>
      <c r="D28" s="130">
        <f>SUM('(ｲ)保有分'!D28+'(ﾛ)取得分'!D28)</f>
        <v>0</v>
      </c>
      <c r="E28" s="131">
        <f t="shared" si="0"/>
        <v>0</v>
      </c>
      <c r="F28" s="129">
        <f>SUM('(ｲ)保有分'!F28+'(ﾛ)取得分'!F28)</f>
        <v>0</v>
      </c>
      <c r="G28" s="130">
        <f>SUM('(ｲ)保有分'!G28+'(ﾛ)取得分'!G28)</f>
        <v>0</v>
      </c>
      <c r="H28" s="13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32">
        <f>SUM('(ｲ)保有分'!C29+'(ﾛ)取得分'!C29)</f>
        <v>0</v>
      </c>
      <c r="D29" s="133">
        <f>SUM('(ｲ)保有分'!D29+'(ﾛ)取得分'!D29)</f>
        <v>5585</v>
      </c>
      <c r="E29" s="134">
        <f t="shared" si="0"/>
        <v>5585</v>
      </c>
      <c r="F29" s="132">
        <f>SUM('(ｲ)保有分'!F29+'(ﾛ)取得分'!F29)</f>
        <v>0</v>
      </c>
      <c r="G29" s="133">
        <f>SUM('(ｲ)保有分'!G29+'(ﾛ)取得分'!G29)</f>
        <v>0</v>
      </c>
      <c r="H29" s="134">
        <f t="shared" si="1"/>
        <v>0</v>
      </c>
      <c r="I29" s="203" t="str">
        <f t="shared" si="3"/>
        <v>－</v>
      </c>
      <c r="J29" s="204">
        <f t="shared" si="2"/>
        <v>0</v>
      </c>
      <c r="K29" s="205">
        <f t="shared" si="2"/>
        <v>0</v>
      </c>
    </row>
    <row r="30" spans="1:11" ht="13.5">
      <c r="A30" s="5"/>
      <c r="B30" s="77" t="str">
        <f>+'帳票61_06(1)'!B29</f>
        <v>西原町</v>
      </c>
      <c r="C30" s="135">
        <f>SUM('(ｲ)保有分'!C30+'(ﾛ)取得分'!C30)</f>
        <v>0</v>
      </c>
      <c r="D30" s="136">
        <f>SUM('(ｲ)保有分'!D30+'(ﾛ)取得分'!D30)</f>
        <v>0</v>
      </c>
      <c r="E30" s="137">
        <f t="shared" si="0"/>
        <v>0</v>
      </c>
      <c r="F30" s="135">
        <f>SUM('(ｲ)保有分'!F30+'(ﾛ)取得分'!F30)</f>
        <v>0</v>
      </c>
      <c r="G30" s="136">
        <f>SUM('(ｲ)保有分'!G30+'(ﾛ)取得分'!G30)</f>
        <v>0</v>
      </c>
      <c r="H30" s="13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129">
        <f>SUM('(ｲ)保有分'!C31+'(ﾛ)取得分'!C31)</f>
        <v>0</v>
      </c>
      <c r="D31" s="130">
        <f>SUM('(ｲ)保有分'!D31+'(ﾛ)取得分'!D31)</f>
        <v>0</v>
      </c>
      <c r="E31" s="131">
        <f t="shared" si="0"/>
        <v>0</v>
      </c>
      <c r="F31" s="129">
        <f>SUM('(ｲ)保有分'!F31+'(ﾛ)取得分'!F31)</f>
        <v>0</v>
      </c>
      <c r="G31" s="130">
        <f>SUM('(ｲ)保有分'!G31+'(ﾛ)取得分'!G31)</f>
        <v>0</v>
      </c>
      <c r="H31" s="13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129">
        <f>SUM('(ｲ)保有分'!C32+'(ﾛ)取得分'!C32)</f>
        <v>0</v>
      </c>
      <c r="D32" s="130">
        <f>SUM('(ｲ)保有分'!D32+'(ﾛ)取得分'!D32)</f>
        <v>0</v>
      </c>
      <c r="E32" s="131">
        <f t="shared" si="0"/>
        <v>0</v>
      </c>
      <c r="F32" s="129">
        <f>SUM('(ｲ)保有分'!F32+'(ﾛ)取得分'!F32)</f>
        <v>0</v>
      </c>
      <c r="G32" s="130">
        <f>SUM('(ｲ)保有分'!G32+'(ﾛ)取得分'!G32)</f>
        <v>0</v>
      </c>
      <c r="H32" s="131">
        <f t="shared" si="1"/>
        <v>0</v>
      </c>
      <c r="I32" s="201" t="str">
        <f t="shared" si="3"/>
        <v>－</v>
      </c>
      <c r="J32" s="155" t="str">
        <f t="shared" si="2"/>
        <v>－</v>
      </c>
      <c r="K32" s="202" t="str">
        <f t="shared" si="2"/>
        <v>－</v>
      </c>
    </row>
    <row r="33" spans="1:11" ht="13.5">
      <c r="A33" s="5"/>
      <c r="B33" s="75" t="str">
        <f>+'帳票61_06(1)'!B32</f>
        <v>渡嘉敷村</v>
      </c>
      <c r="C33" s="129">
        <f>SUM('(ｲ)保有分'!C33+'(ﾛ)取得分'!C33)</f>
        <v>0</v>
      </c>
      <c r="D33" s="130">
        <f>SUM('(ｲ)保有分'!D33+'(ﾛ)取得分'!D33)</f>
        <v>0</v>
      </c>
      <c r="E33" s="131">
        <f t="shared" si="0"/>
        <v>0</v>
      </c>
      <c r="F33" s="129">
        <f>SUM('(ｲ)保有分'!F33+'(ﾛ)取得分'!F33)</f>
        <v>0</v>
      </c>
      <c r="G33" s="130">
        <f>SUM('(ｲ)保有分'!G33+'(ﾛ)取得分'!G33)</f>
        <v>0</v>
      </c>
      <c r="H33" s="13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132">
        <f>SUM('(ｲ)保有分'!C34+'(ﾛ)取得分'!C34)</f>
        <v>0</v>
      </c>
      <c r="D34" s="133">
        <f>SUM('(ｲ)保有分'!D34+'(ﾛ)取得分'!D34)</f>
        <v>0</v>
      </c>
      <c r="E34" s="134">
        <f t="shared" si="0"/>
        <v>0</v>
      </c>
      <c r="F34" s="132">
        <f>SUM('(ｲ)保有分'!F34+'(ﾛ)取得分'!F34)</f>
        <v>0</v>
      </c>
      <c r="G34" s="133">
        <f>SUM('(ｲ)保有分'!G34+'(ﾛ)取得分'!G34)</f>
        <v>0</v>
      </c>
      <c r="H34" s="13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135">
        <f>SUM('(ｲ)保有分'!C35+'(ﾛ)取得分'!C35)</f>
        <v>0</v>
      </c>
      <c r="D35" s="136">
        <f>SUM('(ｲ)保有分'!D35+'(ﾛ)取得分'!D35)</f>
        <v>0</v>
      </c>
      <c r="E35" s="137">
        <f t="shared" si="0"/>
        <v>0</v>
      </c>
      <c r="F35" s="135">
        <f>SUM('(ｲ)保有分'!F35+'(ﾛ)取得分'!F35)</f>
        <v>0</v>
      </c>
      <c r="G35" s="136">
        <f>SUM('(ｲ)保有分'!G35+'(ﾛ)取得分'!G35)</f>
        <v>0</v>
      </c>
      <c r="H35" s="13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129">
        <f>SUM('(ｲ)保有分'!C36+'(ﾛ)取得分'!C36)</f>
        <v>0</v>
      </c>
      <c r="D36" s="130">
        <f>SUM('(ｲ)保有分'!D36+'(ﾛ)取得分'!D36)</f>
        <v>0</v>
      </c>
      <c r="E36" s="131">
        <f t="shared" si="0"/>
        <v>0</v>
      </c>
      <c r="F36" s="129">
        <f>SUM('(ｲ)保有分'!F36+'(ﾛ)取得分'!F36)</f>
        <v>0</v>
      </c>
      <c r="G36" s="130">
        <f>SUM('(ｲ)保有分'!G36+'(ﾛ)取得分'!G36)</f>
        <v>0</v>
      </c>
      <c r="H36" s="13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129">
        <f>SUM('(ｲ)保有分'!C37+'(ﾛ)取得分'!C37)</f>
        <v>0</v>
      </c>
      <c r="D37" s="130">
        <f>SUM('(ｲ)保有分'!D37+'(ﾛ)取得分'!D37)</f>
        <v>0</v>
      </c>
      <c r="E37" s="131">
        <f aca="true" t="shared" si="4" ref="E37:E45">SUM(C37:D37)</f>
        <v>0</v>
      </c>
      <c r="F37" s="129">
        <f>SUM('(ｲ)保有分'!F37+'(ﾛ)取得分'!F37)</f>
        <v>0</v>
      </c>
      <c r="G37" s="130">
        <f>SUM('(ｲ)保有分'!G37+'(ﾛ)取得分'!G37)</f>
        <v>0</v>
      </c>
      <c r="H37" s="13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129">
        <f>SUM('(ｲ)保有分'!C38+'(ﾛ)取得分'!C38)</f>
        <v>0</v>
      </c>
      <c r="D38" s="130">
        <f>SUM('(ｲ)保有分'!D38+'(ﾛ)取得分'!D38)</f>
        <v>0</v>
      </c>
      <c r="E38" s="131">
        <f t="shared" si="4"/>
        <v>0</v>
      </c>
      <c r="F38" s="129">
        <f>SUM('(ｲ)保有分'!F38+'(ﾛ)取得分'!F38)</f>
        <v>0</v>
      </c>
      <c r="G38" s="130">
        <f>SUM('(ｲ)保有分'!G38+'(ﾛ)取得分'!G38)</f>
        <v>0</v>
      </c>
      <c r="H38" s="13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132">
        <f>SUM('(ｲ)保有分'!C39+'(ﾛ)取得分'!C39)</f>
        <v>0</v>
      </c>
      <c r="D39" s="133">
        <f>SUM('(ｲ)保有分'!D39+'(ﾛ)取得分'!D39)</f>
        <v>0</v>
      </c>
      <c r="E39" s="134">
        <f t="shared" si="4"/>
        <v>0</v>
      </c>
      <c r="F39" s="132">
        <f>SUM('(ｲ)保有分'!F39+'(ﾛ)取得分'!F39)</f>
        <v>0</v>
      </c>
      <c r="G39" s="133">
        <f>SUM('(ｲ)保有分'!G39+'(ﾛ)取得分'!G39)</f>
        <v>0</v>
      </c>
      <c r="H39" s="134">
        <f t="shared" si="5"/>
        <v>0</v>
      </c>
      <c r="I39" s="203" t="str">
        <f t="shared" si="3"/>
        <v>－</v>
      </c>
      <c r="J39" s="204" t="str">
        <f t="shared" si="3"/>
        <v>－</v>
      </c>
      <c r="K39" s="205" t="str">
        <f t="shared" si="3"/>
        <v>－</v>
      </c>
    </row>
    <row r="40" spans="1:11" ht="13.5">
      <c r="A40" s="5"/>
      <c r="B40" s="77" t="str">
        <f>+'帳票61_06(1)'!B39</f>
        <v>伊是名村</v>
      </c>
      <c r="C40" s="135">
        <f>SUM('(ｲ)保有分'!C40+'(ﾛ)取得分'!C40)</f>
        <v>0</v>
      </c>
      <c r="D40" s="136">
        <f>SUM('(ｲ)保有分'!D40+'(ﾛ)取得分'!D40)</f>
        <v>0</v>
      </c>
      <c r="E40" s="137">
        <f t="shared" si="4"/>
        <v>0</v>
      </c>
      <c r="F40" s="135">
        <f>SUM('(ｲ)保有分'!F40+'(ﾛ)取得分'!F40)</f>
        <v>0</v>
      </c>
      <c r="G40" s="136">
        <f>SUM('(ｲ)保有分'!G40+'(ﾛ)取得分'!G40)</f>
        <v>0</v>
      </c>
      <c r="H40" s="137">
        <f t="shared" si="5"/>
        <v>0</v>
      </c>
      <c r="I40" s="206" t="str">
        <f t="shared" si="3"/>
        <v>－</v>
      </c>
      <c r="J40" s="207" t="str">
        <f t="shared" si="3"/>
        <v>－</v>
      </c>
      <c r="K40" s="208" t="str">
        <f t="shared" si="3"/>
        <v>－</v>
      </c>
    </row>
    <row r="41" spans="1:11" ht="13.5">
      <c r="A41" s="5"/>
      <c r="B41" s="75" t="str">
        <f>+'帳票61_06(1)'!B40</f>
        <v>久米島町</v>
      </c>
      <c r="C41" s="129">
        <f>SUM('(ｲ)保有分'!C41+'(ﾛ)取得分'!C41)</f>
        <v>0</v>
      </c>
      <c r="D41" s="130">
        <f>SUM('(ｲ)保有分'!D41+'(ﾛ)取得分'!D41)</f>
        <v>0</v>
      </c>
      <c r="E41" s="131">
        <f t="shared" si="4"/>
        <v>0</v>
      </c>
      <c r="F41" s="129">
        <f>SUM('(ｲ)保有分'!F41+'(ﾛ)取得分'!F41)</f>
        <v>0</v>
      </c>
      <c r="G41" s="130">
        <f>SUM('(ｲ)保有分'!G41+'(ﾛ)取得分'!G41)</f>
        <v>0</v>
      </c>
      <c r="H41" s="13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129">
        <f>SUM('(ｲ)保有分'!C42+'(ﾛ)取得分'!C42)</f>
        <v>0</v>
      </c>
      <c r="D42" s="130">
        <f>SUM('(ｲ)保有分'!D42+'(ﾛ)取得分'!D42)</f>
        <v>0</v>
      </c>
      <c r="E42" s="131">
        <f t="shared" si="4"/>
        <v>0</v>
      </c>
      <c r="F42" s="129">
        <f>SUM('(ｲ)保有分'!F42+'(ﾛ)取得分'!F42)</f>
        <v>0</v>
      </c>
      <c r="G42" s="130">
        <f>SUM('(ｲ)保有分'!G42+'(ﾛ)取得分'!G42)</f>
        <v>0</v>
      </c>
      <c r="H42" s="13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129">
        <f>SUM('(ｲ)保有分'!C43+'(ﾛ)取得分'!C43)</f>
        <v>0</v>
      </c>
      <c r="D43" s="130">
        <f>SUM('(ｲ)保有分'!D43+'(ﾛ)取得分'!D43)</f>
        <v>0</v>
      </c>
      <c r="E43" s="131">
        <f t="shared" si="4"/>
        <v>0</v>
      </c>
      <c r="F43" s="129">
        <f>SUM('(ｲ)保有分'!F43+'(ﾛ)取得分'!F43)</f>
        <v>0</v>
      </c>
      <c r="G43" s="130">
        <f>SUM('(ｲ)保有分'!G43+'(ﾛ)取得分'!G43)</f>
        <v>0</v>
      </c>
      <c r="H43" s="13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132">
        <f>SUM('(ｲ)保有分'!C44+'(ﾛ)取得分'!C44)</f>
        <v>0</v>
      </c>
      <c r="D44" s="133">
        <f>SUM('(ｲ)保有分'!D44+'(ﾛ)取得分'!D44)</f>
        <v>0</v>
      </c>
      <c r="E44" s="134">
        <f t="shared" si="4"/>
        <v>0</v>
      </c>
      <c r="F44" s="132">
        <f>SUM('(ｲ)保有分'!F44+'(ﾛ)取得分'!F44)</f>
        <v>0</v>
      </c>
      <c r="G44" s="133">
        <f>SUM('(ｲ)保有分'!G44+'(ﾛ)取得分'!G44)</f>
        <v>0</v>
      </c>
      <c r="H44" s="134">
        <f t="shared" si="5"/>
        <v>0</v>
      </c>
      <c r="I44" s="203" t="str">
        <f t="shared" si="3"/>
        <v>－</v>
      </c>
      <c r="J44" s="204" t="str">
        <f t="shared" si="3"/>
        <v>－</v>
      </c>
      <c r="K44" s="205" t="str">
        <f t="shared" si="3"/>
        <v>－</v>
      </c>
    </row>
    <row r="45" spans="1:11" ht="14.25" thickBot="1">
      <c r="A45" s="5"/>
      <c r="B45" s="77" t="str">
        <f>+'帳票61_06(1)'!B44</f>
        <v>与那国町</v>
      </c>
      <c r="C45" s="135">
        <f>SUM('(ｲ)保有分'!C45+'(ﾛ)取得分'!C45)</f>
        <v>0</v>
      </c>
      <c r="D45" s="136">
        <f>SUM('(ｲ)保有分'!D45+'(ﾛ)取得分'!D45)</f>
        <v>0</v>
      </c>
      <c r="E45" s="137">
        <f t="shared" si="4"/>
        <v>0</v>
      </c>
      <c r="F45" s="135">
        <f>SUM('(ｲ)保有分'!F45+'(ﾛ)取得分'!F45)</f>
        <v>0</v>
      </c>
      <c r="G45" s="136">
        <f>SUM('(ｲ)保有分'!G45+'(ﾛ)取得分'!G45)</f>
        <v>0</v>
      </c>
      <c r="H45" s="137">
        <f t="shared" si="5"/>
        <v>0</v>
      </c>
      <c r="I45" s="206" t="str">
        <f t="shared" si="3"/>
        <v>－</v>
      </c>
      <c r="J45" s="207" t="str">
        <f t="shared" si="3"/>
        <v>－</v>
      </c>
      <c r="K45" s="208" t="str">
        <f t="shared" si="3"/>
        <v>－</v>
      </c>
    </row>
    <row r="46" spans="1:11" ht="14.25" thickTop="1">
      <c r="A46" s="6"/>
      <c r="B46" s="79" t="s">
        <v>65</v>
      </c>
      <c r="C46" s="173">
        <f aca="true" t="shared" si="6" ref="C46:H46">SUM(C5:C15)</f>
        <v>28024</v>
      </c>
      <c r="D46" s="174">
        <f t="shared" si="6"/>
        <v>108775</v>
      </c>
      <c r="E46" s="175">
        <f t="shared" si="6"/>
        <v>136799</v>
      </c>
      <c r="F46" s="173">
        <f t="shared" si="6"/>
        <v>28024</v>
      </c>
      <c r="G46" s="174">
        <f t="shared" si="6"/>
        <v>13041</v>
      </c>
      <c r="H46" s="175">
        <f t="shared" si="6"/>
        <v>41065</v>
      </c>
      <c r="I46" s="218">
        <f t="shared" si="3"/>
        <v>100</v>
      </c>
      <c r="J46" s="219">
        <f t="shared" si="3"/>
        <v>11.988968053321075</v>
      </c>
      <c r="K46" s="220">
        <f t="shared" si="3"/>
        <v>30.01849428723894</v>
      </c>
    </row>
    <row r="47" spans="1:11" ht="14.25" thickBot="1">
      <c r="A47" s="6"/>
      <c r="B47" s="80" t="s">
        <v>66</v>
      </c>
      <c r="C47" s="138">
        <f aca="true" t="shared" si="7" ref="C47:H47">SUM(C16:C45)</f>
        <v>0</v>
      </c>
      <c r="D47" s="139">
        <f t="shared" si="7"/>
        <v>188660</v>
      </c>
      <c r="E47" s="140">
        <f t="shared" si="7"/>
        <v>188660</v>
      </c>
      <c r="F47" s="138">
        <f t="shared" si="7"/>
        <v>0</v>
      </c>
      <c r="G47" s="139">
        <f t="shared" si="7"/>
        <v>4801</v>
      </c>
      <c r="H47" s="140">
        <f t="shared" si="7"/>
        <v>4801</v>
      </c>
      <c r="I47" s="215" t="str">
        <f t="shared" si="3"/>
        <v>－</v>
      </c>
      <c r="J47" s="216">
        <f t="shared" si="3"/>
        <v>2.5447895685359905</v>
      </c>
      <c r="K47" s="217">
        <f t="shared" si="3"/>
        <v>2.5447895685359905</v>
      </c>
    </row>
    <row r="48" spans="2:11" ht="14.25" thickBot="1">
      <c r="B48" s="82" t="s">
        <v>114</v>
      </c>
      <c r="C48" s="156">
        <f aca="true" t="shared" si="8" ref="C48:H48">SUM(C46:C47)</f>
        <v>28024</v>
      </c>
      <c r="D48" s="157">
        <f t="shared" si="8"/>
        <v>297435</v>
      </c>
      <c r="E48" s="158">
        <f t="shared" si="8"/>
        <v>325459</v>
      </c>
      <c r="F48" s="156">
        <f t="shared" si="8"/>
        <v>28024</v>
      </c>
      <c r="G48" s="157">
        <f t="shared" si="8"/>
        <v>17842</v>
      </c>
      <c r="H48" s="158">
        <f t="shared" si="8"/>
        <v>45866</v>
      </c>
      <c r="I48" s="223">
        <f t="shared" si="3"/>
        <v>100</v>
      </c>
      <c r="J48" s="224">
        <f t="shared" si="3"/>
        <v>5.998621547565014</v>
      </c>
      <c r="K48" s="225">
        <f t="shared" si="3"/>
        <v>14.0927121388562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43"/>
  </sheetPr>
  <dimension ref="A1:K48"/>
  <sheetViews>
    <sheetView showGridLines="0" workbookViewId="0" topLeftCell="A1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56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+'帳票61_06(1)'!GA4</f>
        <v>0</v>
      </c>
      <c r="D5" s="127">
        <f>+'帳票61_06(1)'!GB4</f>
        <v>8850</v>
      </c>
      <c r="E5" s="128">
        <f>SUM(C5:D5)</f>
        <v>8850</v>
      </c>
      <c r="F5" s="126">
        <f>+'帳票61_06(1)'!GF4</f>
        <v>0</v>
      </c>
      <c r="G5" s="127">
        <f>+'帳票61_06(1)'!GG4</f>
        <v>0</v>
      </c>
      <c r="H5" s="128">
        <f>SUM(F5:G5)</f>
        <v>0</v>
      </c>
      <c r="I5" s="188" t="str">
        <f>IF(C5=0,"－",(F5/C5)*100)</f>
        <v>－</v>
      </c>
      <c r="J5" s="142">
        <f aca="true" t="shared" si="0" ref="J5:K36">IF(D5=0,"－",(G5/D5)*100)</f>
        <v>0</v>
      </c>
      <c r="K5" s="189">
        <f>IF(E5=0,"－",(H5/E5)*100)</f>
        <v>0</v>
      </c>
    </row>
    <row r="6" spans="1:11" ht="13.5">
      <c r="A6" s="17"/>
      <c r="B6" s="75" t="str">
        <f>+'帳票61_06(1)'!B5</f>
        <v>宜野湾市</v>
      </c>
      <c r="C6" s="129">
        <f>+'帳票61_06(1)'!GA5</f>
        <v>0</v>
      </c>
      <c r="D6" s="130">
        <f>+'帳票61_06(1)'!GB5</f>
        <v>0</v>
      </c>
      <c r="E6" s="131">
        <f aca="true" t="shared" si="1" ref="E6:E45">SUM(C6:D6)</f>
        <v>0</v>
      </c>
      <c r="F6" s="129">
        <f>+'帳票61_06(1)'!GF5</f>
        <v>0</v>
      </c>
      <c r="G6" s="130">
        <f>+'帳票61_06(1)'!GG5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+'帳票61_06(1)'!GA6</f>
        <v>0</v>
      </c>
      <c r="D7" s="130">
        <f>+'帳票61_06(1)'!GB6</f>
        <v>29306</v>
      </c>
      <c r="E7" s="131">
        <f t="shared" si="1"/>
        <v>29306</v>
      </c>
      <c r="F7" s="129">
        <f>+'帳票61_06(1)'!GF6</f>
        <v>0</v>
      </c>
      <c r="G7" s="130">
        <f>+'帳票61_06(1)'!GG6</f>
        <v>0</v>
      </c>
      <c r="H7" s="131">
        <f t="shared" si="2"/>
        <v>0</v>
      </c>
      <c r="I7" s="190" t="str">
        <f t="shared" si="3"/>
        <v>－</v>
      </c>
      <c r="J7" s="145">
        <f t="shared" si="0"/>
        <v>0</v>
      </c>
      <c r="K7" s="191">
        <f t="shared" si="0"/>
        <v>0</v>
      </c>
    </row>
    <row r="8" spans="1:11" ht="13.5">
      <c r="A8" s="17"/>
      <c r="B8" s="75" t="str">
        <f>+'帳票61_06(1)'!B7</f>
        <v>浦添市</v>
      </c>
      <c r="C8" s="129">
        <f>+'帳票61_06(1)'!GA7</f>
        <v>0</v>
      </c>
      <c r="D8" s="130">
        <f>+'帳票61_06(1)'!GB7</f>
        <v>10830</v>
      </c>
      <c r="E8" s="131">
        <f t="shared" si="1"/>
        <v>10830</v>
      </c>
      <c r="F8" s="129">
        <f>+'帳票61_06(1)'!GF7</f>
        <v>0</v>
      </c>
      <c r="G8" s="130">
        <f>+'帳票61_06(1)'!GG7</f>
        <v>0</v>
      </c>
      <c r="H8" s="131">
        <f t="shared" si="2"/>
        <v>0</v>
      </c>
      <c r="I8" s="190" t="str">
        <f t="shared" si="3"/>
        <v>－</v>
      </c>
      <c r="J8" s="145">
        <f t="shared" si="0"/>
        <v>0</v>
      </c>
      <c r="K8" s="191">
        <f t="shared" si="0"/>
        <v>0</v>
      </c>
    </row>
    <row r="9" spans="1:11" ht="13.5">
      <c r="A9" s="17"/>
      <c r="B9" s="76" t="str">
        <f>+'帳票61_06(1)'!B8</f>
        <v>名護市</v>
      </c>
      <c r="C9" s="132">
        <f>+'帳票61_06(1)'!GA8</f>
        <v>14909</v>
      </c>
      <c r="D9" s="133">
        <f>+'帳票61_06(1)'!GB8</f>
        <v>13872</v>
      </c>
      <c r="E9" s="134">
        <f t="shared" si="1"/>
        <v>28781</v>
      </c>
      <c r="F9" s="132">
        <f>+'帳票61_06(1)'!GF8</f>
        <v>14909</v>
      </c>
      <c r="G9" s="133">
        <f>+'帳票61_06(1)'!GG8</f>
        <v>10864</v>
      </c>
      <c r="H9" s="134">
        <f t="shared" si="2"/>
        <v>25773</v>
      </c>
      <c r="I9" s="168">
        <f t="shared" si="3"/>
        <v>100</v>
      </c>
      <c r="J9" s="148">
        <f t="shared" si="0"/>
        <v>78.31603229527106</v>
      </c>
      <c r="K9" s="170">
        <f t="shared" si="0"/>
        <v>89.54866057468469</v>
      </c>
    </row>
    <row r="10" spans="1:11" ht="13.5">
      <c r="A10" s="17"/>
      <c r="B10" s="77" t="str">
        <f>+'帳票61_06(1)'!B9</f>
        <v>糸満市</v>
      </c>
      <c r="C10" s="135">
        <f>+'帳票61_06(1)'!GA9</f>
        <v>0</v>
      </c>
      <c r="D10" s="136">
        <f>+'帳票61_06(1)'!GB9</f>
        <v>0</v>
      </c>
      <c r="E10" s="137">
        <f t="shared" si="1"/>
        <v>0</v>
      </c>
      <c r="F10" s="135">
        <f>+'帳票61_06(1)'!GF9</f>
        <v>0</v>
      </c>
      <c r="G10" s="136">
        <f>+'帳票61_06(1)'!GG9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+'帳票61_06(1)'!GA10</f>
        <v>0</v>
      </c>
      <c r="D11" s="130">
        <f>+'帳票61_06(1)'!GB10</f>
        <v>0</v>
      </c>
      <c r="E11" s="131">
        <f t="shared" si="1"/>
        <v>0</v>
      </c>
      <c r="F11" s="129">
        <f>+'帳票61_06(1)'!GF10</f>
        <v>0</v>
      </c>
      <c r="G11" s="130">
        <f>+'帳票61_06(1)'!GG10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+'帳票61_06(1)'!GA11</f>
        <v>0</v>
      </c>
      <c r="D12" s="130">
        <f>+'帳票61_06(1)'!GB11</f>
        <v>0</v>
      </c>
      <c r="E12" s="131">
        <f t="shared" si="1"/>
        <v>0</v>
      </c>
      <c r="F12" s="129">
        <f>+'帳票61_06(1)'!GF11</f>
        <v>0</v>
      </c>
      <c r="G12" s="130">
        <f>+'帳票61_06(1)'!GG11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+'帳票61_06(1)'!GA12</f>
        <v>0</v>
      </c>
      <c r="D13" s="130">
        <f>+'帳票61_06(1)'!GB12</f>
        <v>3481</v>
      </c>
      <c r="E13" s="131">
        <f t="shared" si="1"/>
        <v>3481</v>
      </c>
      <c r="F13" s="129">
        <f>+'帳票61_06(1)'!GF12</f>
        <v>0</v>
      </c>
      <c r="G13" s="130">
        <f>+'帳票61_06(1)'!GG12</f>
        <v>694</v>
      </c>
      <c r="H13" s="131">
        <f t="shared" si="2"/>
        <v>694</v>
      </c>
      <c r="I13" s="190" t="str">
        <f t="shared" si="3"/>
        <v>－</v>
      </c>
      <c r="J13" s="145">
        <f t="shared" si="0"/>
        <v>19.936799770180983</v>
      </c>
      <c r="K13" s="191">
        <f t="shared" si="0"/>
        <v>19.936799770180983</v>
      </c>
    </row>
    <row r="14" spans="1:11" ht="13.5">
      <c r="A14" s="17"/>
      <c r="B14" s="76" t="str">
        <f>+'帳票61_06(1)'!B13</f>
        <v>宮古島市</v>
      </c>
      <c r="C14" s="132">
        <f>+'帳票61_06(1)'!GA13</f>
        <v>0</v>
      </c>
      <c r="D14" s="133">
        <f>+'帳票61_06(1)'!GB13</f>
        <v>33986</v>
      </c>
      <c r="E14" s="134">
        <f t="shared" si="1"/>
        <v>33986</v>
      </c>
      <c r="F14" s="132">
        <f>+'帳票61_06(1)'!GF13</f>
        <v>0</v>
      </c>
      <c r="G14" s="133">
        <f>+'帳票61_06(1)'!GG13</f>
        <v>0</v>
      </c>
      <c r="H14" s="134">
        <f t="shared" si="2"/>
        <v>0</v>
      </c>
      <c r="I14" s="168" t="str">
        <f t="shared" si="3"/>
        <v>－</v>
      </c>
      <c r="J14" s="148">
        <f t="shared" si="0"/>
        <v>0</v>
      </c>
      <c r="K14" s="170">
        <f t="shared" si="0"/>
        <v>0</v>
      </c>
    </row>
    <row r="15" spans="1:11" ht="13.5">
      <c r="A15" s="17"/>
      <c r="B15" s="77" t="str">
        <f>+'帳票61_06(1)'!B14</f>
        <v>南城市</v>
      </c>
      <c r="C15" s="135">
        <f>+'帳票61_06(1)'!GA14</f>
        <v>0</v>
      </c>
      <c r="D15" s="136">
        <f>+'帳票61_06(1)'!GB14</f>
        <v>3088</v>
      </c>
      <c r="E15" s="137">
        <f t="shared" si="1"/>
        <v>3088</v>
      </c>
      <c r="F15" s="135">
        <f>+'帳票61_06(1)'!GF14</f>
        <v>0</v>
      </c>
      <c r="G15" s="136">
        <f>+'帳票61_06(1)'!GG14</f>
        <v>0</v>
      </c>
      <c r="H15" s="137">
        <f t="shared" si="2"/>
        <v>0</v>
      </c>
      <c r="I15" s="192" t="str">
        <f t="shared" si="3"/>
        <v>－</v>
      </c>
      <c r="J15" s="151">
        <f t="shared" si="0"/>
        <v>0</v>
      </c>
      <c r="K15" s="193">
        <f t="shared" si="0"/>
        <v>0</v>
      </c>
    </row>
    <row r="16" spans="1:11" ht="13.5">
      <c r="A16" s="17"/>
      <c r="B16" s="78" t="str">
        <f>+'帳票61_06(1)'!B15</f>
        <v>国頭村</v>
      </c>
      <c r="C16" s="126">
        <f>+'帳票61_06(1)'!GA15</f>
        <v>0</v>
      </c>
      <c r="D16" s="127">
        <f>+'帳票61_06(1)'!GB15</f>
        <v>127362</v>
      </c>
      <c r="E16" s="128">
        <f t="shared" si="1"/>
        <v>127362</v>
      </c>
      <c r="F16" s="126">
        <f>+'帳票61_06(1)'!GF15</f>
        <v>0</v>
      </c>
      <c r="G16" s="127">
        <f>+'帳票61_06(1)'!GG15</f>
        <v>105</v>
      </c>
      <c r="H16" s="128">
        <f t="shared" si="2"/>
        <v>105</v>
      </c>
      <c r="I16" s="188" t="str">
        <f t="shared" si="3"/>
        <v>－</v>
      </c>
      <c r="J16" s="142">
        <f t="shared" si="0"/>
        <v>0.08244217270457435</v>
      </c>
      <c r="K16" s="189">
        <f t="shared" si="0"/>
        <v>0.08244217270457435</v>
      </c>
    </row>
    <row r="17" spans="1:11" ht="13.5">
      <c r="A17" s="17"/>
      <c r="B17" s="75" t="str">
        <f>+'帳票61_06(1)'!B16</f>
        <v>大宜味村</v>
      </c>
      <c r="C17" s="129">
        <f>+'帳票61_06(1)'!GA16</f>
        <v>0</v>
      </c>
      <c r="D17" s="130">
        <f>+'帳票61_06(1)'!GB16</f>
        <v>0</v>
      </c>
      <c r="E17" s="131">
        <f t="shared" si="1"/>
        <v>0</v>
      </c>
      <c r="F17" s="129">
        <f>+'帳票61_06(1)'!GF16</f>
        <v>0</v>
      </c>
      <c r="G17" s="130">
        <f>+'帳票61_06(1)'!GG16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+'帳票61_06(1)'!GA17</f>
        <v>0</v>
      </c>
      <c r="D18" s="130">
        <f>+'帳票61_06(1)'!GB17</f>
        <v>0</v>
      </c>
      <c r="E18" s="131">
        <f t="shared" si="1"/>
        <v>0</v>
      </c>
      <c r="F18" s="129">
        <f>+'帳票61_06(1)'!GF17</f>
        <v>0</v>
      </c>
      <c r="G18" s="130">
        <f>+'帳票61_06(1)'!GG17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+'帳票61_06(1)'!GA18</f>
        <v>0</v>
      </c>
      <c r="D19" s="133">
        <f>+'帳票61_06(1)'!GB18</f>
        <v>0</v>
      </c>
      <c r="E19" s="134">
        <f t="shared" si="1"/>
        <v>0</v>
      </c>
      <c r="F19" s="132">
        <f>+'帳票61_06(1)'!GF18</f>
        <v>0</v>
      </c>
      <c r="G19" s="133">
        <f>+'帳票61_06(1)'!GG18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+'帳票61_06(1)'!GA19</f>
        <v>0</v>
      </c>
      <c r="D20" s="136">
        <f>+'帳票61_06(1)'!GB19</f>
        <v>4127</v>
      </c>
      <c r="E20" s="137">
        <f t="shared" si="1"/>
        <v>4127</v>
      </c>
      <c r="F20" s="135">
        <f>+'帳票61_06(1)'!GF19</f>
        <v>0</v>
      </c>
      <c r="G20" s="136">
        <f>+'帳票61_06(1)'!GG19</f>
        <v>3568</v>
      </c>
      <c r="H20" s="137">
        <f t="shared" si="2"/>
        <v>3568</v>
      </c>
      <c r="I20" s="192" t="str">
        <f t="shared" si="3"/>
        <v>－</v>
      </c>
      <c r="J20" s="151">
        <f t="shared" si="0"/>
        <v>86.45505209595348</v>
      </c>
      <c r="K20" s="193">
        <f t="shared" si="0"/>
        <v>86.45505209595348</v>
      </c>
    </row>
    <row r="21" spans="1:11" ht="13.5">
      <c r="A21" s="17"/>
      <c r="B21" s="75" t="str">
        <f>+'帳票61_06(1)'!B20</f>
        <v>恩納村</v>
      </c>
      <c r="C21" s="129">
        <f>+'帳票61_06(1)'!GA20</f>
        <v>0</v>
      </c>
      <c r="D21" s="130">
        <f>+'帳票61_06(1)'!GB20</f>
        <v>21036</v>
      </c>
      <c r="E21" s="131">
        <f t="shared" si="1"/>
        <v>21036</v>
      </c>
      <c r="F21" s="129">
        <f>+'帳票61_06(1)'!GF20</f>
        <v>0</v>
      </c>
      <c r="G21" s="130">
        <f>+'帳票61_06(1)'!GG20</f>
        <v>1072</v>
      </c>
      <c r="H21" s="131">
        <f t="shared" si="2"/>
        <v>1072</v>
      </c>
      <c r="I21" s="190" t="str">
        <f t="shared" si="3"/>
        <v>－</v>
      </c>
      <c r="J21" s="145">
        <f t="shared" si="0"/>
        <v>5.09602586042974</v>
      </c>
      <c r="K21" s="191">
        <f t="shared" si="0"/>
        <v>5.09602586042974</v>
      </c>
    </row>
    <row r="22" spans="1:11" ht="13.5">
      <c r="A22" s="17"/>
      <c r="B22" s="75" t="str">
        <f>+'帳票61_06(1)'!B21</f>
        <v>宜野座村</v>
      </c>
      <c r="C22" s="129">
        <f>+'帳票61_06(1)'!GA21</f>
        <v>0</v>
      </c>
      <c r="D22" s="130">
        <f>+'帳票61_06(1)'!GB21</f>
        <v>9089</v>
      </c>
      <c r="E22" s="131">
        <f t="shared" si="1"/>
        <v>9089</v>
      </c>
      <c r="F22" s="129">
        <f>+'帳票61_06(1)'!GF21</f>
        <v>0</v>
      </c>
      <c r="G22" s="130">
        <f>+'帳票61_06(1)'!GG21</f>
        <v>0</v>
      </c>
      <c r="H22" s="131">
        <f t="shared" si="2"/>
        <v>0</v>
      </c>
      <c r="I22" s="190" t="str">
        <f t="shared" si="3"/>
        <v>－</v>
      </c>
      <c r="J22" s="145">
        <f t="shared" si="0"/>
        <v>0</v>
      </c>
      <c r="K22" s="191">
        <f t="shared" si="0"/>
        <v>0</v>
      </c>
    </row>
    <row r="23" spans="1:11" ht="13.5">
      <c r="A23" s="17"/>
      <c r="B23" s="75" t="str">
        <f>+'帳票61_06(1)'!B22</f>
        <v>金武町</v>
      </c>
      <c r="C23" s="129">
        <f>+'帳票61_06(1)'!GA22</f>
        <v>0</v>
      </c>
      <c r="D23" s="130">
        <f>+'帳票61_06(1)'!GB22</f>
        <v>0</v>
      </c>
      <c r="E23" s="131">
        <f t="shared" si="1"/>
        <v>0</v>
      </c>
      <c r="F23" s="129">
        <f>+'帳票61_06(1)'!GF22</f>
        <v>0</v>
      </c>
      <c r="G23" s="130">
        <f>+'帳票61_06(1)'!GG22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+'帳票61_06(1)'!GA23</f>
        <v>0</v>
      </c>
      <c r="D24" s="133">
        <f>+'帳票61_06(1)'!GB23</f>
        <v>0</v>
      </c>
      <c r="E24" s="134">
        <f t="shared" si="1"/>
        <v>0</v>
      </c>
      <c r="F24" s="132">
        <f>+'帳票61_06(1)'!GF23</f>
        <v>0</v>
      </c>
      <c r="G24" s="133">
        <f>+'帳票61_06(1)'!GG23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+'帳票61_06(1)'!GA24</f>
        <v>0</v>
      </c>
      <c r="D25" s="136">
        <f>+'帳票61_06(1)'!GB24</f>
        <v>0</v>
      </c>
      <c r="E25" s="137">
        <f t="shared" si="1"/>
        <v>0</v>
      </c>
      <c r="F25" s="135">
        <f>+'帳票61_06(1)'!GF24</f>
        <v>0</v>
      </c>
      <c r="G25" s="136">
        <f>+'帳票61_06(1)'!GG24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+'帳票61_06(1)'!GA25</f>
        <v>0</v>
      </c>
      <c r="D26" s="130">
        <f>+'帳票61_06(1)'!GB25</f>
        <v>0</v>
      </c>
      <c r="E26" s="131">
        <f t="shared" si="1"/>
        <v>0</v>
      </c>
      <c r="F26" s="129">
        <f>+'帳票61_06(1)'!GF25</f>
        <v>0</v>
      </c>
      <c r="G26" s="130">
        <f>+'帳票61_06(1)'!GG25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+'帳票61_06(1)'!GA26</f>
        <v>0</v>
      </c>
      <c r="D27" s="130">
        <f>+'帳票61_06(1)'!GB26</f>
        <v>0</v>
      </c>
      <c r="E27" s="131">
        <f t="shared" si="1"/>
        <v>0</v>
      </c>
      <c r="F27" s="129">
        <f>+'帳票61_06(1)'!GF26</f>
        <v>0</v>
      </c>
      <c r="G27" s="130">
        <f>+'帳票61_06(1)'!GG26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+'帳票61_06(1)'!GA27</f>
        <v>0</v>
      </c>
      <c r="D28" s="130">
        <f>+'帳票61_06(1)'!GB27</f>
        <v>0</v>
      </c>
      <c r="E28" s="131">
        <f t="shared" si="1"/>
        <v>0</v>
      </c>
      <c r="F28" s="129">
        <f>+'帳票61_06(1)'!GF27</f>
        <v>0</v>
      </c>
      <c r="G28" s="130">
        <f>+'帳票61_06(1)'!GG27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+'帳票61_06(1)'!GA28</f>
        <v>0</v>
      </c>
      <c r="D29" s="133">
        <f>+'帳票61_06(1)'!GB28</f>
        <v>5585</v>
      </c>
      <c r="E29" s="134">
        <f t="shared" si="1"/>
        <v>5585</v>
      </c>
      <c r="F29" s="132">
        <f>+'帳票61_06(1)'!GF28</f>
        <v>0</v>
      </c>
      <c r="G29" s="133">
        <f>+'帳票61_06(1)'!GG28</f>
        <v>0</v>
      </c>
      <c r="H29" s="134">
        <f t="shared" si="2"/>
        <v>0</v>
      </c>
      <c r="I29" s="168" t="str">
        <f t="shared" si="3"/>
        <v>－</v>
      </c>
      <c r="J29" s="148">
        <f t="shared" si="0"/>
        <v>0</v>
      </c>
      <c r="K29" s="170">
        <f t="shared" si="0"/>
        <v>0</v>
      </c>
    </row>
    <row r="30" spans="1:11" ht="13.5">
      <c r="A30" s="17"/>
      <c r="B30" s="77" t="str">
        <f>+'帳票61_06(1)'!B29</f>
        <v>西原町</v>
      </c>
      <c r="C30" s="135">
        <f>+'帳票61_06(1)'!GA29</f>
        <v>0</v>
      </c>
      <c r="D30" s="136">
        <f>+'帳票61_06(1)'!GB29</f>
        <v>0</v>
      </c>
      <c r="E30" s="137">
        <f t="shared" si="1"/>
        <v>0</v>
      </c>
      <c r="F30" s="135">
        <f>+'帳票61_06(1)'!GF29</f>
        <v>0</v>
      </c>
      <c r="G30" s="136">
        <f>+'帳票61_06(1)'!GG29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+'帳票61_06(1)'!GA30</f>
        <v>0</v>
      </c>
      <c r="D31" s="130">
        <f>+'帳票61_06(1)'!GB30</f>
        <v>0</v>
      </c>
      <c r="E31" s="131">
        <f t="shared" si="1"/>
        <v>0</v>
      </c>
      <c r="F31" s="129">
        <f>+'帳票61_06(1)'!GF30</f>
        <v>0</v>
      </c>
      <c r="G31" s="130">
        <f>+'帳票61_06(1)'!GG30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+'帳票61_06(1)'!GA31</f>
        <v>0</v>
      </c>
      <c r="D32" s="130">
        <f>+'帳票61_06(1)'!GB31</f>
        <v>0</v>
      </c>
      <c r="E32" s="131">
        <f t="shared" si="1"/>
        <v>0</v>
      </c>
      <c r="F32" s="129">
        <f>+'帳票61_06(1)'!GF31</f>
        <v>0</v>
      </c>
      <c r="G32" s="130">
        <f>+'帳票61_06(1)'!GG31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+'帳票61_06(1)'!GA32</f>
        <v>0</v>
      </c>
      <c r="D33" s="130">
        <f>+'帳票61_06(1)'!GB32</f>
        <v>0</v>
      </c>
      <c r="E33" s="131">
        <f t="shared" si="1"/>
        <v>0</v>
      </c>
      <c r="F33" s="129">
        <f>+'帳票61_06(1)'!GF32</f>
        <v>0</v>
      </c>
      <c r="G33" s="130">
        <f>+'帳票61_06(1)'!GG32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+'帳票61_06(1)'!GA33</f>
        <v>0</v>
      </c>
      <c r="D34" s="133">
        <f>+'帳票61_06(1)'!GB33</f>
        <v>0</v>
      </c>
      <c r="E34" s="134">
        <f t="shared" si="1"/>
        <v>0</v>
      </c>
      <c r="F34" s="132">
        <f>+'帳票61_06(1)'!GF33</f>
        <v>0</v>
      </c>
      <c r="G34" s="133">
        <f>+'帳票61_06(1)'!GG33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+'帳票61_06(1)'!GA34</f>
        <v>0</v>
      </c>
      <c r="D35" s="136">
        <f>+'帳票61_06(1)'!GB34</f>
        <v>0</v>
      </c>
      <c r="E35" s="137">
        <f t="shared" si="1"/>
        <v>0</v>
      </c>
      <c r="F35" s="135">
        <f>+'帳票61_06(1)'!GF34</f>
        <v>0</v>
      </c>
      <c r="G35" s="136">
        <f>+'帳票61_06(1)'!GG34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+'帳票61_06(1)'!GA35</f>
        <v>0</v>
      </c>
      <c r="D36" s="130">
        <f>+'帳票61_06(1)'!GB35</f>
        <v>0</v>
      </c>
      <c r="E36" s="131">
        <f t="shared" si="1"/>
        <v>0</v>
      </c>
      <c r="F36" s="129">
        <f>+'帳票61_06(1)'!GF35</f>
        <v>0</v>
      </c>
      <c r="G36" s="130">
        <f>+'帳票61_06(1)'!GG35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+'帳票61_06(1)'!GA36</f>
        <v>0</v>
      </c>
      <c r="D37" s="130">
        <f>+'帳票61_06(1)'!GB36</f>
        <v>0</v>
      </c>
      <c r="E37" s="131">
        <f t="shared" si="1"/>
        <v>0</v>
      </c>
      <c r="F37" s="129">
        <f>+'帳票61_06(1)'!GF36</f>
        <v>0</v>
      </c>
      <c r="G37" s="130">
        <f>+'帳票61_06(1)'!GG36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+'帳票61_06(1)'!GA37</f>
        <v>0</v>
      </c>
      <c r="D38" s="130">
        <f>+'帳票61_06(1)'!GB37</f>
        <v>0</v>
      </c>
      <c r="E38" s="131">
        <f t="shared" si="1"/>
        <v>0</v>
      </c>
      <c r="F38" s="129">
        <f>+'帳票61_06(1)'!GF37</f>
        <v>0</v>
      </c>
      <c r="G38" s="130">
        <f>+'帳票61_06(1)'!GG37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+'帳票61_06(1)'!GA38</f>
        <v>0</v>
      </c>
      <c r="D39" s="133">
        <f>+'帳票61_06(1)'!GB38</f>
        <v>0</v>
      </c>
      <c r="E39" s="134">
        <f t="shared" si="1"/>
        <v>0</v>
      </c>
      <c r="F39" s="132">
        <f>+'帳票61_06(1)'!GF38</f>
        <v>0</v>
      </c>
      <c r="G39" s="133">
        <f>+'帳票61_06(1)'!GG38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+'帳票61_06(1)'!GA39</f>
        <v>0</v>
      </c>
      <c r="D40" s="136">
        <f>+'帳票61_06(1)'!GB39</f>
        <v>0</v>
      </c>
      <c r="E40" s="137">
        <f t="shared" si="1"/>
        <v>0</v>
      </c>
      <c r="F40" s="135">
        <f>+'帳票61_06(1)'!GF39</f>
        <v>0</v>
      </c>
      <c r="G40" s="136">
        <f>+'帳票61_06(1)'!GG39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+'帳票61_06(1)'!GA40</f>
        <v>0</v>
      </c>
      <c r="D41" s="130">
        <f>+'帳票61_06(1)'!GB40</f>
        <v>0</v>
      </c>
      <c r="E41" s="131">
        <f t="shared" si="1"/>
        <v>0</v>
      </c>
      <c r="F41" s="129">
        <f>+'帳票61_06(1)'!GF40</f>
        <v>0</v>
      </c>
      <c r="G41" s="130">
        <f>+'帳票61_06(1)'!GG40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+'帳票61_06(1)'!GA41</f>
        <v>0</v>
      </c>
      <c r="D42" s="130">
        <f>+'帳票61_06(1)'!GB41</f>
        <v>0</v>
      </c>
      <c r="E42" s="131">
        <f t="shared" si="1"/>
        <v>0</v>
      </c>
      <c r="F42" s="129">
        <f>+'帳票61_06(1)'!GF41</f>
        <v>0</v>
      </c>
      <c r="G42" s="130">
        <f>+'帳票61_06(1)'!GG41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+'帳票61_06(1)'!GA42</f>
        <v>0</v>
      </c>
      <c r="D43" s="130">
        <f>+'帳票61_06(1)'!GB42</f>
        <v>0</v>
      </c>
      <c r="E43" s="131">
        <f t="shared" si="1"/>
        <v>0</v>
      </c>
      <c r="F43" s="129">
        <f>+'帳票61_06(1)'!GF42</f>
        <v>0</v>
      </c>
      <c r="G43" s="130">
        <f>+'帳票61_06(1)'!GG42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+'帳票61_06(1)'!GA43</f>
        <v>0</v>
      </c>
      <c r="D44" s="133">
        <f>+'帳票61_06(1)'!GB43</f>
        <v>0</v>
      </c>
      <c r="E44" s="134">
        <f t="shared" si="1"/>
        <v>0</v>
      </c>
      <c r="F44" s="132">
        <f>+'帳票61_06(1)'!GF43</f>
        <v>0</v>
      </c>
      <c r="G44" s="133">
        <f>+'帳票61_06(1)'!GG43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31" t="str">
        <f>+'帳票61_06(1)'!B44</f>
        <v>与那国町</v>
      </c>
      <c r="C45" s="232">
        <f>+'帳票61_06(1)'!GA44</f>
        <v>0</v>
      </c>
      <c r="D45" s="233">
        <f>+'帳票61_06(1)'!GB44</f>
        <v>0</v>
      </c>
      <c r="E45" s="234">
        <f t="shared" si="1"/>
        <v>0</v>
      </c>
      <c r="F45" s="232">
        <f>+'帳票61_06(1)'!GF44</f>
        <v>0</v>
      </c>
      <c r="G45" s="233">
        <f>+'帳票61_06(1)'!GG44</f>
        <v>0</v>
      </c>
      <c r="H45" s="234">
        <f t="shared" si="2"/>
        <v>0</v>
      </c>
      <c r="I45" s="248" t="str">
        <f t="shared" si="3"/>
        <v>－</v>
      </c>
      <c r="J45" s="236" t="str">
        <f t="shared" si="3"/>
        <v>－</v>
      </c>
      <c r="K45" s="249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14909</v>
      </c>
      <c r="D46" s="174">
        <f t="shared" si="4"/>
        <v>103413</v>
      </c>
      <c r="E46" s="175">
        <f t="shared" si="4"/>
        <v>118322</v>
      </c>
      <c r="F46" s="173">
        <f t="shared" si="4"/>
        <v>14909</v>
      </c>
      <c r="G46" s="174">
        <f t="shared" si="4"/>
        <v>11558</v>
      </c>
      <c r="H46" s="175">
        <f t="shared" si="4"/>
        <v>26467</v>
      </c>
      <c r="I46" s="240">
        <f t="shared" si="3"/>
        <v>100</v>
      </c>
      <c r="J46" s="177">
        <f t="shared" si="3"/>
        <v>11.176544535019776</v>
      </c>
      <c r="K46" s="243">
        <f t="shared" si="3"/>
        <v>22.368621220060515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167199</v>
      </c>
      <c r="E47" s="140">
        <f t="shared" si="5"/>
        <v>167199</v>
      </c>
      <c r="F47" s="138">
        <f t="shared" si="5"/>
        <v>0</v>
      </c>
      <c r="G47" s="139">
        <f t="shared" si="5"/>
        <v>4745</v>
      </c>
      <c r="H47" s="140">
        <f t="shared" si="5"/>
        <v>4745</v>
      </c>
      <c r="I47" s="194" t="str">
        <f t="shared" si="3"/>
        <v>－</v>
      </c>
      <c r="J47" s="167">
        <f t="shared" si="3"/>
        <v>2.837935633586325</v>
      </c>
      <c r="K47" s="195">
        <f t="shared" si="3"/>
        <v>2.837935633586325</v>
      </c>
    </row>
    <row r="48" spans="2:11" ht="14.25" thickBot="1">
      <c r="B48" s="82" t="s">
        <v>114</v>
      </c>
      <c r="C48" s="156">
        <f aca="true" t="shared" si="6" ref="C48:H48">SUM(C46:C47)</f>
        <v>14909</v>
      </c>
      <c r="D48" s="157">
        <f t="shared" si="6"/>
        <v>270612</v>
      </c>
      <c r="E48" s="158">
        <f t="shared" si="6"/>
        <v>285521</v>
      </c>
      <c r="F48" s="156">
        <f t="shared" si="6"/>
        <v>14909</v>
      </c>
      <c r="G48" s="157">
        <f t="shared" si="6"/>
        <v>16303</v>
      </c>
      <c r="H48" s="158">
        <f t="shared" si="6"/>
        <v>31212</v>
      </c>
      <c r="I48" s="221">
        <f t="shared" si="3"/>
        <v>100</v>
      </c>
      <c r="J48" s="172">
        <f t="shared" si="3"/>
        <v>6.02449263151671</v>
      </c>
      <c r="K48" s="222">
        <f t="shared" si="3"/>
        <v>10.93159522416915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indexed="43"/>
  </sheetPr>
  <dimension ref="A1:K48"/>
  <sheetViews>
    <sheetView showGridLines="0" workbookViewId="0" topLeftCell="A1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57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+'帳票61_06(1)'!GJ4</f>
        <v>0</v>
      </c>
      <c r="D5" s="127">
        <f>+'帳票61_06(1)'!GK4</f>
        <v>0</v>
      </c>
      <c r="E5" s="128">
        <f>SUM(C5:D5)</f>
        <v>0</v>
      </c>
      <c r="F5" s="126">
        <f>+'帳票61_06(1)'!GO4</f>
        <v>0</v>
      </c>
      <c r="G5" s="127">
        <f>+'帳票61_06(1)'!GP4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+'帳票61_06(1)'!GJ5</f>
        <v>0</v>
      </c>
      <c r="D6" s="130">
        <f>+'帳票61_06(1)'!GK5</f>
        <v>0</v>
      </c>
      <c r="E6" s="131">
        <f aca="true" t="shared" si="1" ref="E6:E45">SUM(C6:D6)</f>
        <v>0</v>
      </c>
      <c r="F6" s="129">
        <f>+'帳票61_06(1)'!GO5</f>
        <v>0</v>
      </c>
      <c r="G6" s="130">
        <f>+'帳票61_06(1)'!GP5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+'帳票61_06(1)'!GJ6</f>
        <v>0</v>
      </c>
      <c r="D7" s="130">
        <f>+'帳票61_06(1)'!GK6</f>
        <v>3485</v>
      </c>
      <c r="E7" s="131">
        <f t="shared" si="1"/>
        <v>3485</v>
      </c>
      <c r="F7" s="129">
        <f>+'帳票61_06(1)'!GO6</f>
        <v>0</v>
      </c>
      <c r="G7" s="130">
        <f>+'帳票61_06(1)'!GP6</f>
        <v>0</v>
      </c>
      <c r="H7" s="131">
        <f t="shared" si="2"/>
        <v>0</v>
      </c>
      <c r="I7" s="190" t="str">
        <f t="shared" si="3"/>
        <v>－</v>
      </c>
      <c r="J7" s="145">
        <f t="shared" si="0"/>
        <v>0</v>
      </c>
      <c r="K7" s="191">
        <f t="shared" si="0"/>
        <v>0</v>
      </c>
    </row>
    <row r="8" spans="1:11" ht="13.5">
      <c r="A8" s="17"/>
      <c r="B8" s="75" t="str">
        <f>+'帳票61_06(1)'!B7</f>
        <v>浦添市</v>
      </c>
      <c r="C8" s="129">
        <f>+'帳票61_06(1)'!GJ7</f>
        <v>0</v>
      </c>
      <c r="D8" s="130">
        <f>+'帳票61_06(1)'!GK7</f>
        <v>0</v>
      </c>
      <c r="E8" s="131">
        <f t="shared" si="1"/>
        <v>0</v>
      </c>
      <c r="F8" s="129">
        <f>+'帳票61_06(1)'!GO7</f>
        <v>0</v>
      </c>
      <c r="G8" s="130">
        <f>+'帳票61_06(1)'!GP7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+'帳票61_06(1)'!GJ8</f>
        <v>13115</v>
      </c>
      <c r="D9" s="133">
        <f>+'帳票61_06(1)'!GK8</f>
        <v>394</v>
      </c>
      <c r="E9" s="134">
        <f t="shared" si="1"/>
        <v>13509</v>
      </c>
      <c r="F9" s="132">
        <f>+'帳票61_06(1)'!GO8</f>
        <v>13115</v>
      </c>
      <c r="G9" s="133">
        <f>+'帳票61_06(1)'!GP8</f>
        <v>0</v>
      </c>
      <c r="H9" s="134">
        <f t="shared" si="2"/>
        <v>13115</v>
      </c>
      <c r="I9" s="168">
        <f t="shared" si="3"/>
        <v>100</v>
      </c>
      <c r="J9" s="148">
        <f t="shared" si="0"/>
        <v>0</v>
      </c>
      <c r="K9" s="170">
        <f t="shared" si="0"/>
        <v>97.08342586423866</v>
      </c>
    </row>
    <row r="10" spans="1:11" ht="13.5">
      <c r="A10" s="17"/>
      <c r="B10" s="77" t="str">
        <f>+'帳票61_06(1)'!B9</f>
        <v>糸満市</v>
      </c>
      <c r="C10" s="135">
        <f>+'帳票61_06(1)'!GJ9</f>
        <v>0</v>
      </c>
      <c r="D10" s="136">
        <f>+'帳票61_06(1)'!GK9</f>
        <v>0</v>
      </c>
      <c r="E10" s="137">
        <f t="shared" si="1"/>
        <v>0</v>
      </c>
      <c r="F10" s="135">
        <f>+'帳票61_06(1)'!GO9</f>
        <v>0</v>
      </c>
      <c r="G10" s="136">
        <f>+'帳票61_06(1)'!GP9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+'帳票61_06(1)'!GJ10</f>
        <v>0</v>
      </c>
      <c r="D11" s="130">
        <f>+'帳票61_06(1)'!GK10</f>
        <v>0</v>
      </c>
      <c r="E11" s="131">
        <f t="shared" si="1"/>
        <v>0</v>
      </c>
      <c r="F11" s="129">
        <f>+'帳票61_06(1)'!GO10</f>
        <v>0</v>
      </c>
      <c r="G11" s="130">
        <f>+'帳票61_06(1)'!GP10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+'帳票61_06(1)'!GJ11</f>
        <v>0</v>
      </c>
      <c r="D12" s="130">
        <f>+'帳票61_06(1)'!GK11</f>
        <v>0</v>
      </c>
      <c r="E12" s="131">
        <f t="shared" si="1"/>
        <v>0</v>
      </c>
      <c r="F12" s="129">
        <f>+'帳票61_06(1)'!GO11</f>
        <v>0</v>
      </c>
      <c r="G12" s="130">
        <f>+'帳票61_06(1)'!GP11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+'帳票61_06(1)'!GJ12</f>
        <v>0</v>
      </c>
      <c r="D13" s="130">
        <f>+'帳票61_06(1)'!GK12</f>
        <v>1483</v>
      </c>
      <c r="E13" s="131">
        <f t="shared" si="1"/>
        <v>1483</v>
      </c>
      <c r="F13" s="129">
        <f>+'帳票61_06(1)'!GO12</f>
        <v>0</v>
      </c>
      <c r="G13" s="130">
        <f>+'帳票61_06(1)'!GP12</f>
        <v>1483</v>
      </c>
      <c r="H13" s="131">
        <f t="shared" si="2"/>
        <v>1483</v>
      </c>
      <c r="I13" s="190" t="str">
        <f t="shared" si="3"/>
        <v>－</v>
      </c>
      <c r="J13" s="145">
        <f t="shared" si="0"/>
        <v>100</v>
      </c>
      <c r="K13" s="191">
        <f t="shared" si="0"/>
        <v>100</v>
      </c>
    </row>
    <row r="14" spans="1:11" ht="13.5">
      <c r="A14" s="17"/>
      <c r="B14" s="76" t="str">
        <f>+'帳票61_06(1)'!B13</f>
        <v>宮古島市</v>
      </c>
      <c r="C14" s="132">
        <f>+'帳票61_06(1)'!GJ13</f>
        <v>0</v>
      </c>
      <c r="D14" s="133">
        <f>+'帳票61_06(1)'!GK13</f>
        <v>0</v>
      </c>
      <c r="E14" s="134">
        <f t="shared" si="1"/>
        <v>0</v>
      </c>
      <c r="F14" s="132">
        <f>+'帳票61_06(1)'!GO13</f>
        <v>0</v>
      </c>
      <c r="G14" s="133">
        <f>+'帳票61_06(1)'!GP13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+'帳票61_06(1)'!GJ14</f>
        <v>0</v>
      </c>
      <c r="D15" s="136">
        <f>+'帳票61_06(1)'!GK14</f>
        <v>0</v>
      </c>
      <c r="E15" s="137">
        <f t="shared" si="1"/>
        <v>0</v>
      </c>
      <c r="F15" s="135">
        <f>+'帳票61_06(1)'!GO14</f>
        <v>0</v>
      </c>
      <c r="G15" s="136">
        <f>+'帳票61_06(1)'!GP14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+'帳票61_06(1)'!GJ15</f>
        <v>0</v>
      </c>
      <c r="D16" s="127">
        <f>+'帳票61_06(1)'!GK15</f>
        <v>0</v>
      </c>
      <c r="E16" s="128">
        <f t="shared" si="1"/>
        <v>0</v>
      </c>
      <c r="F16" s="126">
        <f>+'帳票61_06(1)'!GO15</f>
        <v>0</v>
      </c>
      <c r="G16" s="127">
        <f>+'帳票61_06(1)'!GP15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+'帳票61_06(1)'!GJ16</f>
        <v>0</v>
      </c>
      <c r="D17" s="130">
        <f>+'帳票61_06(1)'!GK16</f>
        <v>0</v>
      </c>
      <c r="E17" s="131">
        <f t="shared" si="1"/>
        <v>0</v>
      </c>
      <c r="F17" s="129">
        <f>+'帳票61_06(1)'!GO16</f>
        <v>0</v>
      </c>
      <c r="G17" s="130">
        <f>+'帳票61_06(1)'!GP16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+'帳票61_06(1)'!GJ17</f>
        <v>0</v>
      </c>
      <c r="D18" s="130">
        <f>+'帳票61_06(1)'!GK17</f>
        <v>0</v>
      </c>
      <c r="E18" s="131">
        <f t="shared" si="1"/>
        <v>0</v>
      </c>
      <c r="F18" s="129">
        <f>+'帳票61_06(1)'!GO17</f>
        <v>0</v>
      </c>
      <c r="G18" s="130">
        <f>+'帳票61_06(1)'!GP17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+'帳票61_06(1)'!GJ18</f>
        <v>0</v>
      </c>
      <c r="D19" s="133">
        <f>+'帳票61_06(1)'!GK18</f>
        <v>0</v>
      </c>
      <c r="E19" s="134">
        <f t="shared" si="1"/>
        <v>0</v>
      </c>
      <c r="F19" s="132">
        <f>+'帳票61_06(1)'!GO18</f>
        <v>0</v>
      </c>
      <c r="G19" s="133">
        <f>+'帳票61_06(1)'!GP18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+'帳票61_06(1)'!GJ19</f>
        <v>0</v>
      </c>
      <c r="D20" s="136">
        <f>+'帳票61_06(1)'!GK19</f>
        <v>0</v>
      </c>
      <c r="E20" s="137">
        <f t="shared" si="1"/>
        <v>0</v>
      </c>
      <c r="F20" s="135">
        <f>+'帳票61_06(1)'!GO19</f>
        <v>0</v>
      </c>
      <c r="G20" s="136">
        <f>+'帳票61_06(1)'!GP19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+'帳票61_06(1)'!GJ20</f>
        <v>0</v>
      </c>
      <c r="D21" s="130">
        <f>+'帳票61_06(1)'!GK20</f>
        <v>21461</v>
      </c>
      <c r="E21" s="131">
        <f t="shared" si="1"/>
        <v>21461</v>
      </c>
      <c r="F21" s="129">
        <f>+'帳票61_06(1)'!GO20</f>
        <v>0</v>
      </c>
      <c r="G21" s="130">
        <f>+'帳票61_06(1)'!GP20</f>
        <v>56</v>
      </c>
      <c r="H21" s="131">
        <f t="shared" si="2"/>
        <v>56</v>
      </c>
      <c r="I21" s="190" t="str">
        <f t="shared" si="3"/>
        <v>－</v>
      </c>
      <c r="J21" s="145">
        <f t="shared" si="0"/>
        <v>0.2609384464843204</v>
      </c>
      <c r="K21" s="191">
        <f t="shared" si="0"/>
        <v>0.2609384464843204</v>
      </c>
    </row>
    <row r="22" spans="1:11" ht="13.5">
      <c r="A22" s="17"/>
      <c r="B22" s="75" t="str">
        <f>+'帳票61_06(1)'!B21</f>
        <v>宜野座村</v>
      </c>
      <c r="C22" s="129">
        <f>+'帳票61_06(1)'!GJ21</f>
        <v>0</v>
      </c>
      <c r="D22" s="130">
        <f>+'帳票61_06(1)'!GK21</f>
        <v>0</v>
      </c>
      <c r="E22" s="131">
        <f t="shared" si="1"/>
        <v>0</v>
      </c>
      <c r="F22" s="129">
        <f>+'帳票61_06(1)'!GO21</f>
        <v>0</v>
      </c>
      <c r="G22" s="130">
        <f>+'帳票61_06(1)'!GP21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+'帳票61_06(1)'!GJ22</f>
        <v>0</v>
      </c>
      <c r="D23" s="130">
        <f>+'帳票61_06(1)'!GK22</f>
        <v>0</v>
      </c>
      <c r="E23" s="131">
        <f t="shared" si="1"/>
        <v>0</v>
      </c>
      <c r="F23" s="129">
        <f>+'帳票61_06(1)'!GO22</f>
        <v>0</v>
      </c>
      <c r="G23" s="130">
        <f>+'帳票61_06(1)'!GP22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+'帳票61_06(1)'!GJ23</f>
        <v>0</v>
      </c>
      <c r="D24" s="133">
        <f>+'帳票61_06(1)'!GK23</f>
        <v>0</v>
      </c>
      <c r="E24" s="134">
        <f t="shared" si="1"/>
        <v>0</v>
      </c>
      <c r="F24" s="132">
        <f>+'帳票61_06(1)'!GO23</f>
        <v>0</v>
      </c>
      <c r="G24" s="133">
        <f>+'帳票61_06(1)'!GP23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+'帳票61_06(1)'!GJ24</f>
        <v>0</v>
      </c>
      <c r="D25" s="136">
        <f>+'帳票61_06(1)'!GK24</f>
        <v>0</v>
      </c>
      <c r="E25" s="137">
        <f t="shared" si="1"/>
        <v>0</v>
      </c>
      <c r="F25" s="135">
        <f>+'帳票61_06(1)'!GO24</f>
        <v>0</v>
      </c>
      <c r="G25" s="136">
        <f>+'帳票61_06(1)'!GP24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+'帳票61_06(1)'!GJ25</f>
        <v>0</v>
      </c>
      <c r="D26" s="130">
        <f>+'帳票61_06(1)'!GK25</f>
        <v>0</v>
      </c>
      <c r="E26" s="131">
        <f t="shared" si="1"/>
        <v>0</v>
      </c>
      <c r="F26" s="129">
        <f>+'帳票61_06(1)'!GO25</f>
        <v>0</v>
      </c>
      <c r="G26" s="130">
        <f>+'帳票61_06(1)'!GP25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+'帳票61_06(1)'!GJ26</f>
        <v>0</v>
      </c>
      <c r="D27" s="130">
        <f>+'帳票61_06(1)'!GK26</f>
        <v>0</v>
      </c>
      <c r="E27" s="131">
        <f t="shared" si="1"/>
        <v>0</v>
      </c>
      <c r="F27" s="129">
        <f>+'帳票61_06(1)'!GO26</f>
        <v>0</v>
      </c>
      <c r="G27" s="130">
        <f>+'帳票61_06(1)'!GP26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+'帳票61_06(1)'!GJ27</f>
        <v>0</v>
      </c>
      <c r="D28" s="130">
        <f>+'帳票61_06(1)'!GK27</f>
        <v>0</v>
      </c>
      <c r="E28" s="131">
        <f t="shared" si="1"/>
        <v>0</v>
      </c>
      <c r="F28" s="129">
        <f>+'帳票61_06(1)'!GO27</f>
        <v>0</v>
      </c>
      <c r="G28" s="130">
        <f>+'帳票61_06(1)'!GP27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+'帳票61_06(1)'!GJ28</f>
        <v>0</v>
      </c>
      <c r="D29" s="133">
        <f>+'帳票61_06(1)'!GK28</f>
        <v>0</v>
      </c>
      <c r="E29" s="134">
        <f t="shared" si="1"/>
        <v>0</v>
      </c>
      <c r="F29" s="132">
        <f>+'帳票61_06(1)'!GO28</f>
        <v>0</v>
      </c>
      <c r="G29" s="133">
        <f>+'帳票61_06(1)'!GP28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+'帳票61_06(1)'!GJ29</f>
        <v>0</v>
      </c>
      <c r="D30" s="136">
        <f>+'帳票61_06(1)'!GK29</f>
        <v>0</v>
      </c>
      <c r="E30" s="137">
        <f t="shared" si="1"/>
        <v>0</v>
      </c>
      <c r="F30" s="135">
        <f>+'帳票61_06(1)'!GO29</f>
        <v>0</v>
      </c>
      <c r="G30" s="136">
        <f>+'帳票61_06(1)'!GP29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+'帳票61_06(1)'!GJ30</f>
        <v>0</v>
      </c>
      <c r="D31" s="130">
        <f>+'帳票61_06(1)'!GK30</f>
        <v>0</v>
      </c>
      <c r="E31" s="131">
        <f t="shared" si="1"/>
        <v>0</v>
      </c>
      <c r="F31" s="129">
        <f>+'帳票61_06(1)'!GO30</f>
        <v>0</v>
      </c>
      <c r="G31" s="130">
        <f>+'帳票61_06(1)'!GP30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+'帳票61_06(1)'!GJ31</f>
        <v>0</v>
      </c>
      <c r="D32" s="130">
        <f>+'帳票61_06(1)'!GK31</f>
        <v>0</v>
      </c>
      <c r="E32" s="131">
        <f t="shared" si="1"/>
        <v>0</v>
      </c>
      <c r="F32" s="129">
        <f>+'帳票61_06(1)'!GO31</f>
        <v>0</v>
      </c>
      <c r="G32" s="130">
        <f>+'帳票61_06(1)'!GP31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+'帳票61_06(1)'!GJ32</f>
        <v>0</v>
      </c>
      <c r="D33" s="130">
        <f>+'帳票61_06(1)'!GK32</f>
        <v>0</v>
      </c>
      <c r="E33" s="131">
        <f t="shared" si="1"/>
        <v>0</v>
      </c>
      <c r="F33" s="129">
        <f>+'帳票61_06(1)'!GO32</f>
        <v>0</v>
      </c>
      <c r="G33" s="130">
        <f>+'帳票61_06(1)'!GP32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+'帳票61_06(1)'!GJ33</f>
        <v>0</v>
      </c>
      <c r="D34" s="133">
        <f>+'帳票61_06(1)'!GK33</f>
        <v>0</v>
      </c>
      <c r="E34" s="134">
        <f t="shared" si="1"/>
        <v>0</v>
      </c>
      <c r="F34" s="132">
        <f>+'帳票61_06(1)'!GO33</f>
        <v>0</v>
      </c>
      <c r="G34" s="133">
        <f>+'帳票61_06(1)'!GP33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+'帳票61_06(1)'!GJ34</f>
        <v>0</v>
      </c>
      <c r="D35" s="136">
        <f>+'帳票61_06(1)'!GK34</f>
        <v>0</v>
      </c>
      <c r="E35" s="137">
        <f t="shared" si="1"/>
        <v>0</v>
      </c>
      <c r="F35" s="135">
        <f>+'帳票61_06(1)'!GO34</f>
        <v>0</v>
      </c>
      <c r="G35" s="136">
        <f>+'帳票61_06(1)'!GP34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+'帳票61_06(1)'!GJ35</f>
        <v>0</v>
      </c>
      <c r="D36" s="130">
        <f>+'帳票61_06(1)'!GK35</f>
        <v>0</v>
      </c>
      <c r="E36" s="131">
        <f t="shared" si="1"/>
        <v>0</v>
      </c>
      <c r="F36" s="129">
        <f>+'帳票61_06(1)'!GO35</f>
        <v>0</v>
      </c>
      <c r="G36" s="130">
        <f>+'帳票61_06(1)'!GP35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+'帳票61_06(1)'!GJ36</f>
        <v>0</v>
      </c>
      <c r="D37" s="130">
        <f>+'帳票61_06(1)'!GK36</f>
        <v>0</v>
      </c>
      <c r="E37" s="131">
        <f t="shared" si="1"/>
        <v>0</v>
      </c>
      <c r="F37" s="129">
        <f>+'帳票61_06(1)'!GO36</f>
        <v>0</v>
      </c>
      <c r="G37" s="130">
        <f>+'帳票61_06(1)'!GP36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+'帳票61_06(1)'!GJ37</f>
        <v>0</v>
      </c>
      <c r="D38" s="130">
        <f>+'帳票61_06(1)'!GK37</f>
        <v>0</v>
      </c>
      <c r="E38" s="131">
        <f t="shared" si="1"/>
        <v>0</v>
      </c>
      <c r="F38" s="129">
        <f>+'帳票61_06(1)'!GO37</f>
        <v>0</v>
      </c>
      <c r="G38" s="130">
        <f>+'帳票61_06(1)'!GP37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+'帳票61_06(1)'!GJ38</f>
        <v>0</v>
      </c>
      <c r="D39" s="133">
        <f>+'帳票61_06(1)'!GK38</f>
        <v>0</v>
      </c>
      <c r="E39" s="134">
        <f t="shared" si="1"/>
        <v>0</v>
      </c>
      <c r="F39" s="132">
        <f>+'帳票61_06(1)'!GO38</f>
        <v>0</v>
      </c>
      <c r="G39" s="133">
        <f>+'帳票61_06(1)'!GP38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+'帳票61_06(1)'!GJ39</f>
        <v>0</v>
      </c>
      <c r="D40" s="136">
        <f>+'帳票61_06(1)'!GK39</f>
        <v>0</v>
      </c>
      <c r="E40" s="137">
        <f t="shared" si="1"/>
        <v>0</v>
      </c>
      <c r="F40" s="135">
        <f>+'帳票61_06(1)'!GO39</f>
        <v>0</v>
      </c>
      <c r="G40" s="136">
        <f>+'帳票61_06(1)'!GP39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+'帳票61_06(1)'!GJ40</f>
        <v>0</v>
      </c>
      <c r="D41" s="130">
        <f>+'帳票61_06(1)'!GK40</f>
        <v>0</v>
      </c>
      <c r="E41" s="131">
        <f t="shared" si="1"/>
        <v>0</v>
      </c>
      <c r="F41" s="129">
        <f>+'帳票61_06(1)'!GO40</f>
        <v>0</v>
      </c>
      <c r="G41" s="130">
        <f>+'帳票61_06(1)'!GP40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+'帳票61_06(1)'!GJ41</f>
        <v>0</v>
      </c>
      <c r="D42" s="130">
        <f>+'帳票61_06(1)'!GK41</f>
        <v>0</v>
      </c>
      <c r="E42" s="131">
        <f t="shared" si="1"/>
        <v>0</v>
      </c>
      <c r="F42" s="129">
        <f>+'帳票61_06(1)'!GO41</f>
        <v>0</v>
      </c>
      <c r="G42" s="130">
        <f>+'帳票61_06(1)'!GP41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+'帳票61_06(1)'!GJ42</f>
        <v>0</v>
      </c>
      <c r="D43" s="130">
        <f>+'帳票61_06(1)'!GK42</f>
        <v>0</v>
      </c>
      <c r="E43" s="131">
        <f t="shared" si="1"/>
        <v>0</v>
      </c>
      <c r="F43" s="129">
        <f>+'帳票61_06(1)'!GO42</f>
        <v>0</v>
      </c>
      <c r="G43" s="130">
        <f>+'帳票61_06(1)'!GP42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+'帳票61_06(1)'!GJ43</f>
        <v>0</v>
      </c>
      <c r="D44" s="133">
        <f>+'帳票61_06(1)'!GK43</f>
        <v>0</v>
      </c>
      <c r="E44" s="134">
        <f t="shared" si="1"/>
        <v>0</v>
      </c>
      <c r="F44" s="132">
        <f>+'帳票61_06(1)'!GO43</f>
        <v>0</v>
      </c>
      <c r="G44" s="133">
        <f>+'帳票61_06(1)'!GP43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31" t="str">
        <f>+'帳票61_06(1)'!B44</f>
        <v>与那国町</v>
      </c>
      <c r="C45" s="232">
        <f>+'帳票61_06(1)'!GJ44</f>
        <v>0</v>
      </c>
      <c r="D45" s="233">
        <f>+'帳票61_06(1)'!GK44</f>
        <v>0</v>
      </c>
      <c r="E45" s="234">
        <f t="shared" si="1"/>
        <v>0</v>
      </c>
      <c r="F45" s="232">
        <f>+'帳票61_06(1)'!GO44</f>
        <v>0</v>
      </c>
      <c r="G45" s="233">
        <f>+'帳票61_06(1)'!GP44</f>
        <v>0</v>
      </c>
      <c r="H45" s="234">
        <f t="shared" si="2"/>
        <v>0</v>
      </c>
      <c r="I45" s="248" t="str">
        <f t="shared" si="3"/>
        <v>－</v>
      </c>
      <c r="J45" s="236" t="str">
        <f t="shared" si="3"/>
        <v>－</v>
      </c>
      <c r="K45" s="249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13115</v>
      </c>
      <c r="D46" s="174">
        <f t="shared" si="4"/>
        <v>5362</v>
      </c>
      <c r="E46" s="175">
        <f t="shared" si="4"/>
        <v>18477</v>
      </c>
      <c r="F46" s="173">
        <f t="shared" si="4"/>
        <v>13115</v>
      </c>
      <c r="G46" s="174">
        <f t="shared" si="4"/>
        <v>1483</v>
      </c>
      <c r="H46" s="175">
        <f t="shared" si="4"/>
        <v>14598</v>
      </c>
      <c r="I46" s="240">
        <f t="shared" si="3"/>
        <v>100</v>
      </c>
      <c r="J46" s="177">
        <f t="shared" si="3"/>
        <v>27.657590451324133</v>
      </c>
      <c r="K46" s="243">
        <f t="shared" si="3"/>
        <v>79.0063321967852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21461</v>
      </c>
      <c r="E47" s="140">
        <f t="shared" si="5"/>
        <v>21461</v>
      </c>
      <c r="F47" s="138">
        <f t="shared" si="5"/>
        <v>0</v>
      </c>
      <c r="G47" s="139">
        <f t="shared" si="5"/>
        <v>56</v>
      </c>
      <c r="H47" s="140">
        <f t="shared" si="5"/>
        <v>56</v>
      </c>
      <c r="I47" s="194" t="str">
        <f t="shared" si="3"/>
        <v>－</v>
      </c>
      <c r="J47" s="167">
        <f t="shared" si="3"/>
        <v>0.2609384464843204</v>
      </c>
      <c r="K47" s="195">
        <f t="shared" si="3"/>
        <v>0.2609384464843204</v>
      </c>
    </row>
    <row r="48" spans="2:11" ht="14.25" thickBot="1">
      <c r="B48" s="82" t="s">
        <v>114</v>
      </c>
      <c r="C48" s="156">
        <f aca="true" t="shared" si="6" ref="C48:H48">SUM(C46:C47)</f>
        <v>13115</v>
      </c>
      <c r="D48" s="157">
        <f t="shared" si="6"/>
        <v>26823</v>
      </c>
      <c r="E48" s="158">
        <f t="shared" si="6"/>
        <v>39938</v>
      </c>
      <c r="F48" s="156">
        <f t="shared" si="6"/>
        <v>13115</v>
      </c>
      <c r="G48" s="157">
        <f t="shared" si="6"/>
        <v>1539</v>
      </c>
      <c r="H48" s="158">
        <f t="shared" si="6"/>
        <v>14654</v>
      </c>
      <c r="I48" s="221">
        <f t="shared" si="3"/>
        <v>100</v>
      </c>
      <c r="J48" s="172">
        <f t="shared" si="3"/>
        <v>5.737613242366626</v>
      </c>
      <c r="K48" s="222">
        <f t="shared" si="3"/>
        <v>36.691872402223446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58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306" t="s">
        <v>8</v>
      </c>
      <c r="D2" s="306"/>
      <c r="E2" s="307"/>
      <c r="F2" s="308" t="s">
        <v>9</v>
      </c>
      <c r="G2" s="306"/>
      <c r="H2" s="307"/>
      <c r="I2" s="309" t="s">
        <v>10</v>
      </c>
      <c r="J2" s="310"/>
      <c r="K2" s="311"/>
    </row>
    <row r="3" spans="2:11" ht="12" customHeight="1">
      <c r="B3" s="4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5"/>
      <c r="B5" s="78" t="str">
        <f>+'帳票61_06(1)'!B4</f>
        <v>那覇市</v>
      </c>
      <c r="C5" s="86">
        <f>SUM('(1)入湯税'!C5+'(2)事業所税'!C5+'(3)法定外目的税'!C5)</f>
        <v>738880</v>
      </c>
      <c r="D5" s="87">
        <f>SUM('(1)入湯税'!D5+'(2)事業所税'!D5+'(3)法定外目的税'!D5)</f>
        <v>8575</v>
      </c>
      <c r="E5" s="88">
        <f aca="true" t="shared" si="0" ref="E5:E36">SUM(C5:D5)</f>
        <v>747455</v>
      </c>
      <c r="F5" s="86">
        <f>SUM('(1)入湯税'!F5+'(2)事業所税'!F5+'(3)法定外目的税'!F5)</f>
        <v>735266</v>
      </c>
      <c r="G5" s="87">
        <f>SUM('(1)入湯税'!G5+'(2)事業所税'!G5+'(3)法定外目的税'!G5)</f>
        <v>3943</v>
      </c>
      <c r="H5" s="88">
        <f aca="true" t="shared" si="1" ref="H5:H36">SUM(F5:G5)</f>
        <v>739209</v>
      </c>
      <c r="I5" s="209">
        <f>IF(C5=0,"－",(F5/C5)*100)</f>
        <v>99.51088133391079</v>
      </c>
      <c r="J5" s="210">
        <f aca="true" t="shared" si="2" ref="J5:K36">IF(D5=0,"－",(G5/D5)*100)</f>
        <v>45.98250728862973</v>
      </c>
      <c r="K5" s="211">
        <f>IF(E5=0,"－",(H5/E5)*100)</f>
        <v>98.89678977329739</v>
      </c>
    </row>
    <row r="6" spans="1:11" ht="13.5">
      <c r="A6" s="5"/>
      <c r="B6" s="75" t="str">
        <f>+'帳票61_06(1)'!B5</f>
        <v>宜野湾市</v>
      </c>
      <c r="C6" s="89">
        <f>SUM('(1)入湯税'!C6+'(2)事業所税'!C6+'(3)法定外目的税'!C6)</f>
        <v>3903</v>
      </c>
      <c r="D6" s="90">
        <f>SUM('(1)入湯税'!D6+'(2)事業所税'!D6+'(3)法定外目的税'!D6)</f>
        <v>0</v>
      </c>
      <c r="E6" s="91">
        <f t="shared" si="0"/>
        <v>3903</v>
      </c>
      <c r="F6" s="89">
        <f>SUM('(1)入湯税'!F6+'(2)事業所税'!F6+'(3)法定外目的税'!F6)</f>
        <v>3903</v>
      </c>
      <c r="G6" s="90">
        <f>SUM('(1)入湯税'!G6+'(2)事業所税'!G6+'(3)法定外目的税'!G6)</f>
        <v>0</v>
      </c>
      <c r="H6" s="91">
        <f t="shared" si="1"/>
        <v>3903</v>
      </c>
      <c r="I6" s="201">
        <f aca="true" t="shared" si="3" ref="I6:K48">IF(C6=0,"－",(F6/C6)*100)</f>
        <v>100</v>
      </c>
      <c r="J6" s="155" t="str">
        <f t="shared" si="2"/>
        <v>－</v>
      </c>
      <c r="K6" s="202">
        <f t="shared" si="2"/>
        <v>100</v>
      </c>
    </row>
    <row r="7" spans="1:11" ht="13.5">
      <c r="A7" s="5"/>
      <c r="B7" s="75" t="str">
        <f>+'帳票61_06(1)'!B6</f>
        <v>石垣市</v>
      </c>
      <c r="C7" s="89">
        <f>SUM('(1)入湯税'!C7+'(2)事業所税'!C7+'(3)法定外目的税'!C7)</f>
        <v>0</v>
      </c>
      <c r="D7" s="90">
        <f>SUM('(1)入湯税'!D7+'(2)事業所税'!D7+'(3)法定外目的税'!D7)</f>
        <v>0</v>
      </c>
      <c r="E7" s="91">
        <f t="shared" si="0"/>
        <v>0</v>
      </c>
      <c r="F7" s="89">
        <f>SUM('(1)入湯税'!F7+'(2)事業所税'!F7+'(3)法定外目的税'!F7)</f>
        <v>0</v>
      </c>
      <c r="G7" s="90">
        <f>SUM('(1)入湯税'!G7+'(2)事業所税'!G7+'(3)法定外目的税'!G7)</f>
        <v>0</v>
      </c>
      <c r="H7" s="91">
        <f t="shared" si="1"/>
        <v>0</v>
      </c>
      <c r="I7" s="201" t="str">
        <f t="shared" si="3"/>
        <v>－</v>
      </c>
      <c r="J7" s="155" t="str">
        <f t="shared" si="2"/>
        <v>－</v>
      </c>
      <c r="K7" s="202" t="str">
        <f t="shared" si="2"/>
        <v>－</v>
      </c>
    </row>
    <row r="8" spans="1:11" ht="13.5">
      <c r="A8" s="5"/>
      <c r="B8" s="75" t="str">
        <f>+'帳票61_06(1)'!B7</f>
        <v>浦添市</v>
      </c>
      <c r="C8" s="89">
        <f>SUM('(1)入湯税'!C8+'(2)事業所税'!C8+'(3)法定外目的税'!C8)</f>
        <v>3422</v>
      </c>
      <c r="D8" s="90">
        <f>SUM('(1)入湯税'!D8+'(2)事業所税'!D8+'(3)法定外目的税'!D8)</f>
        <v>0</v>
      </c>
      <c r="E8" s="91">
        <f t="shared" si="0"/>
        <v>3422</v>
      </c>
      <c r="F8" s="89">
        <f>SUM('(1)入湯税'!F8+'(2)事業所税'!F8+'(3)法定外目的税'!F8)</f>
        <v>3422</v>
      </c>
      <c r="G8" s="90">
        <f>SUM('(1)入湯税'!G8+'(2)事業所税'!G8+'(3)法定外目的税'!G8)</f>
        <v>0</v>
      </c>
      <c r="H8" s="91">
        <f t="shared" si="1"/>
        <v>3422</v>
      </c>
      <c r="I8" s="201">
        <f t="shared" si="3"/>
        <v>100</v>
      </c>
      <c r="J8" s="155" t="str">
        <f t="shared" si="2"/>
        <v>－</v>
      </c>
      <c r="K8" s="202">
        <f t="shared" si="2"/>
        <v>100</v>
      </c>
    </row>
    <row r="9" spans="1:11" ht="13.5">
      <c r="A9" s="5"/>
      <c r="B9" s="76" t="str">
        <f>+'帳票61_06(1)'!B8</f>
        <v>名護市</v>
      </c>
      <c r="C9" s="92">
        <f>SUM('(1)入湯税'!C9+'(2)事業所税'!C9+'(3)法定外目的税'!C9)</f>
        <v>0</v>
      </c>
      <c r="D9" s="93">
        <f>SUM('(1)入湯税'!D9+'(2)事業所税'!D9+'(3)法定外目的税'!D9)</f>
        <v>0</v>
      </c>
      <c r="E9" s="94">
        <f t="shared" si="0"/>
        <v>0</v>
      </c>
      <c r="F9" s="92">
        <f>SUM('(1)入湯税'!F9+'(2)事業所税'!F9+'(3)法定外目的税'!F9)</f>
        <v>0</v>
      </c>
      <c r="G9" s="93">
        <f>SUM('(1)入湯税'!G9+'(2)事業所税'!G9+'(3)法定外目的税'!G9)</f>
        <v>0</v>
      </c>
      <c r="H9" s="94">
        <f t="shared" si="1"/>
        <v>0</v>
      </c>
      <c r="I9" s="203" t="str">
        <f t="shared" si="3"/>
        <v>－</v>
      </c>
      <c r="J9" s="204" t="str">
        <f t="shared" si="2"/>
        <v>－</v>
      </c>
      <c r="K9" s="205" t="str">
        <f t="shared" si="2"/>
        <v>－</v>
      </c>
    </row>
    <row r="10" spans="1:11" ht="13.5">
      <c r="A10" s="5"/>
      <c r="B10" s="77" t="str">
        <f>+'帳票61_06(1)'!B9</f>
        <v>糸満市</v>
      </c>
      <c r="C10" s="95">
        <f>SUM('(1)入湯税'!C10+'(2)事業所税'!C10+'(3)法定外目的税'!C10)</f>
        <v>0</v>
      </c>
      <c r="D10" s="96">
        <f>SUM('(1)入湯税'!D10+'(2)事業所税'!D10+'(3)法定外目的税'!D10)</f>
        <v>0</v>
      </c>
      <c r="E10" s="97">
        <f t="shared" si="0"/>
        <v>0</v>
      </c>
      <c r="F10" s="95">
        <f>SUM('(1)入湯税'!F10+'(2)事業所税'!F10+'(3)法定外目的税'!F10)</f>
        <v>0</v>
      </c>
      <c r="G10" s="96">
        <f>SUM('(1)入湯税'!G10+'(2)事業所税'!G10+'(3)法定外目的税'!G10)</f>
        <v>0</v>
      </c>
      <c r="H10" s="9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89">
        <f>SUM('(1)入湯税'!C11+'(2)事業所税'!C11+'(3)法定外目的税'!C11)</f>
        <v>0</v>
      </c>
      <c r="D11" s="90">
        <f>SUM('(1)入湯税'!D11+'(2)事業所税'!D11+'(3)法定外目的税'!D11)</f>
        <v>0</v>
      </c>
      <c r="E11" s="91">
        <f t="shared" si="0"/>
        <v>0</v>
      </c>
      <c r="F11" s="89">
        <f>SUM('(1)入湯税'!F11+'(2)事業所税'!F11+'(3)法定外目的税'!F11)</f>
        <v>0</v>
      </c>
      <c r="G11" s="90">
        <f>SUM('(1)入湯税'!G11+'(2)事業所税'!G11+'(3)法定外目的税'!G11)</f>
        <v>0</v>
      </c>
      <c r="H11" s="9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89">
        <f>SUM('(1)入湯税'!C12+'(2)事業所税'!C12+'(3)法定外目的税'!C12)</f>
        <v>0</v>
      </c>
      <c r="D12" s="90">
        <f>SUM('(1)入湯税'!D12+'(2)事業所税'!D12+'(3)法定外目的税'!D12)</f>
        <v>0</v>
      </c>
      <c r="E12" s="91">
        <f t="shared" si="0"/>
        <v>0</v>
      </c>
      <c r="F12" s="89">
        <f>SUM('(1)入湯税'!F12+'(2)事業所税'!F12+'(3)法定外目的税'!F12)</f>
        <v>0</v>
      </c>
      <c r="G12" s="90">
        <f>SUM('(1)入湯税'!G12+'(2)事業所税'!G12+'(3)法定外目的税'!G12)</f>
        <v>0</v>
      </c>
      <c r="H12" s="9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89">
        <f>SUM('(1)入湯税'!C13+'(2)事業所税'!C13+'(3)法定外目的税'!C13)</f>
        <v>0</v>
      </c>
      <c r="D13" s="90">
        <f>SUM('(1)入湯税'!D13+'(2)事業所税'!D13+'(3)法定外目的税'!D13)</f>
        <v>0</v>
      </c>
      <c r="E13" s="91">
        <f t="shared" si="0"/>
        <v>0</v>
      </c>
      <c r="F13" s="89">
        <f>SUM('(1)入湯税'!F13+'(2)事業所税'!F13+'(3)法定外目的税'!F13)</f>
        <v>0</v>
      </c>
      <c r="G13" s="90">
        <f>SUM('(1)入湯税'!G13+'(2)事業所税'!G13+'(3)法定外目的税'!G13)</f>
        <v>0</v>
      </c>
      <c r="H13" s="91">
        <f t="shared" si="1"/>
        <v>0</v>
      </c>
      <c r="I13" s="201" t="str">
        <f t="shared" si="3"/>
        <v>－</v>
      </c>
      <c r="J13" s="155" t="str">
        <f t="shared" si="2"/>
        <v>－</v>
      </c>
      <c r="K13" s="202" t="str">
        <f t="shared" si="2"/>
        <v>－</v>
      </c>
    </row>
    <row r="14" spans="1:11" ht="13.5">
      <c r="A14" s="5"/>
      <c r="B14" s="76" t="str">
        <f>+'帳票61_06(1)'!B13</f>
        <v>宮古島市</v>
      </c>
      <c r="C14" s="92">
        <f>SUM('(1)入湯税'!C14+'(2)事業所税'!C14+'(3)法定外目的税'!C14)</f>
        <v>0</v>
      </c>
      <c r="D14" s="93">
        <f>SUM('(1)入湯税'!D14+'(2)事業所税'!D14+'(3)法定外目的税'!D14)</f>
        <v>0</v>
      </c>
      <c r="E14" s="94">
        <f t="shared" si="0"/>
        <v>0</v>
      </c>
      <c r="F14" s="92">
        <f>SUM('(1)入湯税'!F14+'(2)事業所税'!F14+'(3)法定外目的税'!F14)</f>
        <v>0</v>
      </c>
      <c r="G14" s="93">
        <f>SUM('(1)入湯税'!G14+'(2)事業所税'!G14+'(3)法定外目的税'!G14)</f>
        <v>0</v>
      </c>
      <c r="H14" s="94">
        <f t="shared" si="1"/>
        <v>0</v>
      </c>
      <c r="I14" s="203" t="str">
        <f t="shared" si="3"/>
        <v>－</v>
      </c>
      <c r="J14" s="204" t="str">
        <f t="shared" si="2"/>
        <v>－</v>
      </c>
      <c r="K14" s="205" t="str">
        <f t="shared" si="2"/>
        <v>－</v>
      </c>
    </row>
    <row r="15" spans="1:11" ht="13.5">
      <c r="A15" s="5"/>
      <c r="B15" s="77" t="str">
        <f>+'帳票61_06(1)'!B14</f>
        <v>南城市</v>
      </c>
      <c r="C15" s="95">
        <f>SUM('(1)入湯税'!C15+'(2)事業所税'!C15+'(3)法定外目的税'!C15)</f>
        <v>0</v>
      </c>
      <c r="D15" s="96">
        <f>SUM('(1)入湯税'!D15+'(2)事業所税'!D15+'(3)法定外目的税'!D15)</f>
        <v>0</v>
      </c>
      <c r="E15" s="97">
        <f t="shared" si="0"/>
        <v>0</v>
      </c>
      <c r="F15" s="95">
        <f>SUM('(1)入湯税'!F15+'(2)事業所税'!F15+'(3)法定外目的税'!F15)</f>
        <v>0</v>
      </c>
      <c r="G15" s="96">
        <f>SUM('(1)入湯税'!G15+'(2)事業所税'!G15+'(3)法定外目的税'!G15)</f>
        <v>0</v>
      </c>
      <c r="H15" s="97">
        <f t="shared" si="1"/>
        <v>0</v>
      </c>
      <c r="I15" s="206" t="str">
        <f t="shared" si="3"/>
        <v>－</v>
      </c>
      <c r="J15" s="207" t="str">
        <f t="shared" si="2"/>
        <v>－</v>
      </c>
      <c r="K15" s="208" t="str">
        <f t="shared" si="2"/>
        <v>－</v>
      </c>
    </row>
    <row r="16" spans="1:11" ht="13.5">
      <c r="A16" s="5"/>
      <c r="B16" s="78" t="str">
        <f>+'帳票61_06(1)'!B15</f>
        <v>国頭村</v>
      </c>
      <c r="C16" s="86">
        <f>SUM('(1)入湯税'!C16+'(2)事業所税'!C16+'(3)法定外目的税'!C16)</f>
        <v>0</v>
      </c>
      <c r="D16" s="87">
        <f>SUM('(1)入湯税'!D16+'(2)事業所税'!D16+'(3)法定外目的税'!D16)</f>
        <v>0</v>
      </c>
      <c r="E16" s="88">
        <f t="shared" si="0"/>
        <v>0</v>
      </c>
      <c r="F16" s="86">
        <f>SUM('(1)入湯税'!F16+'(2)事業所税'!F16+'(3)法定外目的税'!F16)</f>
        <v>0</v>
      </c>
      <c r="G16" s="87">
        <f>SUM('(1)入湯税'!G16+'(2)事業所税'!G16+'(3)法定外目的税'!G16)</f>
        <v>0</v>
      </c>
      <c r="H16" s="88">
        <f t="shared" si="1"/>
        <v>0</v>
      </c>
      <c r="I16" s="209" t="str">
        <f t="shared" si="3"/>
        <v>－</v>
      </c>
      <c r="J16" s="210" t="str">
        <f t="shared" si="2"/>
        <v>－</v>
      </c>
      <c r="K16" s="211" t="str">
        <f t="shared" si="2"/>
        <v>－</v>
      </c>
    </row>
    <row r="17" spans="1:11" ht="13.5">
      <c r="A17" s="5"/>
      <c r="B17" s="75" t="str">
        <f>+'帳票61_06(1)'!B16</f>
        <v>大宜味村</v>
      </c>
      <c r="C17" s="89">
        <f>SUM('(1)入湯税'!C17+'(2)事業所税'!C17+'(3)法定外目的税'!C17)</f>
        <v>0</v>
      </c>
      <c r="D17" s="90">
        <f>SUM('(1)入湯税'!D17+'(2)事業所税'!D17+'(3)法定外目的税'!D17)</f>
        <v>0</v>
      </c>
      <c r="E17" s="91">
        <f t="shared" si="0"/>
        <v>0</v>
      </c>
      <c r="F17" s="89">
        <f>SUM('(1)入湯税'!F17+'(2)事業所税'!F17+'(3)法定外目的税'!F17)</f>
        <v>0</v>
      </c>
      <c r="G17" s="90">
        <f>SUM('(1)入湯税'!G17+'(2)事業所税'!G17+'(3)法定外目的税'!G17)</f>
        <v>0</v>
      </c>
      <c r="H17" s="9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89">
        <f>SUM('(1)入湯税'!C18+'(2)事業所税'!C18+'(3)法定外目的税'!C18)</f>
        <v>0</v>
      </c>
      <c r="D18" s="90">
        <f>SUM('(1)入湯税'!D18+'(2)事業所税'!D18+'(3)法定外目的税'!D18)</f>
        <v>0</v>
      </c>
      <c r="E18" s="91">
        <f t="shared" si="0"/>
        <v>0</v>
      </c>
      <c r="F18" s="89">
        <f>SUM('(1)入湯税'!F18+'(2)事業所税'!F18+'(3)法定外目的税'!F18)</f>
        <v>0</v>
      </c>
      <c r="G18" s="90">
        <f>SUM('(1)入湯税'!G18+'(2)事業所税'!G18+'(3)法定外目的税'!G18)</f>
        <v>0</v>
      </c>
      <c r="H18" s="9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92">
        <f>SUM('(1)入湯税'!C19+'(2)事業所税'!C19+'(3)法定外目的税'!C19)</f>
        <v>0</v>
      </c>
      <c r="D19" s="93">
        <f>SUM('(1)入湯税'!D19+'(2)事業所税'!D19+'(3)法定外目的税'!D19)</f>
        <v>0</v>
      </c>
      <c r="E19" s="94">
        <f t="shared" si="0"/>
        <v>0</v>
      </c>
      <c r="F19" s="92">
        <f>SUM('(1)入湯税'!F19+'(2)事業所税'!F19+'(3)法定外目的税'!F19)</f>
        <v>0</v>
      </c>
      <c r="G19" s="93">
        <f>SUM('(1)入湯税'!G19+'(2)事業所税'!G19+'(3)法定外目的税'!G19)</f>
        <v>0</v>
      </c>
      <c r="H19" s="9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95">
        <f>SUM('(1)入湯税'!C20+'(2)事業所税'!C20+'(3)法定外目的税'!C20)</f>
        <v>0</v>
      </c>
      <c r="D20" s="96">
        <f>SUM('(1)入湯税'!D20+'(2)事業所税'!D20+'(3)法定外目的税'!D20)</f>
        <v>0</v>
      </c>
      <c r="E20" s="97">
        <f t="shared" si="0"/>
        <v>0</v>
      </c>
      <c r="F20" s="95">
        <f>SUM('(1)入湯税'!F20+'(2)事業所税'!F20+'(3)法定外目的税'!F20)</f>
        <v>0</v>
      </c>
      <c r="G20" s="96">
        <f>SUM('(1)入湯税'!G20+'(2)事業所税'!G20+'(3)法定外目的税'!G20)</f>
        <v>0</v>
      </c>
      <c r="H20" s="97">
        <f t="shared" si="1"/>
        <v>0</v>
      </c>
      <c r="I20" s="206" t="str">
        <f t="shared" si="3"/>
        <v>－</v>
      </c>
      <c r="J20" s="207" t="str">
        <f t="shared" si="2"/>
        <v>－</v>
      </c>
      <c r="K20" s="208" t="str">
        <f t="shared" si="2"/>
        <v>－</v>
      </c>
    </row>
    <row r="21" spans="1:11" ht="13.5">
      <c r="A21" s="5"/>
      <c r="B21" s="75" t="str">
        <f>+'帳票61_06(1)'!B20</f>
        <v>恩納村</v>
      </c>
      <c r="C21" s="89">
        <f>SUM('(1)入湯税'!C21+'(2)事業所税'!C21+'(3)法定外目的税'!C21)</f>
        <v>0</v>
      </c>
      <c r="D21" s="90">
        <f>SUM('(1)入湯税'!D21+'(2)事業所税'!D21+'(3)法定外目的税'!D21)</f>
        <v>0</v>
      </c>
      <c r="E21" s="91">
        <f t="shared" si="0"/>
        <v>0</v>
      </c>
      <c r="F21" s="89">
        <f>SUM('(1)入湯税'!F21+'(2)事業所税'!F21+'(3)法定外目的税'!F21)</f>
        <v>0</v>
      </c>
      <c r="G21" s="90">
        <f>SUM('(1)入湯税'!G21+'(2)事業所税'!G21+'(3)法定外目的税'!G21)</f>
        <v>0</v>
      </c>
      <c r="H21" s="91">
        <f t="shared" si="1"/>
        <v>0</v>
      </c>
      <c r="I21" s="201" t="str">
        <f t="shared" si="3"/>
        <v>－</v>
      </c>
      <c r="J21" s="155" t="str">
        <f t="shared" si="2"/>
        <v>－</v>
      </c>
      <c r="K21" s="202" t="str">
        <f t="shared" si="2"/>
        <v>－</v>
      </c>
    </row>
    <row r="22" spans="1:11" ht="13.5">
      <c r="A22" s="5"/>
      <c r="B22" s="75" t="str">
        <f>+'帳票61_06(1)'!B21</f>
        <v>宜野座村</v>
      </c>
      <c r="C22" s="89">
        <f>SUM('(1)入湯税'!C22+'(2)事業所税'!C22+'(3)法定外目的税'!C22)</f>
        <v>0</v>
      </c>
      <c r="D22" s="90">
        <f>SUM('(1)入湯税'!D22+'(2)事業所税'!D22+'(3)法定外目的税'!D22)</f>
        <v>0</v>
      </c>
      <c r="E22" s="91">
        <f t="shared" si="0"/>
        <v>0</v>
      </c>
      <c r="F22" s="89">
        <f>SUM('(1)入湯税'!F22+'(2)事業所税'!F22+'(3)法定外目的税'!F22)</f>
        <v>0</v>
      </c>
      <c r="G22" s="90">
        <f>SUM('(1)入湯税'!G22+'(2)事業所税'!G22+'(3)法定外目的税'!G22)</f>
        <v>0</v>
      </c>
      <c r="H22" s="91">
        <f t="shared" si="1"/>
        <v>0</v>
      </c>
      <c r="I22" s="201" t="str">
        <f t="shared" si="3"/>
        <v>－</v>
      </c>
      <c r="J22" s="155" t="str">
        <f t="shared" si="2"/>
        <v>－</v>
      </c>
      <c r="K22" s="202" t="str">
        <f t="shared" si="2"/>
        <v>－</v>
      </c>
    </row>
    <row r="23" spans="1:11" ht="13.5">
      <c r="A23" s="5"/>
      <c r="B23" s="75" t="str">
        <f>+'帳票61_06(1)'!B22</f>
        <v>金武町</v>
      </c>
      <c r="C23" s="89">
        <f>SUM('(1)入湯税'!C23+'(2)事業所税'!C23+'(3)法定外目的税'!C23)</f>
        <v>0</v>
      </c>
      <c r="D23" s="90">
        <f>SUM('(1)入湯税'!D23+'(2)事業所税'!D23+'(3)法定外目的税'!D23)</f>
        <v>0</v>
      </c>
      <c r="E23" s="91">
        <f t="shared" si="0"/>
        <v>0</v>
      </c>
      <c r="F23" s="89">
        <f>SUM('(1)入湯税'!F23+'(2)事業所税'!F23+'(3)法定外目的税'!F23)</f>
        <v>0</v>
      </c>
      <c r="G23" s="90">
        <f>SUM('(1)入湯税'!G23+'(2)事業所税'!G23+'(3)法定外目的税'!G23)</f>
        <v>0</v>
      </c>
      <c r="H23" s="9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92">
        <f>SUM('(1)入湯税'!C24+'(2)事業所税'!C24+'(3)法定外目的税'!C24)</f>
        <v>0</v>
      </c>
      <c r="D24" s="93">
        <f>SUM('(1)入湯税'!D24+'(2)事業所税'!D24+'(3)法定外目的税'!D24)</f>
        <v>0</v>
      </c>
      <c r="E24" s="94">
        <f t="shared" si="0"/>
        <v>0</v>
      </c>
      <c r="F24" s="92">
        <f>SUM('(1)入湯税'!F24+'(2)事業所税'!F24+'(3)法定外目的税'!F24)</f>
        <v>0</v>
      </c>
      <c r="G24" s="93">
        <f>SUM('(1)入湯税'!G24+'(2)事業所税'!G24+'(3)法定外目的税'!G24)</f>
        <v>0</v>
      </c>
      <c r="H24" s="9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95">
        <f>SUM('(1)入湯税'!C25+'(2)事業所税'!C25+'(3)法定外目的税'!C25)</f>
        <v>0</v>
      </c>
      <c r="D25" s="96">
        <f>SUM('(1)入湯税'!D25+'(2)事業所税'!D25+'(3)法定外目的税'!D25)</f>
        <v>0</v>
      </c>
      <c r="E25" s="97">
        <f t="shared" si="0"/>
        <v>0</v>
      </c>
      <c r="F25" s="95">
        <f>SUM('(1)入湯税'!F25+'(2)事業所税'!F25+'(3)法定外目的税'!F25)</f>
        <v>0</v>
      </c>
      <c r="G25" s="96">
        <f>SUM('(1)入湯税'!G25+'(2)事業所税'!G25+'(3)法定外目的税'!G25)</f>
        <v>0</v>
      </c>
      <c r="H25" s="9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89">
        <f>SUM('(1)入湯税'!C26+'(2)事業所税'!C26+'(3)法定外目的税'!C26)</f>
        <v>0</v>
      </c>
      <c r="D26" s="90">
        <f>SUM('(1)入湯税'!D26+'(2)事業所税'!D26+'(3)法定外目的税'!D26)</f>
        <v>0</v>
      </c>
      <c r="E26" s="91">
        <f t="shared" si="0"/>
        <v>0</v>
      </c>
      <c r="F26" s="89">
        <f>SUM('(1)入湯税'!F26+'(2)事業所税'!F26+'(3)法定外目的税'!F26)</f>
        <v>0</v>
      </c>
      <c r="G26" s="90">
        <f>SUM('(1)入湯税'!G26+'(2)事業所税'!G26+'(3)法定外目的税'!G26)</f>
        <v>0</v>
      </c>
      <c r="H26" s="9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89">
        <f>SUM('(1)入湯税'!C27+'(2)事業所税'!C27+'(3)法定外目的税'!C27)</f>
        <v>20182</v>
      </c>
      <c r="D27" s="90">
        <f>SUM('(1)入湯税'!D27+'(2)事業所税'!D27+'(3)法定外目的税'!D27)</f>
        <v>0</v>
      </c>
      <c r="E27" s="91">
        <f t="shared" si="0"/>
        <v>20182</v>
      </c>
      <c r="F27" s="89">
        <f>SUM('(1)入湯税'!F27+'(2)事業所税'!F27+'(3)法定外目的税'!F27)</f>
        <v>20182</v>
      </c>
      <c r="G27" s="90">
        <f>SUM('(1)入湯税'!G27+'(2)事業所税'!G27+'(3)法定外目的税'!G27)</f>
        <v>0</v>
      </c>
      <c r="H27" s="91">
        <f t="shared" si="1"/>
        <v>20182</v>
      </c>
      <c r="I27" s="201">
        <f t="shared" si="3"/>
        <v>100</v>
      </c>
      <c r="J27" s="155" t="str">
        <f t="shared" si="2"/>
        <v>－</v>
      </c>
      <c r="K27" s="202">
        <f t="shared" si="2"/>
        <v>100</v>
      </c>
    </row>
    <row r="28" spans="1:11" ht="13.5">
      <c r="A28" s="5"/>
      <c r="B28" s="75" t="str">
        <f>+'帳票61_06(1)'!B27</f>
        <v>北中城村</v>
      </c>
      <c r="C28" s="89">
        <f>SUM('(1)入湯税'!C28+'(2)事業所税'!C28+'(3)法定外目的税'!C28)</f>
        <v>0</v>
      </c>
      <c r="D28" s="90">
        <f>SUM('(1)入湯税'!D28+'(2)事業所税'!D28+'(3)法定外目的税'!D28)</f>
        <v>0</v>
      </c>
      <c r="E28" s="91">
        <f t="shared" si="0"/>
        <v>0</v>
      </c>
      <c r="F28" s="89">
        <f>SUM('(1)入湯税'!F28+'(2)事業所税'!F28+'(3)法定外目的税'!F28)</f>
        <v>0</v>
      </c>
      <c r="G28" s="90">
        <f>SUM('(1)入湯税'!G28+'(2)事業所税'!G28+'(3)法定外目的税'!G28)</f>
        <v>0</v>
      </c>
      <c r="H28" s="9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96">
        <f>SUM('(1)入湯税'!C29+'(2)事業所税'!C29+'(3)法定外目的税'!C29)</f>
        <v>0</v>
      </c>
      <c r="D29" s="197">
        <f>SUM('(1)入湯税'!D29+'(2)事業所税'!D29+'(3)法定外目的税'!D29)</f>
        <v>0</v>
      </c>
      <c r="E29" s="94">
        <f t="shared" si="0"/>
        <v>0</v>
      </c>
      <c r="F29" s="92">
        <f>SUM('(1)入湯税'!F29+'(2)事業所税'!F29+'(3)法定外目的税'!F29)</f>
        <v>0</v>
      </c>
      <c r="G29" s="93">
        <f>SUM('(1)入湯税'!G29+'(2)事業所税'!G29+'(3)法定外目的税'!G29)</f>
        <v>0</v>
      </c>
      <c r="H29" s="94">
        <f t="shared" si="1"/>
        <v>0</v>
      </c>
      <c r="I29" s="168" t="str">
        <f t="shared" si="3"/>
        <v>－</v>
      </c>
      <c r="J29" s="204" t="str">
        <f t="shared" si="2"/>
        <v>－</v>
      </c>
      <c r="K29" s="205" t="str">
        <f t="shared" si="2"/>
        <v>－</v>
      </c>
    </row>
    <row r="30" spans="1:11" ht="13.5">
      <c r="A30" s="5"/>
      <c r="B30" s="77" t="str">
        <f>+'帳票61_06(1)'!B29</f>
        <v>西原町</v>
      </c>
      <c r="C30" s="95">
        <f>SUM('(1)入湯税'!C30+'(2)事業所税'!C30+'(3)法定外目的税'!C30)</f>
        <v>0</v>
      </c>
      <c r="D30" s="96">
        <f>SUM('(1)入湯税'!D30+'(2)事業所税'!D30+'(3)法定外目的税'!D30)</f>
        <v>0</v>
      </c>
      <c r="E30" s="97">
        <f t="shared" si="0"/>
        <v>0</v>
      </c>
      <c r="F30" s="95">
        <f>SUM('(1)入湯税'!F30+'(2)事業所税'!F30+'(3)法定外目的税'!F30)</f>
        <v>0</v>
      </c>
      <c r="G30" s="96">
        <f>SUM('(1)入湯税'!G30+'(2)事業所税'!G30+'(3)法定外目的税'!G30)</f>
        <v>0</v>
      </c>
      <c r="H30" s="9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89">
        <f>SUM('(1)入湯税'!C31+'(2)事業所税'!C31+'(3)法定外目的税'!C31)</f>
        <v>0</v>
      </c>
      <c r="D31" s="90">
        <f>SUM('(1)入湯税'!D31+'(2)事業所税'!D31+'(3)法定外目的税'!D31)</f>
        <v>0</v>
      </c>
      <c r="E31" s="91">
        <f t="shared" si="0"/>
        <v>0</v>
      </c>
      <c r="F31" s="89">
        <f>SUM('(1)入湯税'!F31+'(2)事業所税'!F31+'(3)法定外目的税'!F31)</f>
        <v>0</v>
      </c>
      <c r="G31" s="90">
        <f>SUM('(1)入湯税'!G31+'(2)事業所税'!G31+'(3)法定外目的税'!G31)</f>
        <v>0</v>
      </c>
      <c r="H31" s="9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89">
        <f>SUM('(1)入湯税'!C32+'(2)事業所税'!C32+'(3)法定外目的税'!C32)</f>
        <v>0</v>
      </c>
      <c r="D32" s="90">
        <f>SUM('(1)入湯税'!D32+'(2)事業所税'!D32+'(3)法定外目的税'!D32)</f>
        <v>0</v>
      </c>
      <c r="E32" s="91">
        <f t="shared" si="0"/>
        <v>0</v>
      </c>
      <c r="F32" s="89">
        <f>SUM('(1)入湯税'!F32+'(2)事業所税'!F32+'(3)法定外目的税'!F32)</f>
        <v>0</v>
      </c>
      <c r="G32" s="90">
        <f>SUM('(1)入湯税'!G32+'(2)事業所税'!G32+'(3)法定外目的税'!G32)</f>
        <v>0</v>
      </c>
      <c r="H32" s="91">
        <f t="shared" si="1"/>
        <v>0</v>
      </c>
      <c r="I32" s="201" t="str">
        <f t="shared" si="3"/>
        <v>－</v>
      </c>
      <c r="J32" s="155" t="str">
        <f t="shared" si="2"/>
        <v>－</v>
      </c>
      <c r="K32" s="202" t="str">
        <f t="shared" si="2"/>
        <v>－</v>
      </c>
    </row>
    <row r="33" spans="1:11" ht="13.5">
      <c r="A33" s="5"/>
      <c r="B33" s="75" t="str">
        <f>+'帳票61_06(1)'!B32</f>
        <v>渡嘉敷村</v>
      </c>
      <c r="C33" s="89">
        <f>SUM('(1)入湯税'!C33+'(2)事業所税'!C33+'(3)法定外目的税'!C33)</f>
        <v>0</v>
      </c>
      <c r="D33" s="90">
        <f>SUM('(1)入湯税'!D33+'(2)事業所税'!D33+'(3)法定外目的税'!D33)</f>
        <v>0</v>
      </c>
      <c r="E33" s="91">
        <f t="shared" si="0"/>
        <v>0</v>
      </c>
      <c r="F33" s="89">
        <f>SUM('(1)入湯税'!F33+'(2)事業所税'!F33+'(3)法定外目的税'!F33)</f>
        <v>0</v>
      </c>
      <c r="G33" s="90">
        <f>SUM('(1)入湯税'!G33+'(2)事業所税'!G33+'(3)法定外目的税'!G33)</f>
        <v>0</v>
      </c>
      <c r="H33" s="9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92">
        <f>SUM('(1)入湯税'!C34+'(2)事業所税'!C34+'(3)法定外目的税'!C34)</f>
        <v>0</v>
      </c>
      <c r="D34" s="93">
        <f>SUM('(1)入湯税'!D34+'(2)事業所税'!D34+'(3)法定外目的税'!D34)</f>
        <v>0</v>
      </c>
      <c r="E34" s="94">
        <f t="shared" si="0"/>
        <v>0</v>
      </c>
      <c r="F34" s="92">
        <f>SUM('(1)入湯税'!F34+'(2)事業所税'!F34+'(3)法定外目的税'!F34)</f>
        <v>0</v>
      </c>
      <c r="G34" s="93">
        <f>SUM('(1)入湯税'!G34+'(2)事業所税'!G34+'(3)法定外目的税'!G34)</f>
        <v>0</v>
      </c>
      <c r="H34" s="9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95">
        <f>SUM('(1)入湯税'!C35+'(2)事業所税'!C35+'(3)法定外目的税'!C35)</f>
        <v>0</v>
      </c>
      <c r="D35" s="96">
        <f>SUM('(1)入湯税'!D35+'(2)事業所税'!D35+'(3)法定外目的税'!D35)</f>
        <v>0</v>
      </c>
      <c r="E35" s="97">
        <f t="shared" si="0"/>
        <v>0</v>
      </c>
      <c r="F35" s="95">
        <f>SUM('(1)入湯税'!F35+'(2)事業所税'!F35+'(3)法定外目的税'!F35)</f>
        <v>0</v>
      </c>
      <c r="G35" s="96">
        <f>SUM('(1)入湯税'!G35+'(2)事業所税'!G35+'(3)法定外目的税'!G35)</f>
        <v>0</v>
      </c>
      <c r="H35" s="9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89">
        <f>SUM('(1)入湯税'!C36+'(2)事業所税'!C36+'(3)法定外目的税'!C36)</f>
        <v>0</v>
      </c>
      <c r="D36" s="90">
        <f>SUM('(1)入湯税'!D36+'(2)事業所税'!D36+'(3)法定外目的税'!D36)</f>
        <v>0</v>
      </c>
      <c r="E36" s="91">
        <f t="shared" si="0"/>
        <v>0</v>
      </c>
      <c r="F36" s="89">
        <f>SUM('(1)入湯税'!F36+'(2)事業所税'!F36+'(3)法定外目的税'!F36)</f>
        <v>0</v>
      </c>
      <c r="G36" s="90">
        <f>SUM('(1)入湯税'!G36+'(2)事業所税'!G36+'(3)法定外目的税'!G36)</f>
        <v>0</v>
      </c>
      <c r="H36" s="9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89">
        <f>SUM('(1)入湯税'!C37+'(2)事業所税'!C37+'(3)法定外目的税'!C37)</f>
        <v>0</v>
      </c>
      <c r="D37" s="90">
        <f>SUM('(1)入湯税'!D37+'(2)事業所税'!D37+'(3)法定外目的税'!D37)</f>
        <v>0</v>
      </c>
      <c r="E37" s="91">
        <f aca="true" t="shared" si="4" ref="E37:E45">SUM(C37:D37)</f>
        <v>0</v>
      </c>
      <c r="F37" s="89">
        <f>SUM('(1)入湯税'!F37+'(2)事業所税'!F37+'(3)法定外目的税'!F37)</f>
        <v>0</v>
      </c>
      <c r="G37" s="90">
        <f>SUM('(1)入湯税'!G37+'(2)事業所税'!G37+'(3)法定外目的税'!G37)</f>
        <v>0</v>
      </c>
      <c r="H37" s="9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89">
        <f>SUM('(1)入湯税'!C38+'(2)事業所税'!C38+'(3)法定外目的税'!C38)</f>
        <v>0</v>
      </c>
      <c r="D38" s="90">
        <f>SUM('(1)入湯税'!D38+'(2)事業所税'!D38+'(3)法定外目的税'!D38)</f>
        <v>0</v>
      </c>
      <c r="E38" s="91">
        <f t="shared" si="4"/>
        <v>0</v>
      </c>
      <c r="F38" s="89">
        <f>SUM('(1)入湯税'!F38+'(2)事業所税'!F38+'(3)法定外目的税'!F38)</f>
        <v>0</v>
      </c>
      <c r="G38" s="90">
        <f>SUM('(1)入湯税'!G38+'(2)事業所税'!G38+'(3)法定外目的税'!G38)</f>
        <v>0</v>
      </c>
      <c r="H38" s="9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92">
        <f>SUM('(1)入湯税'!C39+'(2)事業所税'!C39+'(3)法定外目的税'!C39)</f>
        <v>0</v>
      </c>
      <c r="D39" s="197">
        <f>SUM('(1)入湯税'!D39+'(2)事業所税'!D39+'(3)法定外目的税'!D39)</f>
        <v>0</v>
      </c>
      <c r="E39" s="94">
        <f t="shared" si="4"/>
        <v>0</v>
      </c>
      <c r="F39" s="92">
        <f>SUM('(1)入湯税'!F39+'(2)事業所税'!F39+'(3)法定外目的税'!F39)</f>
        <v>0</v>
      </c>
      <c r="G39" s="93">
        <f>SUM('(1)入湯税'!G39+'(2)事業所税'!G39+'(3)法定外目的税'!G39)</f>
        <v>0</v>
      </c>
      <c r="H39" s="94">
        <f t="shared" si="5"/>
        <v>0</v>
      </c>
      <c r="I39" s="203" t="str">
        <f t="shared" si="3"/>
        <v>－</v>
      </c>
      <c r="J39" s="204" t="str">
        <f t="shared" si="3"/>
        <v>－</v>
      </c>
      <c r="K39" s="205" t="str">
        <f t="shared" si="3"/>
        <v>－</v>
      </c>
    </row>
    <row r="40" spans="1:11" ht="13.5">
      <c r="A40" s="5"/>
      <c r="B40" s="77" t="str">
        <f>+'帳票61_06(1)'!B39</f>
        <v>伊是名村</v>
      </c>
      <c r="C40" s="95">
        <f>SUM('(1)入湯税'!C40+'(2)事業所税'!C40+'(3)法定外目的税'!C40)</f>
        <v>3611</v>
      </c>
      <c r="D40" s="96">
        <f>SUM('(1)入湯税'!D40+'(2)事業所税'!D40+'(3)法定外目的税'!D40)</f>
        <v>0</v>
      </c>
      <c r="E40" s="97">
        <f t="shared" si="4"/>
        <v>3611</v>
      </c>
      <c r="F40" s="95">
        <f>SUM('(1)入湯税'!F40+'(2)事業所税'!F40+'(3)法定外目的税'!F40)</f>
        <v>3611</v>
      </c>
      <c r="G40" s="96">
        <f>SUM('(1)入湯税'!G40+'(2)事業所税'!G40+'(3)法定外目的税'!G40)</f>
        <v>0</v>
      </c>
      <c r="H40" s="97">
        <f t="shared" si="5"/>
        <v>3611</v>
      </c>
      <c r="I40" s="206">
        <f t="shared" si="3"/>
        <v>100</v>
      </c>
      <c r="J40" s="207" t="str">
        <f t="shared" si="3"/>
        <v>－</v>
      </c>
      <c r="K40" s="208">
        <f t="shared" si="3"/>
        <v>100</v>
      </c>
    </row>
    <row r="41" spans="1:11" ht="13.5">
      <c r="A41" s="5"/>
      <c r="B41" s="75" t="str">
        <f>+'帳票61_06(1)'!B40</f>
        <v>久米島町</v>
      </c>
      <c r="C41" s="89">
        <f>SUM('(1)入湯税'!C41+'(2)事業所税'!C41+'(3)法定外目的税'!C41)</f>
        <v>0</v>
      </c>
      <c r="D41" s="90">
        <f>SUM('(1)入湯税'!D41+'(2)事業所税'!D41+'(3)法定外目的税'!D41)</f>
        <v>0</v>
      </c>
      <c r="E41" s="91">
        <f t="shared" si="4"/>
        <v>0</v>
      </c>
      <c r="F41" s="89">
        <f>SUM('(1)入湯税'!F41+'(2)事業所税'!F41+'(3)法定外目的税'!F41)</f>
        <v>0</v>
      </c>
      <c r="G41" s="90">
        <f>SUM('(1)入湯税'!G41+'(2)事業所税'!G41+'(3)法定外目的税'!G41)</f>
        <v>0</v>
      </c>
      <c r="H41" s="9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89">
        <f>SUM('(1)入湯税'!C42+'(2)事業所税'!C42+'(3)法定外目的税'!C42)</f>
        <v>0</v>
      </c>
      <c r="D42" s="90">
        <f>SUM('(1)入湯税'!D42+'(2)事業所税'!D42+'(3)法定外目的税'!D42)</f>
        <v>0</v>
      </c>
      <c r="E42" s="91">
        <f t="shared" si="4"/>
        <v>0</v>
      </c>
      <c r="F42" s="89">
        <f>SUM('(1)入湯税'!F42+'(2)事業所税'!F42+'(3)法定外目的税'!F42)</f>
        <v>0</v>
      </c>
      <c r="G42" s="90">
        <f>SUM('(1)入湯税'!G42+'(2)事業所税'!G42+'(3)法定外目的税'!G42)</f>
        <v>0</v>
      </c>
      <c r="H42" s="9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89">
        <f>SUM('(1)入湯税'!C43+'(2)事業所税'!C43+'(3)法定外目的税'!C43)</f>
        <v>0</v>
      </c>
      <c r="D43" s="90">
        <f>SUM('(1)入湯税'!D43+'(2)事業所税'!D43+'(3)法定外目的税'!D43)</f>
        <v>0</v>
      </c>
      <c r="E43" s="91">
        <f t="shared" si="4"/>
        <v>0</v>
      </c>
      <c r="F43" s="89">
        <f>SUM('(1)入湯税'!F43+'(2)事業所税'!F43+'(3)法定外目的税'!F43)</f>
        <v>0</v>
      </c>
      <c r="G43" s="90">
        <f>SUM('(1)入湯税'!G43+'(2)事業所税'!G43+'(3)法定外目的税'!G43)</f>
        <v>0</v>
      </c>
      <c r="H43" s="9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92">
        <f>SUM('(1)入湯税'!C44+'(2)事業所税'!C44+'(3)法定外目的税'!C44)</f>
        <v>6745</v>
      </c>
      <c r="D44" s="93">
        <f>SUM('(1)入湯税'!D44+'(2)事業所税'!D44+'(3)法定外目的税'!D44)</f>
        <v>0</v>
      </c>
      <c r="E44" s="94">
        <f t="shared" si="4"/>
        <v>6745</v>
      </c>
      <c r="F44" s="92">
        <f>SUM('(1)入湯税'!F44+'(2)事業所税'!F44+'(3)法定外目的税'!F44)</f>
        <v>6745</v>
      </c>
      <c r="G44" s="93">
        <f>SUM('(1)入湯税'!G44+'(2)事業所税'!G44+'(3)法定外目的税'!G44)</f>
        <v>0</v>
      </c>
      <c r="H44" s="94">
        <f t="shared" si="5"/>
        <v>6745</v>
      </c>
      <c r="I44" s="203">
        <f t="shared" si="3"/>
        <v>100</v>
      </c>
      <c r="J44" s="204" t="str">
        <f t="shared" si="3"/>
        <v>－</v>
      </c>
      <c r="K44" s="205">
        <f t="shared" si="3"/>
        <v>100</v>
      </c>
    </row>
    <row r="45" spans="1:11" ht="14.25" thickBot="1">
      <c r="A45" s="5"/>
      <c r="B45" s="258" t="str">
        <f>+'帳票61_06(1)'!B44</f>
        <v>与那国町</v>
      </c>
      <c r="C45" s="259">
        <f>SUM('(1)入湯税'!C45+'(2)事業所税'!C45+'(3)法定外目的税'!C45)</f>
        <v>0</v>
      </c>
      <c r="D45" s="260">
        <f>SUM('(1)入湯税'!D45+'(2)事業所税'!D45+'(3)法定外目的税'!D45)</f>
        <v>0</v>
      </c>
      <c r="E45" s="261">
        <f t="shared" si="4"/>
        <v>0</v>
      </c>
      <c r="F45" s="259">
        <f>SUM('(1)入湯税'!F45+'(2)事業所税'!F45+'(3)法定外目的税'!F45)</f>
        <v>0</v>
      </c>
      <c r="G45" s="260">
        <f>SUM('(1)入湯税'!G45+'(2)事業所税'!G45+'(3)法定外目的税'!G45)</f>
        <v>0</v>
      </c>
      <c r="H45" s="261">
        <f t="shared" si="5"/>
        <v>0</v>
      </c>
      <c r="I45" s="262" t="str">
        <f t="shared" si="3"/>
        <v>－</v>
      </c>
      <c r="J45" s="263" t="str">
        <f t="shared" si="3"/>
        <v>－</v>
      </c>
      <c r="K45" s="264" t="str">
        <f t="shared" si="3"/>
        <v>－</v>
      </c>
    </row>
    <row r="46" spans="1:11" ht="14.25" thickTop="1">
      <c r="A46" s="6"/>
      <c r="B46" s="257" t="s">
        <v>65</v>
      </c>
      <c r="C46" s="198">
        <f aca="true" t="shared" si="6" ref="C46:H46">SUM(C5:C15)</f>
        <v>746205</v>
      </c>
      <c r="D46" s="199">
        <f t="shared" si="6"/>
        <v>8575</v>
      </c>
      <c r="E46" s="200">
        <f t="shared" si="6"/>
        <v>754780</v>
      </c>
      <c r="F46" s="198">
        <f t="shared" si="6"/>
        <v>742591</v>
      </c>
      <c r="G46" s="199">
        <f t="shared" si="6"/>
        <v>3943</v>
      </c>
      <c r="H46" s="200">
        <f t="shared" si="6"/>
        <v>746534</v>
      </c>
      <c r="I46" s="212">
        <f t="shared" si="3"/>
        <v>99.51568268773326</v>
      </c>
      <c r="J46" s="213">
        <f t="shared" si="3"/>
        <v>45.98250728862973</v>
      </c>
      <c r="K46" s="214">
        <f t="shared" si="3"/>
        <v>98.9074962240653</v>
      </c>
    </row>
    <row r="47" spans="1:11" ht="14.25" thickBot="1">
      <c r="A47" s="6"/>
      <c r="B47" s="80" t="s">
        <v>66</v>
      </c>
      <c r="C47" s="101">
        <f aca="true" t="shared" si="7" ref="C47:H47">SUM(C16:C45)</f>
        <v>30538</v>
      </c>
      <c r="D47" s="102">
        <f t="shared" si="7"/>
        <v>0</v>
      </c>
      <c r="E47" s="103">
        <f t="shared" si="7"/>
        <v>30538</v>
      </c>
      <c r="F47" s="101">
        <f t="shared" si="7"/>
        <v>30538</v>
      </c>
      <c r="G47" s="102">
        <f t="shared" si="7"/>
        <v>0</v>
      </c>
      <c r="H47" s="103">
        <f t="shared" si="7"/>
        <v>30538</v>
      </c>
      <c r="I47" s="215">
        <f t="shared" si="3"/>
        <v>100</v>
      </c>
      <c r="J47" s="216" t="str">
        <f t="shared" si="3"/>
        <v>－</v>
      </c>
      <c r="K47" s="217">
        <f t="shared" si="3"/>
        <v>100</v>
      </c>
    </row>
    <row r="48" spans="2:11" ht="14.25" thickBot="1">
      <c r="B48" s="82" t="s">
        <v>114</v>
      </c>
      <c r="C48" s="104">
        <f aca="true" t="shared" si="8" ref="C48:H48">SUM(C46:C47)</f>
        <v>776743</v>
      </c>
      <c r="D48" s="105">
        <f t="shared" si="8"/>
        <v>8575</v>
      </c>
      <c r="E48" s="106">
        <f t="shared" si="8"/>
        <v>785318</v>
      </c>
      <c r="F48" s="104">
        <f>SUM(F46:F47)</f>
        <v>773129</v>
      </c>
      <c r="G48" s="105">
        <f t="shared" si="8"/>
        <v>3943</v>
      </c>
      <c r="H48" s="106">
        <f t="shared" si="8"/>
        <v>777072</v>
      </c>
      <c r="I48" s="223">
        <f t="shared" si="3"/>
        <v>99.53472384044659</v>
      </c>
      <c r="J48" s="224">
        <f t="shared" si="3"/>
        <v>45.98250728862973</v>
      </c>
      <c r="K48" s="225">
        <f t="shared" si="3"/>
        <v>98.94997949875084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tabColor indexed="43"/>
  </sheetPr>
  <dimension ref="A1:K48"/>
  <sheetViews>
    <sheetView showGridLines="0" workbookViewId="0" topLeftCell="A20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59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+'帳票61_06(1)'!IC4</f>
        <v>29135</v>
      </c>
      <c r="D5" s="127">
        <f>+'帳票61_06(1)'!ID4</f>
        <v>0</v>
      </c>
      <c r="E5" s="128">
        <f>SUM(C5:D5)</f>
        <v>29135</v>
      </c>
      <c r="F5" s="126">
        <f>+'帳票61_06(1)'!IH4</f>
        <v>29135</v>
      </c>
      <c r="G5" s="127">
        <f>+'帳票61_06(1)'!II4</f>
        <v>0</v>
      </c>
      <c r="H5" s="128">
        <f>SUM(F5:G5)</f>
        <v>29135</v>
      </c>
      <c r="I5" s="188">
        <f>IF(C5=0,"－",(F5/C5)*100)</f>
        <v>100</v>
      </c>
      <c r="J5" s="142" t="str">
        <f aca="true" t="shared" si="0" ref="J5:K36">IF(D5=0,"－",(G5/D5)*100)</f>
        <v>－</v>
      </c>
      <c r="K5" s="189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+'帳票61_06(1)'!IC5</f>
        <v>3903</v>
      </c>
      <c r="D6" s="130">
        <f>+'帳票61_06(1)'!ID5</f>
        <v>0</v>
      </c>
      <c r="E6" s="131">
        <f aca="true" t="shared" si="1" ref="E6:E45">SUM(C6:D6)</f>
        <v>3903</v>
      </c>
      <c r="F6" s="129">
        <f>+'帳票61_06(1)'!IH5</f>
        <v>3903</v>
      </c>
      <c r="G6" s="130">
        <f>+'帳票61_06(1)'!II5</f>
        <v>0</v>
      </c>
      <c r="H6" s="131">
        <f aca="true" t="shared" si="2" ref="H6:H45">SUM(F6:G6)</f>
        <v>3903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+'帳票61_06(1)'!IC6</f>
        <v>0</v>
      </c>
      <c r="D7" s="130">
        <f>+'帳票61_06(1)'!ID6</f>
        <v>0</v>
      </c>
      <c r="E7" s="131">
        <f t="shared" si="1"/>
        <v>0</v>
      </c>
      <c r="F7" s="129">
        <f>+'帳票61_06(1)'!IH6</f>
        <v>0</v>
      </c>
      <c r="G7" s="130">
        <f>+'帳票61_06(1)'!II6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+'帳票61_06(1)'!IC7</f>
        <v>3422</v>
      </c>
      <c r="D8" s="130">
        <f>+'帳票61_06(1)'!ID7</f>
        <v>0</v>
      </c>
      <c r="E8" s="131">
        <f t="shared" si="1"/>
        <v>3422</v>
      </c>
      <c r="F8" s="129">
        <f>+'帳票61_06(1)'!IH7</f>
        <v>3422</v>
      </c>
      <c r="G8" s="130">
        <f>+'帳票61_06(1)'!II7</f>
        <v>0</v>
      </c>
      <c r="H8" s="131">
        <f t="shared" si="2"/>
        <v>3422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+'帳票61_06(1)'!IC8</f>
        <v>0</v>
      </c>
      <c r="D9" s="133">
        <f>+'帳票61_06(1)'!ID8</f>
        <v>0</v>
      </c>
      <c r="E9" s="134">
        <f t="shared" si="1"/>
        <v>0</v>
      </c>
      <c r="F9" s="132">
        <f>+'帳票61_06(1)'!IH8</f>
        <v>0</v>
      </c>
      <c r="G9" s="133">
        <f>+'帳票61_06(1)'!II8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+'帳票61_06(1)'!IC9</f>
        <v>0</v>
      </c>
      <c r="D10" s="136">
        <f>+'帳票61_06(1)'!ID9</f>
        <v>0</v>
      </c>
      <c r="E10" s="137">
        <f t="shared" si="1"/>
        <v>0</v>
      </c>
      <c r="F10" s="135">
        <f>+'帳票61_06(1)'!IH9</f>
        <v>0</v>
      </c>
      <c r="G10" s="136">
        <f>+'帳票61_06(1)'!II9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+'帳票61_06(1)'!IC10</f>
        <v>0</v>
      </c>
      <c r="D11" s="130">
        <f>+'帳票61_06(1)'!ID10</f>
        <v>0</v>
      </c>
      <c r="E11" s="131">
        <f t="shared" si="1"/>
        <v>0</v>
      </c>
      <c r="F11" s="129">
        <f>+'帳票61_06(1)'!IH10</f>
        <v>0</v>
      </c>
      <c r="G11" s="130">
        <f>+'帳票61_06(1)'!II10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+'帳票61_06(1)'!IC11</f>
        <v>0</v>
      </c>
      <c r="D12" s="130">
        <f>+'帳票61_06(1)'!ID11</f>
        <v>0</v>
      </c>
      <c r="E12" s="131">
        <f t="shared" si="1"/>
        <v>0</v>
      </c>
      <c r="F12" s="129">
        <f>+'帳票61_06(1)'!IH11</f>
        <v>0</v>
      </c>
      <c r="G12" s="130">
        <f>+'帳票61_06(1)'!II11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+'帳票61_06(1)'!IC12</f>
        <v>0</v>
      </c>
      <c r="D13" s="130">
        <f>+'帳票61_06(1)'!ID12</f>
        <v>0</v>
      </c>
      <c r="E13" s="131">
        <f t="shared" si="1"/>
        <v>0</v>
      </c>
      <c r="F13" s="129">
        <f>+'帳票61_06(1)'!IH12</f>
        <v>0</v>
      </c>
      <c r="G13" s="130">
        <f>+'帳票61_06(1)'!II12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+'帳票61_06(1)'!IC13</f>
        <v>0</v>
      </c>
      <c r="D14" s="133">
        <f>+'帳票61_06(1)'!ID13</f>
        <v>0</v>
      </c>
      <c r="E14" s="134">
        <f t="shared" si="1"/>
        <v>0</v>
      </c>
      <c r="F14" s="132">
        <f>+'帳票61_06(1)'!IH13</f>
        <v>0</v>
      </c>
      <c r="G14" s="133">
        <f>+'帳票61_06(1)'!II13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+'帳票61_06(1)'!IC14</f>
        <v>0</v>
      </c>
      <c r="D15" s="136">
        <f>+'帳票61_06(1)'!ID14</f>
        <v>0</v>
      </c>
      <c r="E15" s="137">
        <f t="shared" si="1"/>
        <v>0</v>
      </c>
      <c r="F15" s="135">
        <f>+'帳票61_06(1)'!IH14</f>
        <v>0</v>
      </c>
      <c r="G15" s="136">
        <f>+'帳票61_06(1)'!II14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+'帳票61_06(1)'!IC15</f>
        <v>0</v>
      </c>
      <c r="D16" s="127">
        <f>+'帳票61_06(1)'!ID15</f>
        <v>0</v>
      </c>
      <c r="E16" s="128">
        <f t="shared" si="1"/>
        <v>0</v>
      </c>
      <c r="F16" s="126">
        <f>+'帳票61_06(1)'!IH15</f>
        <v>0</v>
      </c>
      <c r="G16" s="127">
        <f>+'帳票61_06(1)'!II15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+'帳票61_06(1)'!IC16</f>
        <v>0</v>
      </c>
      <c r="D17" s="130">
        <f>+'帳票61_06(1)'!ID16</f>
        <v>0</v>
      </c>
      <c r="E17" s="131">
        <f t="shared" si="1"/>
        <v>0</v>
      </c>
      <c r="F17" s="129">
        <f>+'帳票61_06(1)'!IH16</f>
        <v>0</v>
      </c>
      <c r="G17" s="130">
        <f>+'帳票61_06(1)'!II16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+'帳票61_06(1)'!IC17</f>
        <v>0</v>
      </c>
      <c r="D18" s="130">
        <f>+'帳票61_06(1)'!ID17</f>
        <v>0</v>
      </c>
      <c r="E18" s="131">
        <f t="shared" si="1"/>
        <v>0</v>
      </c>
      <c r="F18" s="129">
        <f>+'帳票61_06(1)'!IH17</f>
        <v>0</v>
      </c>
      <c r="G18" s="130">
        <f>+'帳票61_06(1)'!II17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+'帳票61_06(1)'!IC18</f>
        <v>0</v>
      </c>
      <c r="D19" s="133">
        <f>+'帳票61_06(1)'!ID18</f>
        <v>0</v>
      </c>
      <c r="E19" s="134">
        <f t="shared" si="1"/>
        <v>0</v>
      </c>
      <c r="F19" s="132">
        <f>+'帳票61_06(1)'!IH18</f>
        <v>0</v>
      </c>
      <c r="G19" s="133">
        <f>+'帳票61_06(1)'!II18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+'帳票61_06(1)'!IC19</f>
        <v>0</v>
      </c>
      <c r="D20" s="136">
        <f>+'帳票61_06(1)'!ID19</f>
        <v>0</v>
      </c>
      <c r="E20" s="137">
        <f t="shared" si="1"/>
        <v>0</v>
      </c>
      <c r="F20" s="135">
        <f>+'帳票61_06(1)'!IH19</f>
        <v>0</v>
      </c>
      <c r="G20" s="136">
        <f>+'帳票61_06(1)'!II19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+'帳票61_06(1)'!IC20</f>
        <v>0</v>
      </c>
      <c r="D21" s="130">
        <f>+'帳票61_06(1)'!ID20</f>
        <v>0</v>
      </c>
      <c r="E21" s="131">
        <f t="shared" si="1"/>
        <v>0</v>
      </c>
      <c r="F21" s="129">
        <f>+'帳票61_06(1)'!IH20</f>
        <v>0</v>
      </c>
      <c r="G21" s="130">
        <f>+'帳票61_06(1)'!II20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+'帳票61_06(1)'!IC21</f>
        <v>0</v>
      </c>
      <c r="D22" s="130">
        <f>+'帳票61_06(1)'!ID21</f>
        <v>0</v>
      </c>
      <c r="E22" s="131">
        <f t="shared" si="1"/>
        <v>0</v>
      </c>
      <c r="F22" s="129">
        <f>+'帳票61_06(1)'!IH21</f>
        <v>0</v>
      </c>
      <c r="G22" s="130">
        <f>+'帳票61_06(1)'!II21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+'帳票61_06(1)'!IC22</f>
        <v>0</v>
      </c>
      <c r="D23" s="130">
        <f>+'帳票61_06(1)'!ID22</f>
        <v>0</v>
      </c>
      <c r="E23" s="131">
        <f t="shared" si="1"/>
        <v>0</v>
      </c>
      <c r="F23" s="129">
        <f>+'帳票61_06(1)'!IH22</f>
        <v>0</v>
      </c>
      <c r="G23" s="130">
        <f>+'帳票61_06(1)'!II22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+'帳票61_06(1)'!IC23</f>
        <v>0</v>
      </c>
      <c r="D24" s="133">
        <f>+'帳票61_06(1)'!ID23</f>
        <v>0</v>
      </c>
      <c r="E24" s="134">
        <f t="shared" si="1"/>
        <v>0</v>
      </c>
      <c r="F24" s="132">
        <f>+'帳票61_06(1)'!IH23</f>
        <v>0</v>
      </c>
      <c r="G24" s="133">
        <f>+'帳票61_06(1)'!II23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+'帳票61_06(1)'!IC24</f>
        <v>0</v>
      </c>
      <c r="D25" s="136">
        <f>+'帳票61_06(1)'!ID24</f>
        <v>0</v>
      </c>
      <c r="E25" s="137">
        <f t="shared" si="1"/>
        <v>0</v>
      </c>
      <c r="F25" s="135">
        <f>+'帳票61_06(1)'!IH24</f>
        <v>0</v>
      </c>
      <c r="G25" s="136">
        <f>+'帳票61_06(1)'!II24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+'帳票61_06(1)'!IC25</f>
        <v>0</v>
      </c>
      <c r="D26" s="130">
        <f>+'帳票61_06(1)'!ID25</f>
        <v>0</v>
      </c>
      <c r="E26" s="131">
        <f t="shared" si="1"/>
        <v>0</v>
      </c>
      <c r="F26" s="129">
        <f>+'帳票61_06(1)'!IH25</f>
        <v>0</v>
      </c>
      <c r="G26" s="130">
        <f>+'帳票61_06(1)'!II25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+'帳票61_06(1)'!IC26</f>
        <v>20182</v>
      </c>
      <c r="D27" s="130">
        <f>+'帳票61_06(1)'!ID26</f>
        <v>0</v>
      </c>
      <c r="E27" s="131">
        <f t="shared" si="1"/>
        <v>20182</v>
      </c>
      <c r="F27" s="129">
        <f>+'帳票61_06(1)'!IH26</f>
        <v>20182</v>
      </c>
      <c r="G27" s="130">
        <f>+'帳票61_06(1)'!II26</f>
        <v>0</v>
      </c>
      <c r="H27" s="131">
        <f t="shared" si="2"/>
        <v>20182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+'帳票61_06(1)'!IC27</f>
        <v>0</v>
      </c>
      <c r="D28" s="130">
        <f>+'帳票61_06(1)'!ID27</f>
        <v>0</v>
      </c>
      <c r="E28" s="131">
        <f t="shared" si="1"/>
        <v>0</v>
      </c>
      <c r="F28" s="129">
        <f>+'帳票61_06(1)'!IH27</f>
        <v>0</v>
      </c>
      <c r="G28" s="130">
        <f>+'帳票61_06(1)'!II27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+'帳票61_06(1)'!IC28</f>
        <v>0</v>
      </c>
      <c r="D29" s="133">
        <f>+'帳票61_06(1)'!ID28</f>
        <v>0</v>
      </c>
      <c r="E29" s="134">
        <f t="shared" si="1"/>
        <v>0</v>
      </c>
      <c r="F29" s="132">
        <f>+'帳票61_06(1)'!IH28</f>
        <v>0</v>
      </c>
      <c r="G29" s="133">
        <f>+'帳票61_06(1)'!II28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+'帳票61_06(1)'!IC29</f>
        <v>0</v>
      </c>
      <c r="D30" s="136">
        <f>+'帳票61_06(1)'!ID29</f>
        <v>0</v>
      </c>
      <c r="E30" s="137">
        <f t="shared" si="1"/>
        <v>0</v>
      </c>
      <c r="F30" s="135">
        <f>+'帳票61_06(1)'!IH29</f>
        <v>0</v>
      </c>
      <c r="G30" s="136">
        <f>+'帳票61_06(1)'!II29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+'帳票61_06(1)'!IC30</f>
        <v>0</v>
      </c>
      <c r="D31" s="130">
        <f>+'帳票61_06(1)'!ID30</f>
        <v>0</v>
      </c>
      <c r="E31" s="131">
        <f t="shared" si="1"/>
        <v>0</v>
      </c>
      <c r="F31" s="129">
        <f>+'帳票61_06(1)'!IH30</f>
        <v>0</v>
      </c>
      <c r="G31" s="130">
        <f>+'帳票61_06(1)'!II30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+'帳票61_06(1)'!IC31</f>
        <v>0</v>
      </c>
      <c r="D32" s="130">
        <f>+'帳票61_06(1)'!ID31</f>
        <v>0</v>
      </c>
      <c r="E32" s="131">
        <f t="shared" si="1"/>
        <v>0</v>
      </c>
      <c r="F32" s="129">
        <f>+'帳票61_06(1)'!IH31</f>
        <v>0</v>
      </c>
      <c r="G32" s="130">
        <f>+'帳票61_06(1)'!II31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+'帳票61_06(1)'!IC32</f>
        <v>0</v>
      </c>
      <c r="D33" s="130">
        <f>+'帳票61_06(1)'!ID32</f>
        <v>0</v>
      </c>
      <c r="E33" s="131">
        <f t="shared" si="1"/>
        <v>0</v>
      </c>
      <c r="F33" s="129">
        <f>+'帳票61_06(1)'!IH32</f>
        <v>0</v>
      </c>
      <c r="G33" s="130">
        <f>+'帳票61_06(1)'!II32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+'帳票61_06(1)'!IC33</f>
        <v>0</v>
      </c>
      <c r="D34" s="133">
        <f>+'帳票61_06(1)'!ID33</f>
        <v>0</v>
      </c>
      <c r="E34" s="134">
        <f t="shared" si="1"/>
        <v>0</v>
      </c>
      <c r="F34" s="132">
        <f>+'帳票61_06(1)'!IH33</f>
        <v>0</v>
      </c>
      <c r="G34" s="133">
        <f>+'帳票61_06(1)'!II33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+'帳票61_06(1)'!IC34</f>
        <v>0</v>
      </c>
      <c r="D35" s="136">
        <f>+'帳票61_06(1)'!ID34</f>
        <v>0</v>
      </c>
      <c r="E35" s="137">
        <f t="shared" si="1"/>
        <v>0</v>
      </c>
      <c r="F35" s="135">
        <f>+'帳票61_06(1)'!IH34</f>
        <v>0</v>
      </c>
      <c r="G35" s="136">
        <f>+'帳票61_06(1)'!II34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+'帳票61_06(1)'!IC35</f>
        <v>0</v>
      </c>
      <c r="D36" s="130">
        <f>+'帳票61_06(1)'!ID35</f>
        <v>0</v>
      </c>
      <c r="E36" s="131">
        <f t="shared" si="1"/>
        <v>0</v>
      </c>
      <c r="F36" s="129">
        <f>+'帳票61_06(1)'!IH35</f>
        <v>0</v>
      </c>
      <c r="G36" s="130">
        <f>+'帳票61_06(1)'!II35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+'帳票61_06(1)'!IC36</f>
        <v>0</v>
      </c>
      <c r="D37" s="130">
        <f>+'帳票61_06(1)'!ID36</f>
        <v>0</v>
      </c>
      <c r="E37" s="131">
        <f t="shared" si="1"/>
        <v>0</v>
      </c>
      <c r="F37" s="129">
        <f>+'帳票61_06(1)'!IH36</f>
        <v>0</v>
      </c>
      <c r="G37" s="130">
        <f>+'帳票61_06(1)'!II36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+'帳票61_06(1)'!IC37</f>
        <v>0</v>
      </c>
      <c r="D38" s="130">
        <f>+'帳票61_06(1)'!ID37</f>
        <v>0</v>
      </c>
      <c r="E38" s="131">
        <f t="shared" si="1"/>
        <v>0</v>
      </c>
      <c r="F38" s="129">
        <f>+'帳票61_06(1)'!IH37</f>
        <v>0</v>
      </c>
      <c r="G38" s="130">
        <f>+'帳票61_06(1)'!II37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+'帳票61_06(1)'!IC38</f>
        <v>0</v>
      </c>
      <c r="D39" s="133">
        <f>+'帳票61_06(1)'!ID38</f>
        <v>0</v>
      </c>
      <c r="E39" s="134">
        <f t="shared" si="1"/>
        <v>0</v>
      </c>
      <c r="F39" s="132">
        <f>+'帳票61_06(1)'!IH38</f>
        <v>0</v>
      </c>
      <c r="G39" s="133">
        <f>+'帳票61_06(1)'!II38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+'帳票61_06(1)'!IC39</f>
        <v>0</v>
      </c>
      <c r="D40" s="136">
        <f>+'帳票61_06(1)'!ID39</f>
        <v>0</v>
      </c>
      <c r="E40" s="137">
        <f t="shared" si="1"/>
        <v>0</v>
      </c>
      <c r="F40" s="135">
        <f>+'帳票61_06(1)'!IH39</f>
        <v>0</v>
      </c>
      <c r="G40" s="136">
        <f>+'帳票61_06(1)'!II39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+'帳票61_06(1)'!IC40</f>
        <v>0</v>
      </c>
      <c r="D41" s="130">
        <f>+'帳票61_06(1)'!ID40</f>
        <v>0</v>
      </c>
      <c r="E41" s="131">
        <f t="shared" si="1"/>
        <v>0</v>
      </c>
      <c r="F41" s="129">
        <f>+'帳票61_06(1)'!IH40</f>
        <v>0</v>
      </c>
      <c r="G41" s="130">
        <f>+'帳票61_06(1)'!II40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+'帳票61_06(1)'!IC41</f>
        <v>0</v>
      </c>
      <c r="D42" s="130">
        <f>+'帳票61_06(1)'!ID41</f>
        <v>0</v>
      </c>
      <c r="E42" s="131">
        <f t="shared" si="1"/>
        <v>0</v>
      </c>
      <c r="F42" s="129">
        <f>+'帳票61_06(1)'!IH41</f>
        <v>0</v>
      </c>
      <c r="G42" s="130">
        <f>+'帳票61_06(1)'!II41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+'帳票61_06(1)'!IC42</f>
        <v>0</v>
      </c>
      <c r="D43" s="130">
        <f>+'帳票61_06(1)'!ID42</f>
        <v>0</v>
      </c>
      <c r="E43" s="131">
        <f t="shared" si="1"/>
        <v>0</v>
      </c>
      <c r="F43" s="129">
        <f>+'帳票61_06(1)'!IH42</f>
        <v>0</v>
      </c>
      <c r="G43" s="130">
        <f>+'帳票61_06(1)'!II42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+'帳票61_06(1)'!IC43</f>
        <v>6745</v>
      </c>
      <c r="D44" s="133">
        <f>+'帳票61_06(1)'!ID43</f>
        <v>0</v>
      </c>
      <c r="E44" s="134">
        <f t="shared" si="1"/>
        <v>6745</v>
      </c>
      <c r="F44" s="132">
        <f>+'帳票61_06(1)'!IH43</f>
        <v>6745</v>
      </c>
      <c r="G44" s="133">
        <f>+'帳票61_06(1)'!II43</f>
        <v>0</v>
      </c>
      <c r="H44" s="134">
        <f t="shared" si="2"/>
        <v>6745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31" t="str">
        <f>+'帳票61_06(1)'!B44</f>
        <v>与那国町</v>
      </c>
      <c r="C45" s="232">
        <f>+'帳票61_06(1)'!IC44</f>
        <v>0</v>
      </c>
      <c r="D45" s="233">
        <f>+'帳票61_06(1)'!ID44</f>
        <v>0</v>
      </c>
      <c r="E45" s="234">
        <f t="shared" si="1"/>
        <v>0</v>
      </c>
      <c r="F45" s="232">
        <f>+'帳票61_06(1)'!IH44</f>
        <v>0</v>
      </c>
      <c r="G45" s="233">
        <f>+'帳票61_06(1)'!II44</f>
        <v>0</v>
      </c>
      <c r="H45" s="234">
        <f t="shared" si="2"/>
        <v>0</v>
      </c>
      <c r="I45" s="248" t="str">
        <f t="shared" si="3"/>
        <v>－</v>
      </c>
      <c r="J45" s="236" t="str">
        <f t="shared" si="3"/>
        <v>－</v>
      </c>
      <c r="K45" s="249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36460</v>
      </c>
      <c r="D46" s="174">
        <f t="shared" si="4"/>
        <v>0</v>
      </c>
      <c r="E46" s="175">
        <f t="shared" si="4"/>
        <v>36460</v>
      </c>
      <c r="F46" s="173">
        <f t="shared" si="4"/>
        <v>36460</v>
      </c>
      <c r="G46" s="174">
        <f t="shared" si="4"/>
        <v>0</v>
      </c>
      <c r="H46" s="175">
        <f t="shared" si="4"/>
        <v>36460</v>
      </c>
      <c r="I46" s="240">
        <f t="shared" si="3"/>
        <v>100</v>
      </c>
      <c r="J46" s="177" t="str">
        <f t="shared" si="3"/>
        <v>－</v>
      </c>
      <c r="K46" s="243">
        <f t="shared" si="3"/>
        <v>100</v>
      </c>
    </row>
    <row r="47" spans="1:11" ht="14.25" thickBot="1">
      <c r="A47" s="21"/>
      <c r="B47" s="80" t="s">
        <v>66</v>
      </c>
      <c r="C47" s="138">
        <f aca="true" t="shared" si="5" ref="C47:H47">SUM(C16:C45)</f>
        <v>26927</v>
      </c>
      <c r="D47" s="139">
        <f t="shared" si="5"/>
        <v>0</v>
      </c>
      <c r="E47" s="140">
        <f t="shared" si="5"/>
        <v>26927</v>
      </c>
      <c r="F47" s="138">
        <f t="shared" si="5"/>
        <v>26927</v>
      </c>
      <c r="G47" s="139">
        <f t="shared" si="5"/>
        <v>0</v>
      </c>
      <c r="H47" s="140">
        <f t="shared" si="5"/>
        <v>26927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63387</v>
      </c>
      <c r="D48" s="157">
        <f t="shared" si="6"/>
        <v>0</v>
      </c>
      <c r="E48" s="158">
        <f t="shared" si="6"/>
        <v>63387</v>
      </c>
      <c r="F48" s="156">
        <f t="shared" si="6"/>
        <v>63387</v>
      </c>
      <c r="G48" s="157">
        <f t="shared" si="6"/>
        <v>0</v>
      </c>
      <c r="H48" s="158">
        <f t="shared" si="6"/>
        <v>63387</v>
      </c>
      <c r="I48" s="221">
        <f t="shared" si="3"/>
        <v>100</v>
      </c>
      <c r="J48" s="172" t="str">
        <f t="shared" si="3"/>
        <v>－</v>
      </c>
      <c r="K48" s="222">
        <f t="shared" si="3"/>
        <v>100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tabColor indexed="43"/>
  </sheetPr>
  <dimension ref="A1:K48"/>
  <sheetViews>
    <sheetView showGridLines="0" workbookViewId="0" topLeftCell="A1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60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+'帳票61_06(1)'!IL4</f>
        <v>709745</v>
      </c>
      <c r="D5" s="127">
        <f>+'帳票61_06(1)'!IM4</f>
        <v>8575</v>
      </c>
      <c r="E5" s="128">
        <f>SUM(C5:D5)</f>
        <v>718320</v>
      </c>
      <c r="F5" s="126">
        <f>+'帳票61_06(1)'!IQ4</f>
        <v>706131</v>
      </c>
      <c r="G5" s="127">
        <f>+'帳票61_06(1)'!IR4</f>
        <v>3943</v>
      </c>
      <c r="H5" s="128">
        <f>SUM(F5:G5)</f>
        <v>710074</v>
      </c>
      <c r="I5" s="188">
        <f>IF(C5=0,"－",(F5/C5)*100)</f>
        <v>99.49080303489282</v>
      </c>
      <c r="J5" s="142">
        <f aca="true" t="shared" si="0" ref="J5:K36">IF(D5=0,"－",(G5/D5)*100)</f>
        <v>45.98250728862973</v>
      </c>
      <c r="K5" s="189">
        <f>IF(E5=0,"－",(H5/E5)*100)</f>
        <v>98.85204365742287</v>
      </c>
    </row>
    <row r="6" spans="1:11" ht="13.5">
      <c r="A6" s="17"/>
      <c r="B6" s="75" t="str">
        <f>+'帳票61_06(1)'!B5</f>
        <v>宜野湾市</v>
      </c>
      <c r="C6" s="129">
        <f>+'帳票61_06(1)'!IL5</f>
        <v>0</v>
      </c>
      <c r="D6" s="130">
        <f>+'帳票61_06(1)'!IM5</f>
        <v>0</v>
      </c>
      <c r="E6" s="131">
        <f aca="true" t="shared" si="1" ref="E6:E45">SUM(C6:D6)</f>
        <v>0</v>
      </c>
      <c r="F6" s="129">
        <f>+'帳票61_06(1)'!IQ5</f>
        <v>0</v>
      </c>
      <c r="G6" s="130">
        <f>+'帳票61_06(1)'!IR5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+'帳票61_06(1)'!IL6</f>
        <v>0</v>
      </c>
      <c r="D7" s="130">
        <f>+'帳票61_06(1)'!IM6</f>
        <v>0</v>
      </c>
      <c r="E7" s="131">
        <f t="shared" si="1"/>
        <v>0</v>
      </c>
      <c r="F7" s="129">
        <f>+'帳票61_06(1)'!IQ6</f>
        <v>0</v>
      </c>
      <c r="G7" s="130">
        <f>+'帳票61_06(1)'!IR6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+'帳票61_06(1)'!IL7</f>
        <v>0</v>
      </c>
      <c r="D8" s="130">
        <f>+'帳票61_06(1)'!IM7</f>
        <v>0</v>
      </c>
      <c r="E8" s="131">
        <f t="shared" si="1"/>
        <v>0</v>
      </c>
      <c r="F8" s="129">
        <f>+'帳票61_06(1)'!IQ7</f>
        <v>0</v>
      </c>
      <c r="G8" s="130">
        <f>+'帳票61_06(1)'!IR7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+'帳票61_06(1)'!IL8</f>
        <v>0</v>
      </c>
      <c r="D9" s="133">
        <f>+'帳票61_06(1)'!IM8</f>
        <v>0</v>
      </c>
      <c r="E9" s="134">
        <f t="shared" si="1"/>
        <v>0</v>
      </c>
      <c r="F9" s="132">
        <f>+'帳票61_06(1)'!IQ8</f>
        <v>0</v>
      </c>
      <c r="G9" s="133">
        <f>+'帳票61_06(1)'!IR8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+'帳票61_06(1)'!IL9</f>
        <v>0</v>
      </c>
      <c r="D10" s="136">
        <f>+'帳票61_06(1)'!IM9</f>
        <v>0</v>
      </c>
      <c r="E10" s="137">
        <f t="shared" si="1"/>
        <v>0</v>
      </c>
      <c r="F10" s="135">
        <f>+'帳票61_06(1)'!IQ9</f>
        <v>0</v>
      </c>
      <c r="G10" s="136">
        <f>+'帳票61_06(1)'!IR9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+'帳票61_06(1)'!IL10</f>
        <v>0</v>
      </c>
      <c r="D11" s="130">
        <f>+'帳票61_06(1)'!IM10</f>
        <v>0</v>
      </c>
      <c r="E11" s="131">
        <f t="shared" si="1"/>
        <v>0</v>
      </c>
      <c r="F11" s="129">
        <f>+'帳票61_06(1)'!IQ10</f>
        <v>0</v>
      </c>
      <c r="G11" s="130">
        <f>+'帳票61_06(1)'!IR10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+'帳票61_06(1)'!IL11</f>
        <v>0</v>
      </c>
      <c r="D12" s="130">
        <f>+'帳票61_06(1)'!IM11</f>
        <v>0</v>
      </c>
      <c r="E12" s="131">
        <f t="shared" si="1"/>
        <v>0</v>
      </c>
      <c r="F12" s="129">
        <f>+'帳票61_06(1)'!IQ11</f>
        <v>0</v>
      </c>
      <c r="G12" s="130">
        <f>+'帳票61_06(1)'!IR11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+'帳票61_06(1)'!IL12</f>
        <v>0</v>
      </c>
      <c r="D13" s="130">
        <f>+'帳票61_06(1)'!IM12</f>
        <v>0</v>
      </c>
      <c r="E13" s="131">
        <f t="shared" si="1"/>
        <v>0</v>
      </c>
      <c r="F13" s="129">
        <f>+'帳票61_06(1)'!IQ12</f>
        <v>0</v>
      </c>
      <c r="G13" s="130">
        <f>+'帳票61_06(1)'!IR12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+'帳票61_06(1)'!IL13</f>
        <v>0</v>
      </c>
      <c r="D14" s="133">
        <f>+'帳票61_06(1)'!IM13</f>
        <v>0</v>
      </c>
      <c r="E14" s="134">
        <f t="shared" si="1"/>
        <v>0</v>
      </c>
      <c r="F14" s="132">
        <f>+'帳票61_06(1)'!IQ13</f>
        <v>0</v>
      </c>
      <c r="G14" s="133">
        <f>+'帳票61_06(1)'!IR13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+'帳票61_06(1)'!IL14</f>
        <v>0</v>
      </c>
      <c r="D15" s="136">
        <f>+'帳票61_06(1)'!IM14</f>
        <v>0</v>
      </c>
      <c r="E15" s="137">
        <f t="shared" si="1"/>
        <v>0</v>
      </c>
      <c r="F15" s="135">
        <f>+'帳票61_06(1)'!IQ14</f>
        <v>0</v>
      </c>
      <c r="G15" s="136">
        <f>+'帳票61_06(1)'!IR14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+'帳票61_06(1)'!IL15</f>
        <v>0</v>
      </c>
      <c r="D16" s="127">
        <f>+'帳票61_06(1)'!IM15</f>
        <v>0</v>
      </c>
      <c r="E16" s="128">
        <f t="shared" si="1"/>
        <v>0</v>
      </c>
      <c r="F16" s="126">
        <f>+'帳票61_06(1)'!IQ15</f>
        <v>0</v>
      </c>
      <c r="G16" s="127">
        <f>+'帳票61_06(1)'!IR15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+'帳票61_06(1)'!IL16</f>
        <v>0</v>
      </c>
      <c r="D17" s="130">
        <f>+'帳票61_06(1)'!IM16</f>
        <v>0</v>
      </c>
      <c r="E17" s="131">
        <f t="shared" si="1"/>
        <v>0</v>
      </c>
      <c r="F17" s="129">
        <f>+'帳票61_06(1)'!IQ16</f>
        <v>0</v>
      </c>
      <c r="G17" s="130">
        <f>+'帳票61_06(1)'!IR16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+'帳票61_06(1)'!IL17</f>
        <v>0</v>
      </c>
      <c r="D18" s="130">
        <f>+'帳票61_06(1)'!IM17</f>
        <v>0</v>
      </c>
      <c r="E18" s="131">
        <f t="shared" si="1"/>
        <v>0</v>
      </c>
      <c r="F18" s="129">
        <f>+'帳票61_06(1)'!IQ17</f>
        <v>0</v>
      </c>
      <c r="G18" s="130">
        <f>+'帳票61_06(1)'!IR17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+'帳票61_06(1)'!IL18</f>
        <v>0</v>
      </c>
      <c r="D19" s="133">
        <f>+'帳票61_06(1)'!IM18</f>
        <v>0</v>
      </c>
      <c r="E19" s="134">
        <f t="shared" si="1"/>
        <v>0</v>
      </c>
      <c r="F19" s="132">
        <f>+'帳票61_06(1)'!IQ18</f>
        <v>0</v>
      </c>
      <c r="G19" s="133">
        <f>+'帳票61_06(1)'!IR18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+'帳票61_06(1)'!IL19</f>
        <v>0</v>
      </c>
      <c r="D20" s="136">
        <f>+'帳票61_06(1)'!IM19</f>
        <v>0</v>
      </c>
      <c r="E20" s="137">
        <f t="shared" si="1"/>
        <v>0</v>
      </c>
      <c r="F20" s="135">
        <f>+'帳票61_06(1)'!IQ19</f>
        <v>0</v>
      </c>
      <c r="G20" s="136">
        <f>+'帳票61_06(1)'!IR19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+'帳票61_06(1)'!IL20</f>
        <v>0</v>
      </c>
      <c r="D21" s="130">
        <f>+'帳票61_06(1)'!IM20</f>
        <v>0</v>
      </c>
      <c r="E21" s="131">
        <f t="shared" si="1"/>
        <v>0</v>
      </c>
      <c r="F21" s="129">
        <f>+'帳票61_06(1)'!IQ20</f>
        <v>0</v>
      </c>
      <c r="G21" s="130">
        <f>+'帳票61_06(1)'!IR20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+'帳票61_06(1)'!IL21</f>
        <v>0</v>
      </c>
      <c r="D22" s="130">
        <f>+'帳票61_06(1)'!IM21</f>
        <v>0</v>
      </c>
      <c r="E22" s="131">
        <f t="shared" si="1"/>
        <v>0</v>
      </c>
      <c r="F22" s="129">
        <f>+'帳票61_06(1)'!IQ21</f>
        <v>0</v>
      </c>
      <c r="G22" s="130">
        <f>+'帳票61_06(1)'!IR21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+'帳票61_06(1)'!IL22</f>
        <v>0</v>
      </c>
      <c r="D23" s="130">
        <f>+'帳票61_06(1)'!IM22</f>
        <v>0</v>
      </c>
      <c r="E23" s="131">
        <f t="shared" si="1"/>
        <v>0</v>
      </c>
      <c r="F23" s="129">
        <f>+'帳票61_06(1)'!IQ22</f>
        <v>0</v>
      </c>
      <c r="G23" s="130">
        <f>+'帳票61_06(1)'!IR22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+'帳票61_06(1)'!IL23</f>
        <v>0</v>
      </c>
      <c r="D24" s="133">
        <f>+'帳票61_06(1)'!IM23</f>
        <v>0</v>
      </c>
      <c r="E24" s="134">
        <f t="shared" si="1"/>
        <v>0</v>
      </c>
      <c r="F24" s="132">
        <f>+'帳票61_06(1)'!IQ23</f>
        <v>0</v>
      </c>
      <c r="G24" s="133">
        <f>+'帳票61_06(1)'!IR23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+'帳票61_06(1)'!IL24</f>
        <v>0</v>
      </c>
      <c r="D25" s="136">
        <f>+'帳票61_06(1)'!IM24</f>
        <v>0</v>
      </c>
      <c r="E25" s="137">
        <f t="shared" si="1"/>
        <v>0</v>
      </c>
      <c r="F25" s="135">
        <f>+'帳票61_06(1)'!IQ24</f>
        <v>0</v>
      </c>
      <c r="G25" s="136">
        <f>+'帳票61_06(1)'!IR24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+'帳票61_06(1)'!IL25</f>
        <v>0</v>
      </c>
      <c r="D26" s="130">
        <f>+'帳票61_06(1)'!IM25</f>
        <v>0</v>
      </c>
      <c r="E26" s="131">
        <f t="shared" si="1"/>
        <v>0</v>
      </c>
      <c r="F26" s="129">
        <f>+'帳票61_06(1)'!IQ25</f>
        <v>0</v>
      </c>
      <c r="G26" s="130">
        <f>+'帳票61_06(1)'!IR25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+'帳票61_06(1)'!IL26</f>
        <v>0</v>
      </c>
      <c r="D27" s="130">
        <f>+'帳票61_06(1)'!IM26</f>
        <v>0</v>
      </c>
      <c r="E27" s="131">
        <f t="shared" si="1"/>
        <v>0</v>
      </c>
      <c r="F27" s="129">
        <f>+'帳票61_06(1)'!IQ26</f>
        <v>0</v>
      </c>
      <c r="G27" s="130">
        <f>+'帳票61_06(1)'!IR26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+'帳票61_06(1)'!IL27</f>
        <v>0</v>
      </c>
      <c r="D28" s="130">
        <f>+'帳票61_06(1)'!IM27</f>
        <v>0</v>
      </c>
      <c r="E28" s="131">
        <f t="shared" si="1"/>
        <v>0</v>
      </c>
      <c r="F28" s="129">
        <f>+'帳票61_06(1)'!IQ27</f>
        <v>0</v>
      </c>
      <c r="G28" s="130">
        <f>+'帳票61_06(1)'!IR27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+'帳票61_06(1)'!IL28</f>
        <v>0</v>
      </c>
      <c r="D29" s="133">
        <f>+'帳票61_06(1)'!IM28</f>
        <v>0</v>
      </c>
      <c r="E29" s="134">
        <f t="shared" si="1"/>
        <v>0</v>
      </c>
      <c r="F29" s="132">
        <f>+'帳票61_06(1)'!IQ28</f>
        <v>0</v>
      </c>
      <c r="G29" s="133">
        <f>+'帳票61_06(1)'!IR28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+'帳票61_06(1)'!IL29</f>
        <v>0</v>
      </c>
      <c r="D30" s="136">
        <f>+'帳票61_06(1)'!IM29</f>
        <v>0</v>
      </c>
      <c r="E30" s="137">
        <f t="shared" si="1"/>
        <v>0</v>
      </c>
      <c r="F30" s="135">
        <f>+'帳票61_06(1)'!IQ29</f>
        <v>0</v>
      </c>
      <c r="G30" s="136">
        <f>+'帳票61_06(1)'!IR29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+'帳票61_06(1)'!IL30</f>
        <v>0</v>
      </c>
      <c r="D31" s="130">
        <f>+'帳票61_06(1)'!IM30</f>
        <v>0</v>
      </c>
      <c r="E31" s="131">
        <f t="shared" si="1"/>
        <v>0</v>
      </c>
      <c r="F31" s="129">
        <f>+'帳票61_06(1)'!IQ30</f>
        <v>0</v>
      </c>
      <c r="G31" s="130">
        <f>+'帳票61_06(1)'!IR30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+'帳票61_06(1)'!IL31</f>
        <v>0</v>
      </c>
      <c r="D32" s="130">
        <f>+'帳票61_06(1)'!IM31</f>
        <v>0</v>
      </c>
      <c r="E32" s="131">
        <f t="shared" si="1"/>
        <v>0</v>
      </c>
      <c r="F32" s="129">
        <f>+'帳票61_06(1)'!IQ31</f>
        <v>0</v>
      </c>
      <c r="G32" s="130">
        <f>+'帳票61_06(1)'!IR31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+'帳票61_06(1)'!IL32</f>
        <v>0</v>
      </c>
      <c r="D33" s="130">
        <f>+'帳票61_06(1)'!IM32</f>
        <v>0</v>
      </c>
      <c r="E33" s="131">
        <f t="shared" si="1"/>
        <v>0</v>
      </c>
      <c r="F33" s="129">
        <f>+'帳票61_06(1)'!IQ32</f>
        <v>0</v>
      </c>
      <c r="G33" s="130">
        <f>+'帳票61_06(1)'!IR32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+'帳票61_06(1)'!IL33</f>
        <v>0</v>
      </c>
      <c r="D34" s="133">
        <f>+'帳票61_06(1)'!IM33</f>
        <v>0</v>
      </c>
      <c r="E34" s="134">
        <f t="shared" si="1"/>
        <v>0</v>
      </c>
      <c r="F34" s="132">
        <f>+'帳票61_06(1)'!IQ33</f>
        <v>0</v>
      </c>
      <c r="G34" s="133">
        <f>+'帳票61_06(1)'!IR33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+'帳票61_06(1)'!IL34</f>
        <v>0</v>
      </c>
      <c r="D35" s="136">
        <f>+'帳票61_06(1)'!IM34</f>
        <v>0</v>
      </c>
      <c r="E35" s="137">
        <f t="shared" si="1"/>
        <v>0</v>
      </c>
      <c r="F35" s="135">
        <f>+'帳票61_06(1)'!IQ34</f>
        <v>0</v>
      </c>
      <c r="G35" s="136">
        <f>+'帳票61_06(1)'!IR34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+'帳票61_06(1)'!IL35</f>
        <v>0</v>
      </c>
      <c r="D36" s="130">
        <f>+'帳票61_06(1)'!IM35</f>
        <v>0</v>
      </c>
      <c r="E36" s="131">
        <f t="shared" si="1"/>
        <v>0</v>
      </c>
      <c r="F36" s="129">
        <f>+'帳票61_06(1)'!IQ35</f>
        <v>0</v>
      </c>
      <c r="G36" s="130">
        <f>+'帳票61_06(1)'!IR35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+'帳票61_06(1)'!IL36</f>
        <v>0</v>
      </c>
      <c r="D37" s="130">
        <f>+'帳票61_06(1)'!IM36</f>
        <v>0</v>
      </c>
      <c r="E37" s="131">
        <f t="shared" si="1"/>
        <v>0</v>
      </c>
      <c r="F37" s="129">
        <f>+'帳票61_06(1)'!IQ36</f>
        <v>0</v>
      </c>
      <c r="G37" s="130">
        <f>+'帳票61_06(1)'!IR36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+'帳票61_06(1)'!IL37</f>
        <v>0</v>
      </c>
      <c r="D38" s="130">
        <f>+'帳票61_06(1)'!IM37</f>
        <v>0</v>
      </c>
      <c r="E38" s="131">
        <f t="shared" si="1"/>
        <v>0</v>
      </c>
      <c r="F38" s="129">
        <f>+'帳票61_06(1)'!IQ37</f>
        <v>0</v>
      </c>
      <c r="G38" s="130">
        <f>+'帳票61_06(1)'!IR37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+'帳票61_06(1)'!IL38</f>
        <v>0</v>
      </c>
      <c r="D39" s="133">
        <f>+'帳票61_06(1)'!IM38</f>
        <v>0</v>
      </c>
      <c r="E39" s="134">
        <f t="shared" si="1"/>
        <v>0</v>
      </c>
      <c r="F39" s="132">
        <f>+'帳票61_06(1)'!IQ38</f>
        <v>0</v>
      </c>
      <c r="G39" s="133">
        <f>+'帳票61_06(1)'!IR38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+'帳票61_06(1)'!IL39</f>
        <v>0</v>
      </c>
      <c r="D40" s="136">
        <f>+'帳票61_06(1)'!IM39</f>
        <v>0</v>
      </c>
      <c r="E40" s="137">
        <f t="shared" si="1"/>
        <v>0</v>
      </c>
      <c r="F40" s="135">
        <f>+'帳票61_06(1)'!IQ39</f>
        <v>0</v>
      </c>
      <c r="G40" s="136">
        <f>+'帳票61_06(1)'!IR39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+'帳票61_06(1)'!IL40</f>
        <v>0</v>
      </c>
      <c r="D41" s="130">
        <f>+'帳票61_06(1)'!IM40</f>
        <v>0</v>
      </c>
      <c r="E41" s="131">
        <f t="shared" si="1"/>
        <v>0</v>
      </c>
      <c r="F41" s="129">
        <f>+'帳票61_06(1)'!IQ40</f>
        <v>0</v>
      </c>
      <c r="G41" s="130">
        <f>+'帳票61_06(1)'!IR40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+'帳票61_06(1)'!IL41</f>
        <v>0</v>
      </c>
      <c r="D42" s="130">
        <f>+'帳票61_06(1)'!IM41</f>
        <v>0</v>
      </c>
      <c r="E42" s="131">
        <f t="shared" si="1"/>
        <v>0</v>
      </c>
      <c r="F42" s="129">
        <f>+'帳票61_06(1)'!IQ41</f>
        <v>0</v>
      </c>
      <c r="G42" s="130">
        <f>+'帳票61_06(1)'!IR41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+'帳票61_06(1)'!IL42</f>
        <v>0</v>
      </c>
      <c r="D43" s="130">
        <f>+'帳票61_06(1)'!IM42</f>
        <v>0</v>
      </c>
      <c r="E43" s="131">
        <f t="shared" si="1"/>
        <v>0</v>
      </c>
      <c r="F43" s="129">
        <f>+'帳票61_06(1)'!IQ42</f>
        <v>0</v>
      </c>
      <c r="G43" s="130">
        <f>+'帳票61_06(1)'!IR42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+'帳票61_06(1)'!IL43</f>
        <v>0</v>
      </c>
      <c r="D44" s="133">
        <f>+'帳票61_06(1)'!IM43</f>
        <v>0</v>
      </c>
      <c r="E44" s="134">
        <f t="shared" si="1"/>
        <v>0</v>
      </c>
      <c r="F44" s="132">
        <f>+'帳票61_06(1)'!IQ43</f>
        <v>0</v>
      </c>
      <c r="G44" s="133">
        <f>+'帳票61_06(1)'!IR43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31" t="str">
        <f>+'帳票61_06(1)'!B44</f>
        <v>与那国町</v>
      </c>
      <c r="C45" s="232">
        <f>+'帳票61_06(1)'!IL44</f>
        <v>0</v>
      </c>
      <c r="D45" s="233">
        <f>+'帳票61_06(1)'!IM44</f>
        <v>0</v>
      </c>
      <c r="E45" s="234">
        <f t="shared" si="1"/>
        <v>0</v>
      </c>
      <c r="F45" s="232">
        <f>+'帳票61_06(1)'!IQ44</f>
        <v>0</v>
      </c>
      <c r="G45" s="233">
        <f>+'帳票61_06(1)'!IR44</f>
        <v>0</v>
      </c>
      <c r="H45" s="234">
        <f t="shared" si="2"/>
        <v>0</v>
      </c>
      <c r="I45" s="248" t="str">
        <f t="shared" si="3"/>
        <v>－</v>
      </c>
      <c r="J45" s="236" t="str">
        <f t="shared" si="3"/>
        <v>－</v>
      </c>
      <c r="K45" s="249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709745</v>
      </c>
      <c r="D46" s="174">
        <f t="shared" si="4"/>
        <v>8575</v>
      </c>
      <c r="E46" s="175">
        <f t="shared" si="4"/>
        <v>718320</v>
      </c>
      <c r="F46" s="173">
        <f t="shared" si="4"/>
        <v>706131</v>
      </c>
      <c r="G46" s="174">
        <f t="shared" si="4"/>
        <v>3943</v>
      </c>
      <c r="H46" s="175">
        <f t="shared" si="4"/>
        <v>710074</v>
      </c>
      <c r="I46" s="240">
        <f t="shared" si="3"/>
        <v>99.49080303489282</v>
      </c>
      <c r="J46" s="177">
        <f t="shared" si="3"/>
        <v>45.98250728862973</v>
      </c>
      <c r="K46" s="243">
        <f t="shared" si="3"/>
        <v>98.85204365742287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709745</v>
      </c>
      <c r="D48" s="157">
        <f t="shared" si="6"/>
        <v>8575</v>
      </c>
      <c r="E48" s="158">
        <f t="shared" si="6"/>
        <v>718320</v>
      </c>
      <c r="F48" s="156">
        <f t="shared" si="6"/>
        <v>706131</v>
      </c>
      <c r="G48" s="157">
        <f t="shared" si="6"/>
        <v>3943</v>
      </c>
      <c r="H48" s="158">
        <f t="shared" si="6"/>
        <v>710074</v>
      </c>
      <c r="I48" s="221">
        <f t="shared" si="3"/>
        <v>99.49080303489282</v>
      </c>
      <c r="J48" s="172">
        <f t="shared" si="3"/>
        <v>45.98250728862973</v>
      </c>
      <c r="K48" s="222">
        <f t="shared" si="3"/>
        <v>98.85204365742287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163</v>
      </c>
      <c r="C1" s="13"/>
      <c r="D1" s="13"/>
      <c r="E1" s="13"/>
      <c r="F1" s="13"/>
      <c r="G1" s="13"/>
      <c r="H1" s="13"/>
      <c r="I1" s="3"/>
      <c r="J1" s="3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80</v>
      </c>
      <c r="D3" s="314" t="s">
        <v>81</v>
      </c>
      <c r="E3" s="298" t="s">
        <v>82</v>
      </c>
      <c r="F3" s="312" t="s">
        <v>80</v>
      </c>
      <c r="G3" s="314" t="s">
        <v>81</v>
      </c>
      <c r="H3" s="298" t="s">
        <v>82</v>
      </c>
      <c r="I3" s="302" t="s">
        <v>83</v>
      </c>
      <c r="J3" s="304" t="s">
        <v>117</v>
      </c>
      <c r="K3" s="300" t="s">
        <v>82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+'帳票61_06(2)'!BC4</f>
        <v>0</v>
      </c>
      <c r="D5" s="127">
        <f>+'帳票61_06(2)'!BD4</f>
        <v>0</v>
      </c>
      <c r="E5" s="128">
        <f aca="true" t="shared" si="0" ref="E5:E45">SUM(C5:D5)</f>
        <v>0</v>
      </c>
      <c r="F5" s="126">
        <f>+'帳票61_06(2)'!BH4</f>
        <v>0</v>
      </c>
      <c r="G5" s="127">
        <f>+'帳票61_06(2)'!BI4</f>
        <v>0</v>
      </c>
      <c r="H5" s="128">
        <f aca="true" t="shared" si="1" ref="H5:H45">SUM(F5:G5)</f>
        <v>0</v>
      </c>
      <c r="I5" s="188" t="str">
        <f aca="true" t="shared" si="2" ref="I5:I48">IF(C5=0,"－",(F5/C5)*100)</f>
        <v>－</v>
      </c>
      <c r="J5" s="142" t="str">
        <f aca="true" t="shared" si="3" ref="J5:J48">IF(D5=0,"－",(G5/D5)*100)</f>
        <v>－</v>
      </c>
      <c r="K5" s="189" t="str">
        <f aca="true" t="shared" si="4" ref="K5:K48"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+'帳票61_06(2)'!BC5</f>
        <v>0</v>
      </c>
      <c r="D6" s="130">
        <f>+'帳票61_06(2)'!BD5</f>
        <v>0</v>
      </c>
      <c r="E6" s="131">
        <f t="shared" si="0"/>
        <v>0</v>
      </c>
      <c r="F6" s="129">
        <f>+'帳票61_06(2)'!BH5</f>
        <v>0</v>
      </c>
      <c r="G6" s="130">
        <f>+'帳票61_06(2)'!BI5</f>
        <v>0</v>
      </c>
      <c r="H6" s="131">
        <f t="shared" si="1"/>
        <v>0</v>
      </c>
      <c r="I6" s="190" t="str">
        <f t="shared" si="2"/>
        <v>－</v>
      </c>
      <c r="J6" s="145" t="str">
        <f t="shared" si="3"/>
        <v>－</v>
      </c>
      <c r="K6" s="191" t="str">
        <f t="shared" si="4"/>
        <v>－</v>
      </c>
    </row>
    <row r="7" spans="1:11" ht="13.5">
      <c r="A7" s="17"/>
      <c r="B7" s="75" t="str">
        <f>+'帳票61_06(1)'!B6</f>
        <v>石垣市</v>
      </c>
      <c r="C7" s="129">
        <f>+'帳票61_06(2)'!BC6</f>
        <v>0</v>
      </c>
      <c r="D7" s="130">
        <f>+'帳票61_06(2)'!BD6</f>
        <v>0</v>
      </c>
      <c r="E7" s="131">
        <f t="shared" si="0"/>
        <v>0</v>
      </c>
      <c r="F7" s="129">
        <f>+'帳票61_06(2)'!BH6</f>
        <v>0</v>
      </c>
      <c r="G7" s="130">
        <f>+'帳票61_06(2)'!BI6</f>
        <v>0</v>
      </c>
      <c r="H7" s="131">
        <f t="shared" si="1"/>
        <v>0</v>
      </c>
      <c r="I7" s="190" t="str">
        <f t="shared" si="2"/>
        <v>－</v>
      </c>
      <c r="J7" s="145" t="str">
        <f t="shared" si="3"/>
        <v>－</v>
      </c>
      <c r="K7" s="191" t="str">
        <f t="shared" si="4"/>
        <v>－</v>
      </c>
    </row>
    <row r="8" spans="1:11" ht="13.5">
      <c r="A8" s="17"/>
      <c r="B8" s="75" t="str">
        <f>+'帳票61_06(1)'!B7</f>
        <v>浦添市</v>
      </c>
      <c r="C8" s="129">
        <f>+'帳票61_06(2)'!BC7</f>
        <v>0</v>
      </c>
      <c r="D8" s="130">
        <f>+'帳票61_06(2)'!BD7</f>
        <v>0</v>
      </c>
      <c r="E8" s="131">
        <f t="shared" si="0"/>
        <v>0</v>
      </c>
      <c r="F8" s="129">
        <f>+'帳票61_06(2)'!BH7</f>
        <v>0</v>
      </c>
      <c r="G8" s="130">
        <f>+'帳票61_06(2)'!BI7</f>
        <v>0</v>
      </c>
      <c r="H8" s="131">
        <f t="shared" si="1"/>
        <v>0</v>
      </c>
      <c r="I8" s="190" t="str">
        <f t="shared" si="2"/>
        <v>－</v>
      </c>
      <c r="J8" s="145" t="str">
        <f t="shared" si="3"/>
        <v>－</v>
      </c>
      <c r="K8" s="191" t="str">
        <f t="shared" si="4"/>
        <v>－</v>
      </c>
    </row>
    <row r="9" spans="1:11" ht="13.5">
      <c r="A9" s="17"/>
      <c r="B9" s="76" t="str">
        <f>+'帳票61_06(1)'!B8</f>
        <v>名護市</v>
      </c>
      <c r="C9" s="132">
        <f>+'帳票61_06(2)'!BC8</f>
        <v>0</v>
      </c>
      <c r="D9" s="133">
        <f>+'帳票61_06(2)'!BD8</f>
        <v>0</v>
      </c>
      <c r="E9" s="134">
        <f t="shared" si="0"/>
        <v>0</v>
      </c>
      <c r="F9" s="132">
        <f>+'帳票61_06(2)'!BH8</f>
        <v>0</v>
      </c>
      <c r="G9" s="133">
        <f>+'帳票61_06(2)'!BI8</f>
        <v>0</v>
      </c>
      <c r="H9" s="134">
        <f t="shared" si="1"/>
        <v>0</v>
      </c>
      <c r="I9" s="168" t="str">
        <f t="shared" si="2"/>
        <v>－</v>
      </c>
      <c r="J9" s="148" t="str">
        <f t="shared" si="3"/>
        <v>－</v>
      </c>
      <c r="K9" s="170" t="str">
        <f t="shared" si="4"/>
        <v>－</v>
      </c>
    </row>
    <row r="10" spans="1:11" ht="13.5">
      <c r="A10" s="17"/>
      <c r="B10" s="77" t="str">
        <f>+'帳票61_06(1)'!B9</f>
        <v>糸満市</v>
      </c>
      <c r="C10" s="135">
        <f>+'帳票61_06(2)'!BC9</f>
        <v>0</v>
      </c>
      <c r="D10" s="136">
        <f>+'帳票61_06(2)'!BD9</f>
        <v>0</v>
      </c>
      <c r="E10" s="137">
        <f t="shared" si="0"/>
        <v>0</v>
      </c>
      <c r="F10" s="135">
        <f>+'帳票61_06(2)'!BH9</f>
        <v>0</v>
      </c>
      <c r="G10" s="136">
        <f>+'帳票61_06(2)'!BI9</f>
        <v>0</v>
      </c>
      <c r="H10" s="137">
        <f t="shared" si="1"/>
        <v>0</v>
      </c>
      <c r="I10" s="192" t="str">
        <f t="shared" si="2"/>
        <v>－</v>
      </c>
      <c r="J10" s="151" t="str">
        <f t="shared" si="3"/>
        <v>－</v>
      </c>
      <c r="K10" s="193" t="str">
        <f t="shared" si="4"/>
        <v>－</v>
      </c>
    </row>
    <row r="11" spans="1:11" ht="13.5">
      <c r="A11" s="17"/>
      <c r="B11" s="75" t="str">
        <f>+'帳票61_06(1)'!B10</f>
        <v>沖縄市</v>
      </c>
      <c r="C11" s="129">
        <f>+'帳票61_06(2)'!BC10</f>
        <v>0</v>
      </c>
      <c r="D11" s="130">
        <f>+'帳票61_06(2)'!BD10</f>
        <v>0</v>
      </c>
      <c r="E11" s="131">
        <f t="shared" si="0"/>
        <v>0</v>
      </c>
      <c r="F11" s="129">
        <f>+'帳票61_06(2)'!BH10</f>
        <v>0</v>
      </c>
      <c r="G11" s="130">
        <f>+'帳票61_06(2)'!BI10</f>
        <v>0</v>
      </c>
      <c r="H11" s="131">
        <f t="shared" si="1"/>
        <v>0</v>
      </c>
      <c r="I11" s="190" t="str">
        <f t="shared" si="2"/>
        <v>－</v>
      </c>
      <c r="J11" s="145" t="str">
        <f t="shared" si="3"/>
        <v>－</v>
      </c>
      <c r="K11" s="191" t="str">
        <f t="shared" si="4"/>
        <v>－</v>
      </c>
    </row>
    <row r="12" spans="1:11" ht="13.5">
      <c r="A12" s="17"/>
      <c r="B12" s="75" t="str">
        <f>+'帳票61_06(1)'!B11</f>
        <v>豊見城市</v>
      </c>
      <c r="C12" s="129">
        <f>+'帳票61_06(2)'!BC11</f>
        <v>0</v>
      </c>
      <c r="D12" s="130">
        <f>+'帳票61_06(2)'!BD11</f>
        <v>0</v>
      </c>
      <c r="E12" s="131">
        <f t="shared" si="0"/>
        <v>0</v>
      </c>
      <c r="F12" s="129">
        <f>+'帳票61_06(2)'!BH11</f>
        <v>0</v>
      </c>
      <c r="G12" s="130">
        <f>+'帳票61_06(2)'!BI11</f>
        <v>0</v>
      </c>
      <c r="H12" s="131">
        <f t="shared" si="1"/>
        <v>0</v>
      </c>
      <c r="I12" s="190" t="str">
        <f t="shared" si="2"/>
        <v>－</v>
      </c>
      <c r="J12" s="145" t="str">
        <f t="shared" si="3"/>
        <v>－</v>
      </c>
      <c r="K12" s="191" t="str">
        <f t="shared" si="4"/>
        <v>－</v>
      </c>
    </row>
    <row r="13" spans="1:11" ht="13.5">
      <c r="A13" s="17"/>
      <c r="B13" s="75" t="str">
        <f>+'帳票61_06(1)'!B12</f>
        <v>うるま市</v>
      </c>
      <c r="C13" s="129">
        <f>+'帳票61_06(2)'!BC12</f>
        <v>0</v>
      </c>
      <c r="D13" s="130">
        <f>+'帳票61_06(2)'!BD12</f>
        <v>0</v>
      </c>
      <c r="E13" s="131">
        <f t="shared" si="0"/>
        <v>0</v>
      </c>
      <c r="F13" s="129">
        <f>+'帳票61_06(2)'!BH12</f>
        <v>0</v>
      </c>
      <c r="G13" s="130">
        <f>+'帳票61_06(2)'!BI12</f>
        <v>0</v>
      </c>
      <c r="H13" s="131">
        <f t="shared" si="1"/>
        <v>0</v>
      </c>
      <c r="I13" s="190" t="str">
        <f t="shared" si="2"/>
        <v>－</v>
      </c>
      <c r="J13" s="145" t="str">
        <f t="shared" si="3"/>
        <v>－</v>
      </c>
      <c r="K13" s="191" t="str">
        <f t="shared" si="4"/>
        <v>－</v>
      </c>
    </row>
    <row r="14" spans="1:11" ht="13.5">
      <c r="A14" s="17"/>
      <c r="B14" s="76" t="str">
        <f>+'帳票61_06(1)'!B13</f>
        <v>宮古島市</v>
      </c>
      <c r="C14" s="132">
        <f>+'帳票61_06(2)'!BC13</f>
        <v>0</v>
      </c>
      <c r="D14" s="133">
        <f>+'帳票61_06(2)'!BD13</f>
        <v>0</v>
      </c>
      <c r="E14" s="134">
        <f t="shared" si="0"/>
        <v>0</v>
      </c>
      <c r="F14" s="132">
        <f>+'帳票61_06(2)'!BH13</f>
        <v>0</v>
      </c>
      <c r="G14" s="133">
        <f>+'帳票61_06(2)'!BI13</f>
        <v>0</v>
      </c>
      <c r="H14" s="134">
        <f t="shared" si="1"/>
        <v>0</v>
      </c>
      <c r="I14" s="168" t="str">
        <f t="shared" si="2"/>
        <v>－</v>
      </c>
      <c r="J14" s="148" t="str">
        <f t="shared" si="3"/>
        <v>－</v>
      </c>
      <c r="K14" s="170" t="str">
        <f t="shared" si="4"/>
        <v>－</v>
      </c>
    </row>
    <row r="15" spans="1:11" ht="13.5">
      <c r="A15" s="17"/>
      <c r="B15" s="77" t="str">
        <f>+'帳票61_06(1)'!B14</f>
        <v>南城市</v>
      </c>
      <c r="C15" s="135">
        <f>+'帳票61_06(2)'!BC14</f>
        <v>0</v>
      </c>
      <c r="D15" s="136">
        <f>+'帳票61_06(2)'!BD14</f>
        <v>0</v>
      </c>
      <c r="E15" s="137">
        <f t="shared" si="0"/>
        <v>0</v>
      </c>
      <c r="F15" s="135">
        <f>+'帳票61_06(2)'!BH14</f>
        <v>0</v>
      </c>
      <c r="G15" s="136">
        <f>+'帳票61_06(2)'!BI14</f>
        <v>0</v>
      </c>
      <c r="H15" s="137">
        <f t="shared" si="1"/>
        <v>0</v>
      </c>
      <c r="I15" s="192" t="str">
        <f t="shared" si="2"/>
        <v>－</v>
      </c>
      <c r="J15" s="151" t="str">
        <f t="shared" si="3"/>
        <v>－</v>
      </c>
      <c r="K15" s="193" t="str">
        <f t="shared" si="4"/>
        <v>－</v>
      </c>
    </row>
    <row r="16" spans="1:11" ht="13.5">
      <c r="A16" s="17"/>
      <c r="B16" s="78" t="str">
        <f>+'帳票61_06(1)'!B15</f>
        <v>国頭村</v>
      </c>
      <c r="C16" s="126">
        <f>+'帳票61_06(2)'!BC15</f>
        <v>0</v>
      </c>
      <c r="D16" s="127">
        <f>+'帳票61_06(2)'!BD15</f>
        <v>0</v>
      </c>
      <c r="E16" s="128">
        <f t="shared" si="0"/>
        <v>0</v>
      </c>
      <c r="F16" s="126">
        <f>+'帳票61_06(2)'!BH15</f>
        <v>0</v>
      </c>
      <c r="G16" s="127">
        <f>+'帳票61_06(2)'!BI15</f>
        <v>0</v>
      </c>
      <c r="H16" s="128">
        <f t="shared" si="1"/>
        <v>0</v>
      </c>
      <c r="I16" s="188" t="str">
        <f t="shared" si="2"/>
        <v>－</v>
      </c>
      <c r="J16" s="142" t="str">
        <f t="shared" si="3"/>
        <v>－</v>
      </c>
      <c r="K16" s="189" t="str">
        <f t="shared" si="4"/>
        <v>－</v>
      </c>
    </row>
    <row r="17" spans="1:11" ht="13.5">
      <c r="A17" s="17"/>
      <c r="B17" s="75" t="str">
        <f>+'帳票61_06(1)'!B16</f>
        <v>大宜味村</v>
      </c>
      <c r="C17" s="129">
        <f>+'帳票61_06(2)'!BC16</f>
        <v>0</v>
      </c>
      <c r="D17" s="130">
        <f>+'帳票61_06(2)'!BD16</f>
        <v>0</v>
      </c>
      <c r="E17" s="131">
        <f t="shared" si="0"/>
        <v>0</v>
      </c>
      <c r="F17" s="129">
        <f>+'帳票61_06(2)'!BH16</f>
        <v>0</v>
      </c>
      <c r="G17" s="130">
        <f>+'帳票61_06(2)'!BI16</f>
        <v>0</v>
      </c>
      <c r="H17" s="131">
        <f t="shared" si="1"/>
        <v>0</v>
      </c>
      <c r="I17" s="190" t="str">
        <f t="shared" si="2"/>
        <v>－</v>
      </c>
      <c r="J17" s="145" t="str">
        <f t="shared" si="3"/>
        <v>－</v>
      </c>
      <c r="K17" s="191" t="str">
        <f t="shared" si="4"/>
        <v>－</v>
      </c>
    </row>
    <row r="18" spans="1:11" ht="13.5">
      <c r="A18" s="17"/>
      <c r="B18" s="75" t="str">
        <f>+'帳票61_06(1)'!B17</f>
        <v>東村</v>
      </c>
      <c r="C18" s="129">
        <f>+'帳票61_06(2)'!BC17</f>
        <v>0</v>
      </c>
      <c r="D18" s="130">
        <f>+'帳票61_06(2)'!BD17</f>
        <v>0</v>
      </c>
      <c r="E18" s="131">
        <f t="shared" si="0"/>
        <v>0</v>
      </c>
      <c r="F18" s="129">
        <f>+'帳票61_06(2)'!BH17</f>
        <v>0</v>
      </c>
      <c r="G18" s="130">
        <f>+'帳票61_06(2)'!BI17</f>
        <v>0</v>
      </c>
      <c r="H18" s="131">
        <f t="shared" si="1"/>
        <v>0</v>
      </c>
      <c r="I18" s="190" t="str">
        <f t="shared" si="2"/>
        <v>－</v>
      </c>
      <c r="J18" s="145" t="str">
        <f t="shared" si="3"/>
        <v>－</v>
      </c>
      <c r="K18" s="191" t="str">
        <f t="shared" si="4"/>
        <v>－</v>
      </c>
    </row>
    <row r="19" spans="1:11" ht="13.5">
      <c r="A19" s="17"/>
      <c r="B19" s="76" t="str">
        <f>+'帳票61_06(1)'!B18</f>
        <v>今帰仁村</v>
      </c>
      <c r="C19" s="132">
        <f>+'帳票61_06(2)'!BC18</f>
        <v>0</v>
      </c>
      <c r="D19" s="133">
        <f>+'帳票61_06(2)'!BD18</f>
        <v>0</v>
      </c>
      <c r="E19" s="134">
        <f t="shared" si="0"/>
        <v>0</v>
      </c>
      <c r="F19" s="132">
        <f>+'帳票61_06(2)'!BH18</f>
        <v>0</v>
      </c>
      <c r="G19" s="133">
        <f>+'帳票61_06(2)'!BI18</f>
        <v>0</v>
      </c>
      <c r="H19" s="134">
        <f t="shared" si="1"/>
        <v>0</v>
      </c>
      <c r="I19" s="168" t="str">
        <f t="shared" si="2"/>
        <v>－</v>
      </c>
      <c r="J19" s="148" t="str">
        <f t="shared" si="3"/>
        <v>－</v>
      </c>
      <c r="K19" s="170" t="str">
        <f t="shared" si="4"/>
        <v>－</v>
      </c>
    </row>
    <row r="20" spans="1:11" ht="13.5">
      <c r="A20" s="17"/>
      <c r="B20" s="77" t="str">
        <f>+'帳票61_06(1)'!B19</f>
        <v>本部町</v>
      </c>
      <c r="C20" s="135">
        <f>+'帳票61_06(2)'!BC19</f>
        <v>0</v>
      </c>
      <c r="D20" s="136">
        <f>+'帳票61_06(2)'!BD19</f>
        <v>0</v>
      </c>
      <c r="E20" s="137">
        <f t="shared" si="0"/>
        <v>0</v>
      </c>
      <c r="F20" s="135">
        <f>+'帳票61_06(2)'!BH19</f>
        <v>0</v>
      </c>
      <c r="G20" s="136">
        <f>+'帳票61_06(2)'!BI19</f>
        <v>0</v>
      </c>
      <c r="H20" s="137">
        <f t="shared" si="1"/>
        <v>0</v>
      </c>
      <c r="I20" s="192" t="str">
        <f t="shared" si="2"/>
        <v>－</v>
      </c>
      <c r="J20" s="151" t="str">
        <f t="shared" si="3"/>
        <v>－</v>
      </c>
      <c r="K20" s="193" t="str">
        <f t="shared" si="4"/>
        <v>－</v>
      </c>
    </row>
    <row r="21" spans="1:11" ht="13.5">
      <c r="A21" s="17"/>
      <c r="B21" s="75" t="str">
        <f>+'帳票61_06(1)'!B20</f>
        <v>恩納村</v>
      </c>
      <c r="C21" s="129">
        <f>+'帳票61_06(2)'!BC20</f>
        <v>0</v>
      </c>
      <c r="D21" s="130">
        <f>+'帳票61_06(2)'!BD20</f>
        <v>0</v>
      </c>
      <c r="E21" s="131">
        <f t="shared" si="0"/>
        <v>0</v>
      </c>
      <c r="F21" s="129">
        <f>+'帳票61_06(2)'!BH20</f>
        <v>0</v>
      </c>
      <c r="G21" s="130">
        <f>+'帳票61_06(2)'!BI20</f>
        <v>0</v>
      </c>
      <c r="H21" s="131">
        <f t="shared" si="1"/>
        <v>0</v>
      </c>
      <c r="I21" s="190" t="str">
        <f t="shared" si="2"/>
        <v>－</v>
      </c>
      <c r="J21" s="145" t="str">
        <f t="shared" si="3"/>
        <v>－</v>
      </c>
      <c r="K21" s="191" t="str">
        <f t="shared" si="4"/>
        <v>－</v>
      </c>
    </row>
    <row r="22" spans="1:11" ht="13.5">
      <c r="A22" s="17"/>
      <c r="B22" s="75" t="str">
        <f>+'帳票61_06(1)'!B21</f>
        <v>宜野座村</v>
      </c>
      <c r="C22" s="129">
        <f>+'帳票61_06(2)'!BC21</f>
        <v>0</v>
      </c>
      <c r="D22" s="130">
        <f>+'帳票61_06(2)'!BD21</f>
        <v>0</v>
      </c>
      <c r="E22" s="131">
        <f t="shared" si="0"/>
        <v>0</v>
      </c>
      <c r="F22" s="129">
        <f>+'帳票61_06(2)'!BH21</f>
        <v>0</v>
      </c>
      <c r="G22" s="130">
        <f>+'帳票61_06(2)'!BI21</f>
        <v>0</v>
      </c>
      <c r="H22" s="131">
        <f t="shared" si="1"/>
        <v>0</v>
      </c>
      <c r="I22" s="190" t="str">
        <f t="shared" si="2"/>
        <v>－</v>
      </c>
      <c r="J22" s="145" t="str">
        <f t="shared" si="3"/>
        <v>－</v>
      </c>
      <c r="K22" s="191" t="str">
        <f t="shared" si="4"/>
        <v>－</v>
      </c>
    </row>
    <row r="23" spans="1:11" ht="13.5">
      <c r="A23" s="17"/>
      <c r="B23" s="75" t="str">
        <f>+'帳票61_06(1)'!B22</f>
        <v>金武町</v>
      </c>
      <c r="C23" s="129">
        <f>+'帳票61_06(2)'!BC22</f>
        <v>0</v>
      </c>
      <c r="D23" s="130">
        <f>+'帳票61_06(2)'!BD22</f>
        <v>0</v>
      </c>
      <c r="E23" s="131">
        <f t="shared" si="0"/>
        <v>0</v>
      </c>
      <c r="F23" s="129">
        <f>+'帳票61_06(2)'!BH22</f>
        <v>0</v>
      </c>
      <c r="G23" s="130">
        <f>+'帳票61_06(2)'!BI22</f>
        <v>0</v>
      </c>
      <c r="H23" s="131">
        <f t="shared" si="1"/>
        <v>0</v>
      </c>
      <c r="I23" s="190" t="str">
        <f t="shared" si="2"/>
        <v>－</v>
      </c>
      <c r="J23" s="145" t="str">
        <f t="shared" si="3"/>
        <v>－</v>
      </c>
      <c r="K23" s="191" t="str">
        <f t="shared" si="4"/>
        <v>－</v>
      </c>
    </row>
    <row r="24" spans="1:11" ht="13.5">
      <c r="A24" s="17"/>
      <c r="B24" s="76" t="str">
        <f>+'帳票61_06(1)'!B23</f>
        <v>伊江村</v>
      </c>
      <c r="C24" s="132">
        <f>+'帳票61_06(2)'!BC23</f>
        <v>0</v>
      </c>
      <c r="D24" s="133">
        <f>+'帳票61_06(2)'!BD23</f>
        <v>0</v>
      </c>
      <c r="E24" s="134">
        <f t="shared" si="0"/>
        <v>0</v>
      </c>
      <c r="F24" s="132">
        <f>+'帳票61_06(2)'!BH23</f>
        <v>0</v>
      </c>
      <c r="G24" s="133">
        <f>+'帳票61_06(2)'!BI23</f>
        <v>0</v>
      </c>
      <c r="H24" s="134">
        <f t="shared" si="1"/>
        <v>0</v>
      </c>
      <c r="I24" s="168" t="str">
        <f t="shared" si="2"/>
        <v>－</v>
      </c>
      <c r="J24" s="148" t="str">
        <f t="shared" si="3"/>
        <v>－</v>
      </c>
      <c r="K24" s="170" t="str">
        <f t="shared" si="4"/>
        <v>－</v>
      </c>
    </row>
    <row r="25" spans="1:11" ht="13.5">
      <c r="A25" s="17"/>
      <c r="B25" s="77" t="str">
        <f>+'帳票61_06(1)'!B24</f>
        <v>読谷村</v>
      </c>
      <c r="C25" s="135">
        <f>+'帳票61_06(2)'!BC24</f>
        <v>0</v>
      </c>
      <c r="D25" s="136">
        <f>+'帳票61_06(2)'!BD24</f>
        <v>0</v>
      </c>
      <c r="E25" s="137">
        <f t="shared" si="0"/>
        <v>0</v>
      </c>
      <c r="F25" s="135">
        <f>+'帳票61_06(2)'!BH24</f>
        <v>0</v>
      </c>
      <c r="G25" s="136">
        <f>+'帳票61_06(2)'!BI24</f>
        <v>0</v>
      </c>
      <c r="H25" s="137">
        <f t="shared" si="1"/>
        <v>0</v>
      </c>
      <c r="I25" s="192" t="str">
        <f t="shared" si="2"/>
        <v>－</v>
      </c>
      <c r="J25" s="151" t="str">
        <f t="shared" si="3"/>
        <v>－</v>
      </c>
      <c r="K25" s="193" t="str">
        <f t="shared" si="4"/>
        <v>－</v>
      </c>
    </row>
    <row r="26" spans="1:11" ht="13.5">
      <c r="A26" s="17"/>
      <c r="B26" s="75" t="str">
        <f>+'帳票61_06(1)'!B25</f>
        <v>嘉手納町</v>
      </c>
      <c r="C26" s="129">
        <f>+'帳票61_06(2)'!BC25</f>
        <v>0</v>
      </c>
      <c r="D26" s="130">
        <f>+'帳票61_06(2)'!BD25</f>
        <v>0</v>
      </c>
      <c r="E26" s="131">
        <f t="shared" si="0"/>
        <v>0</v>
      </c>
      <c r="F26" s="129">
        <f>+'帳票61_06(2)'!BH25</f>
        <v>0</v>
      </c>
      <c r="G26" s="130">
        <f>+'帳票61_06(2)'!BI25</f>
        <v>0</v>
      </c>
      <c r="H26" s="131">
        <f t="shared" si="1"/>
        <v>0</v>
      </c>
      <c r="I26" s="190" t="str">
        <f t="shared" si="2"/>
        <v>－</v>
      </c>
      <c r="J26" s="145" t="str">
        <f t="shared" si="3"/>
        <v>－</v>
      </c>
      <c r="K26" s="191" t="str">
        <f t="shared" si="4"/>
        <v>－</v>
      </c>
    </row>
    <row r="27" spans="1:11" ht="13.5">
      <c r="A27" s="17"/>
      <c r="B27" s="75" t="str">
        <f>+'帳票61_06(1)'!B26</f>
        <v>北谷町</v>
      </c>
      <c r="C27" s="129">
        <f>+'帳票61_06(2)'!BC26</f>
        <v>0</v>
      </c>
      <c r="D27" s="130">
        <f>+'帳票61_06(2)'!BD26</f>
        <v>0</v>
      </c>
      <c r="E27" s="131">
        <f t="shared" si="0"/>
        <v>0</v>
      </c>
      <c r="F27" s="129">
        <f>+'帳票61_06(2)'!BH26</f>
        <v>0</v>
      </c>
      <c r="G27" s="130">
        <f>+'帳票61_06(2)'!BI26</f>
        <v>0</v>
      </c>
      <c r="H27" s="131">
        <f t="shared" si="1"/>
        <v>0</v>
      </c>
      <c r="I27" s="190" t="str">
        <f t="shared" si="2"/>
        <v>－</v>
      </c>
      <c r="J27" s="145" t="str">
        <f t="shared" si="3"/>
        <v>－</v>
      </c>
      <c r="K27" s="191" t="str">
        <f t="shared" si="4"/>
        <v>－</v>
      </c>
    </row>
    <row r="28" spans="1:11" ht="13.5">
      <c r="A28" s="17"/>
      <c r="B28" s="75" t="str">
        <f>+'帳票61_06(1)'!B27</f>
        <v>北中城村</v>
      </c>
      <c r="C28" s="129">
        <f>+'帳票61_06(2)'!BC27</f>
        <v>0</v>
      </c>
      <c r="D28" s="130">
        <f>+'帳票61_06(2)'!BD27</f>
        <v>0</v>
      </c>
      <c r="E28" s="131">
        <f t="shared" si="0"/>
        <v>0</v>
      </c>
      <c r="F28" s="129">
        <f>+'帳票61_06(2)'!BH27</f>
        <v>0</v>
      </c>
      <c r="G28" s="130">
        <f>+'帳票61_06(2)'!BI27</f>
        <v>0</v>
      </c>
      <c r="H28" s="131">
        <f t="shared" si="1"/>
        <v>0</v>
      </c>
      <c r="I28" s="190" t="str">
        <f t="shared" si="2"/>
        <v>－</v>
      </c>
      <c r="J28" s="145" t="str">
        <f t="shared" si="3"/>
        <v>－</v>
      </c>
      <c r="K28" s="191" t="str">
        <f t="shared" si="4"/>
        <v>－</v>
      </c>
    </row>
    <row r="29" spans="1:11" ht="13.5">
      <c r="A29" s="17"/>
      <c r="B29" s="76" t="str">
        <f>+'帳票61_06(1)'!B28</f>
        <v>中城村</v>
      </c>
      <c r="C29" s="132">
        <f>+'帳票61_06(2)'!BC28</f>
        <v>0</v>
      </c>
      <c r="D29" s="133">
        <f>+'帳票61_06(2)'!BD28</f>
        <v>0</v>
      </c>
      <c r="E29" s="134">
        <f t="shared" si="0"/>
        <v>0</v>
      </c>
      <c r="F29" s="132">
        <f>+'帳票61_06(2)'!BH28</f>
        <v>0</v>
      </c>
      <c r="G29" s="133">
        <f>+'帳票61_06(2)'!BI28</f>
        <v>0</v>
      </c>
      <c r="H29" s="134">
        <f t="shared" si="1"/>
        <v>0</v>
      </c>
      <c r="I29" s="168" t="str">
        <f t="shared" si="2"/>
        <v>－</v>
      </c>
      <c r="J29" s="148" t="str">
        <f t="shared" si="3"/>
        <v>－</v>
      </c>
      <c r="K29" s="170" t="str">
        <f t="shared" si="4"/>
        <v>－</v>
      </c>
    </row>
    <row r="30" spans="1:11" ht="13.5">
      <c r="A30" s="17"/>
      <c r="B30" s="77" t="str">
        <f>+'帳票61_06(1)'!B29</f>
        <v>西原町</v>
      </c>
      <c r="C30" s="135">
        <f>+'帳票61_06(2)'!BC29</f>
        <v>0</v>
      </c>
      <c r="D30" s="136">
        <f>+'帳票61_06(2)'!BD29</f>
        <v>0</v>
      </c>
      <c r="E30" s="137">
        <f t="shared" si="0"/>
        <v>0</v>
      </c>
      <c r="F30" s="135">
        <f>+'帳票61_06(2)'!BH29</f>
        <v>0</v>
      </c>
      <c r="G30" s="136">
        <f>+'帳票61_06(2)'!BI29</f>
        <v>0</v>
      </c>
      <c r="H30" s="137">
        <f t="shared" si="1"/>
        <v>0</v>
      </c>
      <c r="I30" s="192" t="str">
        <f t="shared" si="2"/>
        <v>－</v>
      </c>
      <c r="J30" s="151" t="str">
        <f t="shared" si="3"/>
        <v>－</v>
      </c>
      <c r="K30" s="193" t="str">
        <f t="shared" si="4"/>
        <v>－</v>
      </c>
    </row>
    <row r="31" spans="1:11" ht="13.5">
      <c r="A31" s="17"/>
      <c r="B31" s="75" t="str">
        <f>+'帳票61_06(1)'!B30</f>
        <v>与那原町</v>
      </c>
      <c r="C31" s="129">
        <f>+'帳票61_06(2)'!BC30</f>
        <v>0</v>
      </c>
      <c r="D31" s="130">
        <f>+'帳票61_06(2)'!BD30</f>
        <v>0</v>
      </c>
      <c r="E31" s="131">
        <f t="shared" si="0"/>
        <v>0</v>
      </c>
      <c r="F31" s="129">
        <f>+'帳票61_06(2)'!BH30</f>
        <v>0</v>
      </c>
      <c r="G31" s="130">
        <f>+'帳票61_06(2)'!BI30</f>
        <v>0</v>
      </c>
      <c r="H31" s="131">
        <f t="shared" si="1"/>
        <v>0</v>
      </c>
      <c r="I31" s="190" t="str">
        <f t="shared" si="2"/>
        <v>－</v>
      </c>
      <c r="J31" s="145" t="str">
        <f t="shared" si="3"/>
        <v>－</v>
      </c>
      <c r="K31" s="191" t="str">
        <f t="shared" si="4"/>
        <v>－</v>
      </c>
    </row>
    <row r="32" spans="1:11" ht="13.5">
      <c r="A32" s="17"/>
      <c r="B32" s="75" t="str">
        <f>+'帳票61_06(1)'!B31</f>
        <v>南風原町</v>
      </c>
      <c r="C32" s="129">
        <f>+'帳票61_06(2)'!BC31</f>
        <v>0</v>
      </c>
      <c r="D32" s="130">
        <f>+'帳票61_06(2)'!BD31</f>
        <v>0</v>
      </c>
      <c r="E32" s="131">
        <f t="shared" si="0"/>
        <v>0</v>
      </c>
      <c r="F32" s="129">
        <f>+'帳票61_06(2)'!BH31</f>
        <v>0</v>
      </c>
      <c r="G32" s="130">
        <f>+'帳票61_06(2)'!BI31</f>
        <v>0</v>
      </c>
      <c r="H32" s="131">
        <f t="shared" si="1"/>
        <v>0</v>
      </c>
      <c r="I32" s="190" t="str">
        <f t="shared" si="2"/>
        <v>－</v>
      </c>
      <c r="J32" s="145" t="str">
        <f t="shared" si="3"/>
        <v>－</v>
      </c>
      <c r="K32" s="191" t="str">
        <f t="shared" si="4"/>
        <v>－</v>
      </c>
    </row>
    <row r="33" spans="1:11" ht="13.5">
      <c r="A33" s="17"/>
      <c r="B33" s="75" t="str">
        <f>+'帳票61_06(1)'!B32</f>
        <v>渡嘉敷村</v>
      </c>
      <c r="C33" s="129">
        <f>+'帳票61_06(2)'!BC32</f>
        <v>0</v>
      </c>
      <c r="D33" s="130">
        <f>+'帳票61_06(2)'!BD32</f>
        <v>0</v>
      </c>
      <c r="E33" s="131">
        <f t="shared" si="0"/>
        <v>0</v>
      </c>
      <c r="F33" s="129">
        <f>+'帳票61_06(2)'!BH32</f>
        <v>0</v>
      </c>
      <c r="G33" s="130">
        <f>+'帳票61_06(2)'!BI32</f>
        <v>0</v>
      </c>
      <c r="H33" s="131">
        <f t="shared" si="1"/>
        <v>0</v>
      </c>
      <c r="I33" s="190" t="str">
        <f t="shared" si="2"/>
        <v>－</v>
      </c>
      <c r="J33" s="145" t="str">
        <f t="shared" si="3"/>
        <v>－</v>
      </c>
      <c r="K33" s="191" t="str">
        <f t="shared" si="4"/>
        <v>－</v>
      </c>
    </row>
    <row r="34" spans="1:11" ht="13.5">
      <c r="A34" s="17"/>
      <c r="B34" s="76" t="str">
        <f>+'帳票61_06(1)'!B33</f>
        <v>座間味村</v>
      </c>
      <c r="C34" s="132">
        <f>+'帳票61_06(2)'!BC33</f>
        <v>0</v>
      </c>
      <c r="D34" s="133">
        <f>+'帳票61_06(2)'!BD33</f>
        <v>0</v>
      </c>
      <c r="E34" s="134">
        <f t="shared" si="0"/>
        <v>0</v>
      </c>
      <c r="F34" s="132">
        <f>+'帳票61_06(2)'!BH33</f>
        <v>0</v>
      </c>
      <c r="G34" s="133">
        <f>+'帳票61_06(2)'!BI33</f>
        <v>0</v>
      </c>
      <c r="H34" s="134">
        <f t="shared" si="1"/>
        <v>0</v>
      </c>
      <c r="I34" s="168" t="str">
        <f t="shared" si="2"/>
        <v>－</v>
      </c>
      <c r="J34" s="148" t="str">
        <f t="shared" si="3"/>
        <v>－</v>
      </c>
      <c r="K34" s="170" t="str">
        <f t="shared" si="4"/>
        <v>－</v>
      </c>
    </row>
    <row r="35" spans="1:11" ht="13.5">
      <c r="A35" s="17"/>
      <c r="B35" s="77" t="str">
        <f>+'帳票61_06(1)'!B34</f>
        <v>粟国村</v>
      </c>
      <c r="C35" s="135">
        <f>+'帳票61_06(2)'!BC34</f>
        <v>0</v>
      </c>
      <c r="D35" s="136">
        <f>+'帳票61_06(2)'!BD34</f>
        <v>0</v>
      </c>
      <c r="E35" s="137">
        <f t="shared" si="0"/>
        <v>0</v>
      </c>
      <c r="F35" s="135">
        <f>+'帳票61_06(2)'!BH34</f>
        <v>0</v>
      </c>
      <c r="G35" s="136">
        <f>+'帳票61_06(2)'!BI34</f>
        <v>0</v>
      </c>
      <c r="H35" s="137">
        <f t="shared" si="1"/>
        <v>0</v>
      </c>
      <c r="I35" s="192" t="str">
        <f t="shared" si="2"/>
        <v>－</v>
      </c>
      <c r="J35" s="151" t="str">
        <f t="shared" si="3"/>
        <v>－</v>
      </c>
      <c r="K35" s="193" t="str">
        <f t="shared" si="4"/>
        <v>－</v>
      </c>
    </row>
    <row r="36" spans="1:11" ht="13.5">
      <c r="A36" s="17"/>
      <c r="B36" s="75" t="str">
        <f>+'帳票61_06(1)'!B35</f>
        <v>渡名喜村</v>
      </c>
      <c r="C36" s="129">
        <f>+'帳票61_06(2)'!BC35</f>
        <v>0</v>
      </c>
      <c r="D36" s="130">
        <f>+'帳票61_06(2)'!BD35</f>
        <v>0</v>
      </c>
      <c r="E36" s="131">
        <f t="shared" si="0"/>
        <v>0</v>
      </c>
      <c r="F36" s="129">
        <f>+'帳票61_06(2)'!BH35</f>
        <v>0</v>
      </c>
      <c r="G36" s="130">
        <f>+'帳票61_06(2)'!BI35</f>
        <v>0</v>
      </c>
      <c r="H36" s="131">
        <f t="shared" si="1"/>
        <v>0</v>
      </c>
      <c r="I36" s="190" t="str">
        <f t="shared" si="2"/>
        <v>－</v>
      </c>
      <c r="J36" s="145" t="str">
        <f t="shared" si="3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129">
        <f>+'帳票61_06(2)'!BC36</f>
        <v>0</v>
      </c>
      <c r="D37" s="130">
        <f>+'帳票61_06(2)'!BD36</f>
        <v>0</v>
      </c>
      <c r="E37" s="131">
        <f t="shared" si="0"/>
        <v>0</v>
      </c>
      <c r="F37" s="129">
        <f>+'帳票61_06(2)'!BH36</f>
        <v>0</v>
      </c>
      <c r="G37" s="130">
        <f>+'帳票61_06(2)'!BI36</f>
        <v>0</v>
      </c>
      <c r="H37" s="131">
        <f t="shared" si="1"/>
        <v>0</v>
      </c>
      <c r="I37" s="190" t="str">
        <f t="shared" si="2"/>
        <v>－</v>
      </c>
      <c r="J37" s="145" t="str">
        <f t="shared" si="3"/>
        <v>－</v>
      </c>
      <c r="K37" s="191" t="str">
        <f t="shared" si="4"/>
        <v>－</v>
      </c>
    </row>
    <row r="38" spans="1:11" ht="13.5">
      <c r="A38" s="17"/>
      <c r="B38" s="75" t="str">
        <f>+'帳票61_06(1)'!B37</f>
        <v>北大東村</v>
      </c>
      <c r="C38" s="129">
        <f>+'帳票61_06(2)'!BC37</f>
        <v>0</v>
      </c>
      <c r="D38" s="130">
        <f>+'帳票61_06(2)'!BD37</f>
        <v>0</v>
      </c>
      <c r="E38" s="131">
        <f t="shared" si="0"/>
        <v>0</v>
      </c>
      <c r="F38" s="129">
        <f>+'帳票61_06(2)'!BH37</f>
        <v>0</v>
      </c>
      <c r="G38" s="130">
        <f>+'帳票61_06(2)'!BI37</f>
        <v>0</v>
      </c>
      <c r="H38" s="131">
        <f t="shared" si="1"/>
        <v>0</v>
      </c>
      <c r="I38" s="190" t="str">
        <f t="shared" si="2"/>
        <v>－</v>
      </c>
      <c r="J38" s="145" t="str">
        <f t="shared" si="3"/>
        <v>－</v>
      </c>
      <c r="K38" s="191" t="str">
        <f t="shared" si="4"/>
        <v>－</v>
      </c>
    </row>
    <row r="39" spans="1:11" ht="13.5">
      <c r="A39" s="17"/>
      <c r="B39" s="76" t="str">
        <f>+'帳票61_06(1)'!B38</f>
        <v>伊平屋村</v>
      </c>
      <c r="C39" s="132">
        <f>+'帳票61_06(2)'!BC38</f>
        <v>0</v>
      </c>
      <c r="D39" s="133">
        <f>+'帳票61_06(2)'!BD38</f>
        <v>0</v>
      </c>
      <c r="E39" s="134">
        <f t="shared" si="0"/>
        <v>0</v>
      </c>
      <c r="F39" s="132">
        <f>+'帳票61_06(2)'!BH38</f>
        <v>0</v>
      </c>
      <c r="G39" s="133">
        <f>+'帳票61_06(2)'!BI38</f>
        <v>0</v>
      </c>
      <c r="H39" s="134">
        <f t="shared" si="1"/>
        <v>0</v>
      </c>
      <c r="I39" s="168" t="str">
        <f t="shared" si="2"/>
        <v>－</v>
      </c>
      <c r="J39" s="148" t="str">
        <f t="shared" si="3"/>
        <v>－</v>
      </c>
      <c r="K39" s="170" t="str">
        <f t="shared" si="4"/>
        <v>－</v>
      </c>
    </row>
    <row r="40" spans="1:11" ht="13.5">
      <c r="A40" s="17"/>
      <c r="B40" s="77" t="str">
        <f>+'帳票61_06(1)'!B39</f>
        <v>伊是名村</v>
      </c>
      <c r="C40" s="135">
        <f>+'帳票61_06(2)'!BC39</f>
        <v>3611</v>
      </c>
      <c r="D40" s="136">
        <f>+'帳票61_06(2)'!BD39</f>
        <v>0</v>
      </c>
      <c r="E40" s="137">
        <f t="shared" si="0"/>
        <v>3611</v>
      </c>
      <c r="F40" s="135">
        <f>+'帳票61_06(2)'!BH39</f>
        <v>3611</v>
      </c>
      <c r="G40" s="136">
        <f>+'帳票61_06(2)'!BI39</f>
        <v>0</v>
      </c>
      <c r="H40" s="137">
        <f t="shared" si="1"/>
        <v>3611</v>
      </c>
      <c r="I40" s="192">
        <f t="shared" si="2"/>
        <v>100</v>
      </c>
      <c r="J40" s="151" t="str">
        <f t="shared" si="3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129">
        <f>+'帳票61_06(2)'!BC40</f>
        <v>0</v>
      </c>
      <c r="D41" s="130">
        <f>+'帳票61_06(2)'!BD40</f>
        <v>0</v>
      </c>
      <c r="E41" s="131">
        <f t="shared" si="0"/>
        <v>0</v>
      </c>
      <c r="F41" s="129">
        <f>+'帳票61_06(2)'!BH40</f>
        <v>0</v>
      </c>
      <c r="G41" s="130">
        <f>+'帳票61_06(2)'!BI40</f>
        <v>0</v>
      </c>
      <c r="H41" s="131">
        <f t="shared" si="1"/>
        <v>0</v>
      </c>
      <c r="I41" s="190" t="str">
        <f t="shared" si="2"/>
        <v>－</v>
      </c>
      <c r="J41" s="145" t="str">
        <f t="shared" si="3"/>
        <v>－</v>
      </c>
      <c r="K41" s="191" t="str">
        <f t="shared" si="4"/>
        <v>－</v>
      </c>
    </row>
    <row r="42" spans="1:11" ht="13.5">
      <c r="A42" s="17"/>
      <c r="B42" s="75" t="str">
        <f>+'帳票61_06(1)'!B41</f>
        <v>八重瀬町</v>
      </c>
      <c r="C42" s="129">
        <f>+'帳票61_06(2)'!BC41</f>
        <v>0</v>
      </c>
      <c r="D42" s="130">
        <f>+'帳票61_06(2)'!BD41</f>
        <v>0</v>
      </c>
      <c r="E42" s="131">
        <f t="shared" si="0"/>
        <v>0</v>
      </c>
      <c r="F42" s="129">
        <f>+'帳票61_06(2)'!BH41</f>
        <v>0</v>
      </c>
      <c r="G42" s="130">
        <f>+'帳票61_06(2)'!BI41</f>
        <v>0</v>
      </c>
      <c r="H42" s="131">
        <f t="shared" si="1"/>
        <v>0</v>
      </c>
      <c r="I42" s="190" t="str">
        <f t="shared" si="2"/>
        <v>－</v>
      </c>
      <c r="J42" s="145" t="str">
        <f t="shared" si="3"/>
        <v>－</v>
      </c>
      <c r="K42" s="191" t="str">
        <f t="shared" si="4"/>
        <v>－</v>
      </c>
    </row>
    <row r="43" spans="1:11" ht="13.5">
      <c r="A43" s="17"/>
      <c r="B43" s="75" t="str">
        <f>+'帳票61_06(1)'!B42</f>
        <v>多良間村</v>
      </c>
      <c r="C43" s="129">
        <f>+'帳票61_06(2)'!BC42</f>
        <v>0</v>
      </c>
      <c r="D43" s="130">
        <f>+'帳票61_06(2)'!BD42</f>
        <v>0</v>
      </c>
      <c r="E43" s="131">
        <f t="shared" si="0"/>
        <v>0</v>
      </c>
      <c r="F43" s="129">
        <f>+'帳票61_06(2)'!BH42</f>
        <v>0</v>
      </c>
      <c r="G43" s="130">
        <f>+'帳票61_06(2)'!BI42</f>
        <v>0</v>
      </c>
      <c r="H43" s="131">
        <f t="shared" si="1"/>
        <v>0</v>
      </c>
      <c r="I43" s="190" t="str">
        <f t="shared" si="2"/>
        <v>－</v>
      </c>
      <c r="J43" s="145" t="str">
        <f t="shared" si="3"/>
        <v>－</v>
      </c>
      <c r="K43" s="191" t="str">
        <f t="shared" si="4"/>
        <v>－</v>
      </c>
    </row>
    <row r="44" spans="1:11" ht="13.5">
      <c r="A44" s="17"/>
      <c r="B44" s="76" t="str">
        <f>+'帳票61_06(1)'!B43</f>
        <v>竹富町</v>
      </c>
      <c r="C44" s="132">
        <f>+'帳票61_06(2)'!BC43</f>
        <v>0</v>
      </c>
      <c r="D44" s="133">
        <f>+'帳票61_06(2)'!BD43</f>
        <v>0</v>
      </c>
      <c r="E44" s="134">
        <f t="shared" si="0"/>
        <v>0</v>
      </c>
      <c r="F44" s="132">
        <f>+'帳票61_06(2)'!BH43</f>
        <v>0</v>
      </c>
      <c r="G44" s="133">
        <f>+'帳票61_06(2)'!BI43</f>
        <v>0</v>
      </c>
      <c r="H44" s="134">
        <f t="shared" si="1"/>
        <v>0</v>
      </c>
      <c r="I44" s="168" t="str">
        <f t="shared" si="2"/>
        <v>－</v>
      </c>
      <c r="J44" s="148" t="str">
        <f t="shared" si="3"/>
        <v>－</v>
      </c>
      <c r="K44" s="170" t="str">
        <f t="shared" si="4"/>
        <v>－</v>
      </c>
    </row>
    <row r="45" spans="1:11" ht="14.25" thickBot="1">
      <c r="A45" s="17"/>
      <c r="B45" s="231" t="str">
        <f>+'帳票61_06(1)'!B44</f>
        <v>与那国町</v>
      </c>
      <c r="C45" s="232">
        <f>+'帳票61_06(2)'!BC44</f>
        <v>0</v>
      </c>
      <c r="D45" s="233">
        <f>+'帳票61_06(2)'!BD44</f>
        <v>0</v>
      </c>
      <c r="E45" s="234">
        <f t="shared" si="0"/>
        <v>0</v>
      </c>
      <c r="F45" s="232">
        <f>+'帳票61_06(2)'!BH44</f>
        <v>0</v>
      </c>
      <c r="G45" s="233">
        <f>+'帳票61_06(2)'!BI44</f>
        <v>0</v>
      </c>
      <c r="H45" s="234">
        <f t="shared" si="1"/>
        <v>0</v>
      </c>
      <c r="I45" s="248" t="str">
        <f t="shared" si="2"/>
        <v>－</v>
      </c>
      <c r="J45" s="236" t="str">
        <f t="shared" si="3"/>
        <v>－</v>
      </c>
      <c r="K45" s="249" t="str">
        <f t="shared" si="4"/>
        <v>－</v>
      </c>
    </row>
    <row r="46" spans="1:11" ht="14.25" thickTop="1">
      <c r="A46" s="21"/>
      <c r="B46" s="79" t="s">
        <v>65</v>
      </c>
      <c r="C46" s="173">
        <f aca="true" t="shared" si="5" ref="C46:H46">SUM(C5:C15)</f>
        <v>0</v>
      </c>
      <c r="D46" s="174">
        <f t="shared" si="5"/>
        <v>0</v>
      </c>
      <c r="E46" s="175">
        <f t="shared" si="5"/>
        <v>0</v>
      </c>
      <c r="F46" s="173">
        <f t="shared" si="5"/>
        <v>0</v>
      </c>
      <c r="G46" s="174">
        <f t="shared" si="5"/>
        <v>0</v>
      </c>
      <c r="H46" s="175">
        <f t="shared" si="5"/>
        <v>0</v>
      </c>
      <c r="I46" s="240" t="str">
        <f t="shared" si="2"/>
        <v>－</v>
      </c>
      <c r="J46" s="177" t="str">
        <f t="shared" si="3"/>
        <v>－</v>
      </c>
      <c r="K46" s="243" t="str">
        <f t="shared" si="4"/>
        <v>－</v>
      </c>
    </row>
    <row r="47" spans="1:11" ht="14.25" thickBot="1">
      <c r="A47" s="21"/>
      <c r="B47" s="80" t="s">
        <v>66</v>
      </c>
      <c r="C47" s="138">
        <f aca="true" t="shared" si="6" ref="C47:H47">SUM(C16:C45)</f>
        <v>3611</v>
      </c>
      <c r="D47" s="139">
        <f t="shared" si="6"/>
        <v>0</v>
      </c>
      <c r="E47" s="140">
        <f t="shared" si="6"/>
        <v>3611</v>
      </c>
      <c r="F47" s="138">
        <f t="shared" si="6"/>
        <v>3611</v>
      </c>
      <c r="G47" s="139">
        <f t="shared" si="6"/>
        <v>0</v>
      </c>
      <c r="H47" s="140">
        <f t="shared" si="6"/>
        <v>3611</v>
      </c>
      <c r="I47" s="194">
        <f t="shared" si="2"/>
        <v>100</v>
      </c>
      <c r="J47" s="167" t="str">
        <f t="shared" si="3"/>
        <v>－</v>
      </c>
      <c r="K47" s="195">
        <f t="shared" si="4"/>
        <v>100</v>
      </c>
    </row>
    <row r="48" spans="2:11" ht="14.25" thickBot="1">
      <c r="B48" s="82" t="s">
        <v>114</v>
      </c>
      <c r="C48" s="156">
        <f aca="true" t="shared" si="7" ref="C48:H48">SUM(C46:C47)</f>
        <v>3611</v>
      </c>
      <c r="D48" s="157">
        <f t="shared" si="7"/>
        <v>0</v>
      </c>
      <c r="E48" s="158">
        <f t="shared" si="7"/>
        <v>3611</v>
      </c>
      <c r="F48" s="156">
        <f t="shared" si="7"/>
        <v>3611</v>
      </c>
      <c r="G48" s="157">
        <f t="shared" si="7"/>
        <v>0</v>
      </c>
      <c r="H48" s="158">
        <f t="shared" si="7"/>
        <v>3611</v>
      </c>
      <c r="I48" s="221">
        <f t="shared" si="2"/>
        <v>100</v>
      </c>
      <c r="J48" s="172" t="str">
        <f t="shared" si="3"/>
        <v>－</v>
      </c>
      <c r="K48" s="222">
        <f t="shared" si="4"/>
        <v>100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>
    <tabColor indexed="43"/>
  </sheetPr>
  <dimension ref="A1:K446"/>
  <sheetViews>
    <sheetView showGridLines="0" zoomScaleSheetLayoutView="100" workbookViewId="0" topLeftCell="A1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10.125" style="14" bestFit="1" customWidth="1"/>
    <col min="4" max="4" width="11.37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82" customFormat="1" ht="13.5" customHeight="1" thickBot="1">
      <c r="B1" s="183" t="s">
        <v>61</v>
      </c>
      <c r="C1" s="184"/>
      <c r="D1" s="184"/>
      <c r="E1" s="184"/>
      <c r="F1" s="184"/>
      <c r="G1" s="184"/>
      <c r="H1" s="184"/>
      <c r="I1" s="185"/>
      <c r="J1" s="185"/>
      <c r="K1" s="186" t="s">
        <v>48</v>
      </c>
    </row>
    <row r="2" spans="2:11" s="180" customFormat="1" ht="15" customHeight="1">
      <c r="B2" s="181"/>
      <c r="C2" s="324" t="s">
        <v>8</v>
      </c>
      <c r="D2" s="325"/>
      <c r="E2" s="326"/>
      <c r="F2" s="324" t="s">
        <v>9</v>
      </c>
      <c r="G2" s="325"/>
      <c r="H2" s="326"/>
      <c r="I2" s="327" t="s">
        <v>10</v>
      </c>
      <c r="J2" s="328"/>
      <c r="K2" s="329"/>
    </row>
    <row r="3" spans="2:11" ht="12" customHeight="1" thickBot="1">
      <c r="B3" s="16" t="s">
        <v>11</v>
      </c>
      <c r="C3" s="313" t="s">
        <v>1</v>
      </c>
      <c r="D3" s="315" t="s">
        <v>3</v>
      </c>
      <c r="E3" s="299" t="s">
        <v>0</v>
      </c>
      <c r="F3" s="313" t="s">
        <v>1</v>
      </c>
      <c r="G3" s="315" t="s">
        <v>3</v>
      </c>
      <c r="H3" s="299" t="s">
        <v>0</v>
      </c>
      <c r="I3" s="303" t="s">
        <v>4</v>
      </c>
      <c r="J3" s="305" t="s">
        <v>117</v>
      </c>
      <c r="K3" s="301" t="s">
        <v>0</v>
      </c>
    </row>
    <row r="4" spans="2:11" ht="11.25" customHeight="1" thickBot="1" thickTop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+'帳票61_06(2)'!CD4</f>
        <v>8112108</v>
      </c>
      <c r="D5" s="127">
        <f>+'帳票61_06(2)'!CE4</f>
        <v>2799154</v>
      </c>
      <c r="E5" s="128">
        <f>SUM(C5:D5)</f>
        <v>10911262</v>
      </c>
      <c r="F5" s="86">
        <f>+'帳票61_06(2)'!CI4</f>
        <v>7512307</v>
      </c>
      <c r="G5" s="87">
        <f>+'帳票61_06(2)'!CJ4</f>
        <v>190908</v>
      </c>
      <c r="H5" s="128">
        <f>SUM(F5:G5)</f>
        <v>7703215</v>
      </c>
      <c r="I5" s="188">
        <f>IF(C5=0,"－",(F5/C5)*100)</f>
        <v>92.6061018911484</v>
      </c>
      <c r="J5" s="142">
        <f aca="true" t="shared" si="0" ref="J5:K36">IF(D5=0,"－",(G5/D5)*100)</f>
        <v>6.82020353292459</v>
      </c>
      <c r="K5" s="189">
        <f>IF(E5=0,"－",(H5/E5)*100)</f>
        <v>70.59875383800701</v>
      </c>
    </row>
    <row r="6" spans="1:11" ht="13.5">
      <c r="A6" s="17"/>
      <c r="B6" s="75" t="str">
        <f>+'帳票61_06(1)'!B5</f>
        <v>宜野湾市</v>
      </c>
      <c r="C6" s="129">
        <f>+'帳票61_06(2)'!CD5</f>
        <v>2254375</v>
      </c>
      <c r="D6" s="130">
        <f>+'帳票61_06(2)'!CE5</f>
        <v>820849</v>
      </c>
      <c r="E6" s="131">
        <f aca="true" t="shared" si="1" ref="E6:E45">SUM(C6:D6)</f>
        <v>3075224</v>
      </c>
      <c r="F6" s="89">
        <f>+'帳票61_06(2)'!CI5</f>
        <v>2053289</v>
      </c>
      <c r="G6" s="90">
        <f>+'帳票61_06(2)'!CJ5</f>
        <v>80758</v>
      </c>
      <c r="H6" s="131">
        <f aca="true" t="shared" si="2" ref="H6:H45">SUM(F6:G6)</f>
        <v>2134047</v>
      </c>
      <c r="I6" s="190">
        <f aca="true" t="shared" si="3" ref="I6:K48">IF(C6=0,"－",(F6/C6)*100)</f>
        <v>91.08018852231771</v>
      </c>
      <c r="J6" s="145">
        <f t="shared" si="0"/>
        <v>9.838350293415719</v>
      </c>
      <c r="K6" s="191">
        <f t="shared" si="0"/>
        <v>69.39484733469821</v>
      </c>
    </row>
    <row r="7" spans="1:11" ht="13.5">
      <c r="A7" s="17"/>
      <c r="B7" s="75" t="str">
        <f>+'帳票61_06(1)'!B6</f>
        <v>石垣市</v>
      </c>
      <c r="C7" s="129">
        <f>+'帳票61_06(2)'!CD6</f>
        <v>1161984</v>
      </c>
      <c r="D7" s="130">
        <f>+'帳票61_06(2)'!CE6</f>
        <v>421142</v>
      </c>
      <c r="E7" s="131">
        <f t="shared" si="1"/>
        <v>1583126</v>
      </c>
      <c r="F7" s="89">
        <f>+'帳票61_06(2)'!CI6</f>
        <v>1066561</v>
      </c>
      <c r="G7" s="90">
        <f>+'帳票61_06(2)'!CJ6</f>
        <v>52270</v>
      </c>
      <c r="H7" s="131">
        <f t="shared" si="2"/>
        <v>1118831</v>
      </c>
      <c r="I7" s="190">
        <f t="shared" si="3"/>
        <v>91.7879247907028</v>
      </c>
      <c r="J7" s="145">
        <f t="shared" si="0"/>
        <v>12.41149066110718</v>
      </c>
      <c r="K7" s="191">
        <f t="shared" si="0"/>
        <v>70.67226487342133</v>
      </c>
    </row>
    <row r="8" spans="1:11" ht="13.5">
      <c r="A8" s="17"/>
      <c r="B8" s="75" t="str">
        <f>+'帳票61_06(1)'!B7</f>
        <v>浦添市</v>
      </c>
      <c r="C8" s="129">
        <f>+'帳票61_06(2)'!CD7</f>
        <v>2554074</v>
      </c>
      <c r="D8" s="130">
        <f>+'帳票61_06(2)'!CE7</f>
        <v>513528</v>
      </c>
      <c r="E8" s="131">
        <f t="shared" si="1"/>
        <v>3067602</v>
      </c>
      <c r="F8" s="89">
        <f>+'帳票61_06(2)'!CI7</f>
        <v>2440714</v>
      </c>
      <c r="G8" s="90">
        <f>+'帳票61_06(2)'!CJ7</f>
        <v>73925</v>
      </c>
      <c r="H8" s="131">
        <f t="shared" si="2"/>
        <v>2514639</v>
      </c>
      <c r="I8" s="190">
        <f t="shared" si="3"/>
        <v>95.56160079935037</v>
      </c>
      <c r="J8" s="145">
        <f t="shared" si="0"/>
        <v>14.395514947578322</v>
      </c>
      <c r="K8" s="191">
        <f t="shared" si="0"/>
        <v>81.97409572689025</v>
      </c>
    </row>
    <row r="9" spans="1:11" ht="13.5">
      <c r="A9" s="17"/>
      <c r="B9" s="76" t="str">
        <f>+'帳票61_06(1)'!B8</f>
        <v>名護市</v>
      </c>
      <c r="C9" s="132">
        <f>+'帳票61_06(2)'!CD8</f>
        <v>1296663</v>
      </c>
      <c r="D9" s="133">
        <f>+'帳票61_06(2)'!CE8</f>
        <v>506046</v>
      </c>
      <c r="E9" s="134">
        <f t="shared" si="1"/>
        <v>1802709</v>
      </c>
      <c r="F9" s="92">
        <f>+'帳票61_06(2)'!CI8</f>
        <v>1173700</v>
      </c>
      <c r="G9" s="93">
        <f>+'帳票61_06(2)'!CJ8</f>
        <v>71494</v>
      </c>
      <c r="H9" s="134">
        <f t="shared" si="2"/>
        <v>1245194</v>
      </c>
      <c r="I9" s="168">
        <f t="shared" si="3"/>
        <v>90.51696547213886</v>
      </c>
      <c r="J9" s="148">
        <f t="shared" si="0"/>
        <v>14.12796465143485</v>
      </c>
      <c r="K9" s="170">
        <f t="shared" si="0"/>
        <v>69.07348884373462</v>
      </c>
    </row>
    <row r="10" spans="1:11" ht="13.5">
      <c r="A10" s="17"/>
      <c r="B10" s="77" t="str">
        <f>+'帳票61_06(1)'!B9</f>
        <v>糸満市</v>
      </c>
      <c r="C10" s="135">
        <f>+'帳票61_06(2)'!CD9</f>
        <v>1278978</v>
      </c>
      <c r="D10" s="136">
        <f>+'帳票61_06(2)'!CE9</f>
        <v>501111</v>
      </c>
      <c r="E10" s="137">
        <f t="shared" si="1"/>
        <v>1780089</v>
      </c>
      <c r="F10" s="95">
        <f>+'帳票61_06(2)'!CI9</f>
        <v>1172194</v>
      </c>
      <c r="G10" s="96">
        <f>+'帳票61_06(2)'!CJ9</f>
        <v>66676</v>
      </c>
      <c r="H10" s="137">
        <f t="shared" si="2"/>
        <v>1238870</v>
      </c>
      <c r="I10" s="192">
        <f t="shared" si="3"/>
        <v>91.65083371254235</v>
      </c>
      <c r="J10" s="151">
        <f t="shared" si="0"/>
        <v>13.3056348792982</v>
      </c>
      <c r="K10" s="193">
        <f t="shared" si="0"/>
        <v>69.59595840432698</v>
      </c>
    </row>
    <row r="11" spans="1:11" ht="13.5">
      <c r="A11" s="17"/>
      <c r="B11" s="75" t="str">
        <f>+'帳票61_06(1)'!B10</f>
        <v>沖縄市</v>
      </c>
      <c r="C11" s="129">
        <f>+'帳票61_06(2)'!CD10</f>
        <v>0</v>
      </c>
      <c r="D11" s="130">
        <f>+'帳票61_06(2)'!CE10</f>
        <v>0</v>
      </c>
      <c r="E11" s="131">
        <f t="shared" si="1"/>
        <v>0</v>
      </c>
      <c r="F11" s="89">
        <f>+'帳票61_06(2)'!CI10</f>
        <v>0</v>
      </c>
      <c r="G11" s="90">
        <f>+'帳票61_06(2)'!CJ10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+'帳票61_06(2)'!CD11</f>
        <v>1244974</v>
      </c>
      <c r="D12" s="130">
        <f>+'帳票61_06(2)'!CE11</f>
        <v>386652</v>
      </c>
      <c r="E12" s="131">
        <f t="shared" si="1"/>
        <v>1631626</v>
      </c>
      <c r="F12" s="89">
        <f>+'帳票61_06(2)'!CI11</f>
        <v>1166610</v>
      </c>
      <c r="G12" s="90">
        <f>+'帳票61_06(2)'!CJ11</f>
        <v>44095</v>
      </c>
      <c r="H12" s="131">
        <f t="shared" si="2"/>
        <v>1210705</v>
      </c>
      <c r="I12" s="190">
        <f t="shared" si="3"/>
        <v>93.70557136132963</v>
      </c>
      <c r="J12" s="145">
        <f t="shared" si="0"/>
        <v>11.404311887692293</v>
      </c>
      <c r="K12" s="191">
        <f t="shared" si="0"/>
        <v>74.20236009967971</v>
      </c>
    </row>
    <row r="13" spans="1:11" ht="13.5">
      <c r="A13" s="17"/>
      <c r="B13" s="75" t="str">
        <f>+'帳票61_06(1)'!B12</f>
        <v>うるま市</v>
      </c>
      <c r="C13" s="129">
        <f>+'帳票61_06(2)'!CD12</f>
        <v>2698435</v>
      </c>
      <c r="D13" s="130">
        <f>+'帳票61_06(2)'!CE12</f>
        <v>1277945</v>
      </c>
      <c r="E13" s="131">
        <f t="shared" si="1"/>
        <v>3976380</v>
      </c>
      <c r="F13" s="89">
        <f>+'帳票61_06(2)'!CI12</f>
        <v>2426647</v>
      </c>
      <c r="G13" s="90">
        <f>+'帳票61_06(2)'!CJ12</f>
        <v>273928</v>
      </c>
      <c r="H13" s="131">
        <f t="shared" si="2"/>
        <v>2700575</v>
      </c>
      <c r="I13" s="190">
        <f t="shared" si="3"/>
        <v>89.92793971320413</v>
      </c>
      <c r="J13" s="145">
        <f t="shared" si="0"/>
        <v>21.435038284120207</v>
      </c>
      <c r="K13" s="191">
        <f t="shared" si="0"/>
        <v>67.91541552869695</v>
      </c>
    </row>
    <row r="14" spans="1:11" ht="13.5">
      <c r="A14" s="17"/>
      <c r="B14" s="76" t="str">
        <f>+'帳票61_06(1)'!B13</f>
        <v>宮古島市</v>
      </c>
      <c r="C14" s="132">
        <f>+'帳票61_06(2)'!CD13</f>
        <v>1167183</v>
      </c>
      <c r="D14" s="133">
        <f>+'帳票61_06(2)'!CE13</f>
        <v>418491</v>
      </c>
      <c r="E14" s="134">
        <f t="shared" si="1"/>
        <v>1585674</v>
      </c>
      <c r="F14" s="92">
        <f>+'帳票61_06(2)'!CI13</f>
        <v>1037621</v>
      </c>
      <c r="G14" s="93">
        <f>+'帳票61_06(2)'!CJ13</f>
        <v>52572</v>
      </c>
      <c r="H14" s="134">
        <f t="shared" si="2"/>
        <v>1090193</v>
      </c>
      <c r="I14" s="168">
        <f t="shared" si="3"/>
        <v>88.89959843486412</v>
      </c>
      <c r="J14" s="148">
        <f t="shared" si="0"/>
        <v>12.562277324960395</v>
      </c>
      <c r="K14" s="170">
        <f t="shared" si="0"/>
        <v>68.75265659902351</v>
      </c>
    </row>
    <row r="15" spans="1:11" ht="13.5">
      <c r="A15" s="17"/>
      <c r="B15" s="77" t="str">
        <f>+'帳票61_06(1)'!B14</f>
        <v>南城市</v>
      </c>
      <c r="C15" s="135">
        <f>+'帳票61_06(2)'!CD14</f>
        <v>978783</v>
      </c>
      <c r="D15" s="136">
        <f>+'帳票61_06(2)'!CE14</f>
        <v>218903</v>
      </c>
      <c r="E15" s="137">
        <f t="shared" si="1"/>
        <v>1197686</v>
      </c>
      <c r="F15" s="95">
        <f>+'帳票61_06(2)'!CI14</f>
        <v>925876</v>
      </c>
      <c r="G15" s="96">
        <f>+'帳票61_06(2)'!CJ14</f>
        <v>22171</v>
      </c>
      <c r="H15" s="137">
        <f t="shared" si="2"/>
        <v>948047</v>
      </c>
      <c r="I15" s="192">
        <f t="shared" si="3"/>
        <v>94.59461392361739</v>
      </c>
      <c r="J15" s="151">
        <f t="shared" si="0"/>
        <v>10.128230312056024</v>
      </c>
      <c r="K15" s="193">
        <f t="shared" si="0"/>
        <v>79.15655689387702</v>
      </c>
    </row>
    <row r="16" spans="1:11" ht="13.5">
      <c r="A16" s="17"/>
      <c r="B16" s="78" t="str">
        <f>+'帳票61_06(1)'!B15</f>
        <v>国頭村</v>
      </c>
      <c r="C16" s="126">
        <f>+'帳票61_06(2)'!CD15</f>
        <v>126972</v>
      </c>
      <c r="D16" s="127">
        <f>+'帳票61_06(2)'!CE15</f>
        <v>30470</v>
      </c>
      <c r="E16" s="128">
        <f t="shared" si="1"/>
        <v>157442</v>
      </c>
      <c r="F16" s="86">
        <f>+'帳票61_06(2)'!CI15</f>
        <v>121472</v>
      </c>
      <c r="G16" s="87">
        <f>+'帳票61_06(2)'!CJ15</f>
        <v>3541</v>
      </c>
      <c r="H16" s="128">
        <f t="shared" si="2"/>
        <v>125013</v>
      </c>
      <c r="I16" s="188">
        <f t="shared" si="3"/>
        <v>95.66833632611915</v>
      </c>
      <c r="J16" s="142">
        <f t="shared" si="0"/>
        <v>11.621266819822775</v>
      </c>
      <c r="K16" s="189">
        <f t="shared" si="0"/>
        <v>79.40257364616812</v>
      </c>
    </row>
    <row r="17" spans="1:11" ht="13.5">
      <c r="A17" s="17"/>
      <c r="B17" s="75" t="str">
        <f>+'帳票61_06(1)'!B16</f>
        <v>大宜味村</v>
      </c>
      <c r="C17" s="129">
        <f>+'帳票61_06(2)'!CD16</f>
        <v>75805</v>
      </c>
      <c r="D17" s="130">
        <f>+'帳票61_06(2)'!CE16</f>
        <v>21919</v>
      </c>
      <c r="E17" s="131">
        <f t="shared" si="1"/>
        <v>97724</v>
      </c>
      <c r="F17" s="89">
        <f>+'帳票61_06(2)'!CI16</f>
        <v>71418</v>
      </c>
      <c r="G17" s="90">
        <f>+'帳票61_06(2)'!CJ16</f>
        <v>1600</v>
      </c>
      <c r="H17" s="131">
        <f t="shared" si="2"/>
        <v>73018</v>
      </c>
      <c r="I17" s="190">
        <f t="shared" si="3"/>
        <v>94.21278279796847</v>
      </c>
      <c r="J17" s="145">
        <f t="shared" si="0"/>
        <v>7.299603084082302</v>
      </c>
      <c r="K17" s="191">
        <f t="shared" si="0"/>
        <v>74.71859522737505</v>
      </c>
    </row>
    <row r="18" spans="1:11" ht="13.5">
      <c r="A18" s="17"/>
      <c r="B18" s="75" t="str">
        <f>+'帳票61_06(1)'!B17</f>
        <v>東村</v>
      </c>
      <c r="C18" s="129">
        <f>+'帳票61_06(2)'!CD17</f>
        <v>42061</v>
      </c>
      <c r="D18" s="130">
        <f>+'帳票61_06(2)'!CE17</f>
        <v>18728</v>
      </c>
      <c r="E18" s="131">
        <f t="shared" si="1"/>
        <v>60789</v>
      </c>
      <c r="F18" s="89">
        <f>+'帳票61_06(2)'!CI17</f>
        <v>38651</v>
      </c>
      <c r="G18" s="90">
        <f>+'帳票61_06(2)'!CJ17</f>
        <v>3151</v>
      </c>
      <c r="H18" s="131">
        <f t="shared" si="2"/>
        <v>41802</v>
      </c>
      <c r="I18" s="190">
        <f t="shared" si="3"/>
        <v>91.89272722950001</v>
      </c>
      <c r="J18" s="145">
        <f t="shared" si="0"/>
        <v>16.825074754378473</v>
      </c>
      <c r="K18" s="191">
        <f t="shared" si="0"/>
        <v>68.76573064205695</v>
      </c>
    </row>
    <row r="19" spans="1:11" ht="13.5">
      <c r="A19" s="17"/>
      <c r="B19" s="76" t="str">
        <f>+'帳票61_06(1)'!B18</f>
        <v>今帰仁村</v>
      </c>
      <c r="C19" s="132">
        <f>+'帳票61_06(2)'!CD18</f>
        <v>254697</v>
      </c>
      <c r="D19" s="133">
        <f>+'帳票61_06(2)'!CE18</f>
        <v>66827</v>
      </c>
      <c r="E19" s="134">
        <f t="shared" si="1"/>
        <v>321524</v>
      </c>
      <c r="F19" s="92">
        <f>+'帳票61_06(2)'!CI18</f>
        <v>229533</v>
      </c>
      <c r="G19" s="93">
        <f>+'帳票61_06(2)'!CJ18</f>
        <v>10287</v>
      </c>
      <c r="H19" s="134">
        <f t="shared" si="2"/>
        <v>239820</v>
      </c>
      <c r="I19" s="168">
        <f t="shared" si="3"/>
        <v>90.12002497084771</v>
      </c>
      <c r="J19" s="148">
        <f t="shared" si="0"/>
        <v>15.393478683765544</v>
      </c>
      <c r="K19" s="170">
        <f t="shared" si="0"/>
        <v>74.58852216319777</v>
      </c>
    </row>
    <row r="20" spans="1:11" ht="13.5">
      <c r="A20" s="17"/>
      <c r="B20" s="77" t="str">
        <f>+'帳票61_06(1)'!B19</f>
        <v>本部町</v>
      </c>
      <c r="C20" s="135">
        <f>+'帳票61_06(2)'!CD19</f>
        <v>314923</v>
      </c>
      <c r="D20" s="136">
        <f>+'帳票61_06(2)'!CE19</f>
        <v>112200</v>
      </c>
      <c r="E20" s="137">
        <f t="shared" si="1"/>
        <v>427123</v>
      </c>
      <c r="F20" s="95">
        <f>+'帳票61_06(2)'!CI19</f>
        <v>289878</v>
      </c>
      <c r="G20" s="96">
        <f>+'帳票61_06(2)'!CJ19</f>
        <v>15520</v>
      </c>
      <c r="H20" s="137">
        <f t="shared" si="2"/>
        <v>305398</v>
      </c>
      <c r="I20" s="192">
        <f t="shared" si="3"/>
        <v>92.04726234666887</v>
      </c>
      <c r="J20" s="151">
        <f t="shared" si="0"/>
        <v>13.832442067736187</v>
      </c>
      <c r="K20" s="193">
        <f t="shared" si="0"/>
        <v>71.50118349983494</v>
      </c>
    </row>
    <row r="21" spans="1:11" ht="13.5">
      <c r="A21" s="17"/>
      <c r="B21" s="75" t="str">
        <f>+'帳票61_06(1)'!B20</f>
        <v>恩納村</v>
      </c>
      <c r="C21" s="129">
        <f>+'帳票61_06(2)'!CD20</f>
        <v>259141</v>
      </c>
      <c r="D21" s="130">
        <f>+'帳票61_06(2)'!CE20</f>
        <v>40290</v>
      </c>
      <c r="E21" s="131">
        <f t="shared" si="1"/>
        <v>299431</v>
      </c>
      <c r="F21" s="89">
        <f>+'帳票61_06(2)'!CI20</f>
        <v>247938</v>
      </c>
      <c r="G21" s="90">
        <f>+'帳票61_06(2)'!CJ20</f>
        <v>5758</v>
      </c>
      <c r="H21" s="131">
        <f t="shared" si="2"/>
        <v>253696</v>
      </c>
      <c r="I21" s="190">
        <f t="shared" si="3"/>
        <v>95.67687089268004</v>
      </c>
      <c r="J21" s="145">
        <f t="shared" si="0"/>
        <v>14.29138744105237</v>
      </c>
      <c r="K21" s="191">
        <f t="shared" si="0"/>
        <v>84.72603037093688</v>
      </c>
    </row>
    <row r="22" spans="1:11" ht="13.5">
      <c r="A22" s="17"/>
      <c r="B22" s="75" t="str">
        <f>+'帳票61_06(1)'!B21</f>
        <v>宜野座村</v>
      </c>
      <c r="C22" s="129">
        <f>+'帳票61_06(2)'!CD21</f>
        <v>120393</v>
      </c>
      <c r="D22" s="130">
        <f>+'帳票61_06(2)'!CE21</f>
        <v>21779</v>
      </c>
      <c r="E22" s="131">
        <f t="shared" si="1"/>
        <v>142172</v>
      </c>
      <c r="F22" s="89">
        <f>+'帳票61_06(2)'!CI21</f>
        <v>112869</v>
      </c>
      <c r="G22" s="90">
        <f>+'帳票61_06(2)'!CJ21</f>
        <v>5252</v>
      </c>
      <c r="H22" s="131">
        <f t="shared" si="2"/>
        <v>118121</v>
      </c>
      <c r="I22" s="190">
        <f t="shared" si="3"/>
        <v>93.75046721985497</v>
      </c>
      <c r="J22" s="145">
        <f t="shared" si="0"/>
        <v>24.114973139262595</v>
      </c>
      <c r="K22" s="191">
        <f t="shared" si="0"/>
        <v>83.08316686830037</v>
      </c>
    </row>
    <row r="23" spans="1:11" ht="13.5">
      <c r="A23" s="17"/>
      <c r="B23" s="75" t="str">
        <f>+'帳票61_06(1)'!B22</f>
        <v>金武町</v>
      </c>
      <c r="C23" s="129">
        <f>+'帳票61_06(2)'!CD22</f>
        <v>315602</v>
      </c>
      <c r="D23" s="130">
        <f>+'帳票61_06(2)'!CE22</f>
        <v>115135</v>
      </c>
      <c r="E23" s="131">
        <f t="shared" si="1"/>
        <v>430737</v>
      </c>
      <c r="F23" s="89">
        <f>+'帳票61_06(2)'!CI22</f>
        <v>300022</v>
      </c>
      <c r="G23" s="90">
        <f>+'帳票61_06(2)'!CJ22</f>
        <v>10460</v>
      </c>
      <c r="H23" s="131">
        <f t="shared" si="2"/>
        <v>310482</v>
      </c>
      <c r="I23" s="190">
        <f t="shared" si="3"/>
        <v>95.06340264003397</v>
      </c>
      <c r="J23" s="145">
        <f t="shared" si="0"/>
        <v>9.0849871889521</v>
      </c>
      <c r="K23" s="191">
        <f t="shared" si="0"/>
        <v>72.08157181760564</v>
      </c>
    </row>
    <row r="24" spans="1:11" ht="13.5">
      <c r="A24" s="17"/>
      <c r="B24" s="76" t="str">
        <f>+'帳票61_06(1)'!B23</f>
        <v>伊江村</v>
      </c>
      <c r="C24" s="132">
        <f>+'帳票61_06(2)'!CD23</f>
        <v>148209</v>
      </c>
      <c r="D24" s="133">
        <f>+'帳票61_06(2)'!CE23</f>
        <v>15029</v>
      </c>
      <c r="E24" s="134">
        <f t="shared" si="1"/>
        <v>163238</v>
      </c>
      <c r="F24" s="92">
        <f>+'帳票61_06(2)'!CI23</f>
        <v>143184</v>
      </c>
      <c r="G24" s="93">
        <f>+'帳票61_06(2)'!CJ23</f>
        <v>2221</v>
      </c>
      <c r="H24" s="134">
        <f t="shared" si="2"/>
        <v>145405</v>
      </c>
      <c r="I24" s="168">
        <f t="shared" si="3"/>
        <v>96.60951764062912</v>
      </c>
      <c r="J24" s="148">
        <f t="shared" si="0"/>
        <v>14.778095681682082</v>
      </c>
      <c r="K24" s="170">
        <f t="shared" si="0"/>
        <v>89.07546037074701</v>
      </c>
    </row>
    <row r="25" spans="1:11" ht="13.5">
      <c r="A25" s="17"/>
      <c r="B25" s="77" t="str">
        <f>+'帳票61_06(1)'!B24</f>
        <v>読谷村</v>
      </c>
      <c r="C25" s="135">
        <f>+'帳票61_06(2)'!CD24</f>
        <v>940561</v>
      </c>
      <c r="D25" s="136">
        <f>+'帳票61_06(2)'!CE24</f>
        <v>272762</v>
      </c>
      <c r="E25" s="137">
        <f t="shared" si="1"/>
        <v>1213323</v>
      </c>
      <c r="F25" s="95">
        <f>+'帳票61_06(2)'!CI24</f>
        <v>883967</v>
      </c>
      <c r="G25" s="96">
        <f>+'帳票61_06(2)'!CJ24</f>
        <v>28445</v>
      </c>
      <c r="H25" s="137">
        <f t="shared" si="2"/>
        <v>912412</v>
      </c>
      <c r="I25" s="192">
        <f t="shared" si="3"/>
        <v>93.98295272714901</v>
      </c>
      <c r="J25" s="151">
        <f t="shared" si="0"/>
        <v>10.428505436974358</v>
      </c>
      <c r="K25" s="193">
        <f t="shared" si="0"/>
        <v>75.19943164351125</v>
      </c>
    </row>
    <row r="26" spans="1:11" ht="13.5">
      <c r="A26" s="17"/>
      <c r="B26" s="75" t="str">
        <f>+'帳票61_06(1)'!B25</f>
        <v>嘉手納町</v>
      </c>
      <c r="C26" s="129">
        <f>+'帳票61_06(2)'!CD25</f>
        <v>478262</v>
      </c>
      <c r="D26" s="130">
        <f>+'帳票61_06(2)'!CE25</f>
        <v>118063</v>
      </c>
      <c r="E26" s="131">
        <f t="shared" si="1"/>
        <v>596325</v>
      </c>
      <c r="F26" s="89">
        <f>+'帳票61_06(2)'!CI25</f>
        <v>447773</v>
      </c>
      <c r="G26" s="90">
        <f>+'帳票61_06(2)'!CJ25</f>
        <v>12193</v>
      </c>
      <c r="H26" s="131">
        <f t="shared" si="2"/>
        <v>459966</v>
      </c>
      <c r="I26" s="190">
        <f t="shared" si="3"/>
        <v>93.62504234080902</v>
      </c>
      <c r="J26" s="145">
        <f t="shared" si="0"/>
        <v>10.327536992961384</v>
      </c>
      <c r="K26" s="191">
        <f t="shared" si="0"/>
        <v>77.13344233429757</v>
      </c>
    </row>
    <row r="27" spans="1:11" ht="13.5">
      <c r="A27" s="17"/>
      <c r="B27" s="75" t="str">
        <f>+'帳票61_06(1)'!B26</f>
        <v>北谷町</v>
      </c>
      <c r="C27" s="129">
        <f>+'帳票61_06(2)'!CD26</f>
        <v>846060</v>
      </c>
      <c r="D27" s="130">
        <f>+'帳票61_06(2)'!CE26</f>
        <v>187747</v>
      </c>
      <c r="E27" s="131">
        <f t="shared" si="1"/>
        <v>1033807</v>
      </c>
      <c r="F27" s="89">
        <f>+'帳票61_06(2)'!CI26</f>
        <v>784505</v>
      </c>
      <c r="G27" s="90">
        <f>+'帳票61_06(2)'!CJ26</f>
        <v>28852</v>
      </c>
      <c r="H27" s="131">
        <f t="shared" si="2"/>
        <v>813357</v>
      </c>
      <c r="I27" s="190">
        <f t="shared" si="3"/>
        <v>92.72451126397655</v>
      </c>
      <c r="J27" s="145">
        <f t="shared" si="0"/>
        <v>15.367489227524276</v>
      </c>
      <c r="K27" s="191">
        <f t="shared" si="0"/>
        <v>78.6759037228419</v>
      </c>
    </row>
    <row r="28" spans="1:11" ht="13.5">
      <c r="A28" s="17"/>
      <c r="B28" s="75" t="str">
        <f>+'帳票61_06(1)'!B27</f>
        <v>北中城村</v>
      </c>
      <c r="C28" s="129">
        <f>+'帳票61_06(2)'!CD27</f>
        <v>476096</v>
      </c>
      <c r="D28" s="130">
        <f>+'帳票61_06(2)'!CE27</f>
        <v>113316</v>
      </c>
      <c r="E28" s="131">
        <f t="shared" si="1"/>
        <v>589412</v>
      </c>
      <c r="F28" s="89">
        <f>+'帳票61_06(2)'!CI27</f>
        <v>441712</v>
      </c>
      <c r="G28" s="90">
        <f>+'帳票61_06(2)'!CJ27</f>
        <v>17240</v>
      </c>
      <c r="H28" s="131">
        <f t="shared" si="2"/>
        <v>458952</v>
      </c>
      <c r="I28" s="190">
        <f t="shared" si="3"/>
        <v>92.77792714074472</v>
      </c>
      <c r="J28" s="145">
        <f t="shared" si="0"/>
        <v>15.214091566945534</v>
      </c>
      <c r="K28" s="191">
        <f t="shared" si="0"/>
        <v>77.86607670016899</v>
      </c>
    </row>
    <row r="29" spans="1:11" ht="13.5">
      <c r="A29" s="17"/>
      <c r="B29" s="76" t="str">
        <f>+'帳票61_06(1)'!B28</f>
        <v>中城村</v>
      </c>
      <c r="C29" s="132">
        <f>+'帳票61_06(2)'!CD28</f>
        <v>381727</v>
      </c>
      <c r="D29" s="133">
        <f>+'帳票61_06(2)'!CE28</f>
        <v>83899</v>
      </c>
      <c r="E29" s="134">
        <f t="shared" si="1"/>
        <v>465626</v>
      </c>
      <c r="F29" s="92">
        <f>+'帳票61_06(2)'!CI28</f>
        <v>360987</v>
      </c>
      <c r="G29" s="93">
        <f>+'帳票61_06(2)'!CJ28</f>
        <v>9727</v>
      </c>
      <c r="H29" s="134">
        <f t="shared" si="2"/>
        <v>370714</v>
      </c>
      <c r="I29" s="168">
        <f t="shared" si="3"/>
        <v>94.5667977376502</v>
      </c>
      <c r="J29" s="148">
        <f t="shared" si="0"/>
        <v>11.593701951155557</v>
      </c>
      <c r="K29" s="170">
        <f t="shared" si="0"/>
        <v>79.61625854226352</v>
      </c>
    </row>
    <row r="30" spans="1:11" ht="13.5">
      <c r="A30" s="17"/>
      <c r="B30" s="77" t="str">
        <f>+'帳票61_06(1)'!B29</f>
        <v>西原町</v>
      </c>
      <c r="C30" s="135">
        <f>+'帳票61_06(2)'!CD29</f>
        <v>715736</v>
      </c>
      <c r="D30" s="136">
        <f>+'帳票61_06(2)'!CE29</f>
        <v>179474</v>
      </c>
      <c r="E30" s="137">
        <f t="shared" si="1"/>
        <v>895210</v>
      </c>
      <c r="F30" s="95">
        <f>+'帳票61_06(2)'!CI29</f>
        <v>669081</v>
      </c>
      <c r="G30" s="96">
        <f>+'帳票61_06(2)'!CJ29</f>
        <v>25830</v>
      </c>
      <c r="H30" s="137">
        <f t="shared" si="2"/>
        <v>694911</v>
      </c>
      <c r="I30" s="192">
        <f t="shared" si="3"/>
        <v>93.48153509115093</v>
      </c>
      <c r="J30" s="151">
        <f t="shared" si="0"/>
        <v>14.392056788169874</v>
      </c>
      <c r="K30" s="193">
        <f t="shared" si="0"/>
        <v>77.62547335262117</v>
      </c>
    </row>
    <row r="31" spans="1:11" ht="13.5">
      <c r="A31" s="17"/>
      <c r="B31" s="75" t="str">
        <f>+'帳票61_06(1)'!B30</f>
        <v>与那原町</v>
      </c>
      <c r="C31" s="129">
        <f>+'帳票61_06(2)'!CD30</f>
        <v>366053</v>
      </c>
      <c r="D31" s="130">
        <f>+'帳票61_06(2)'!CE30</f>
        <v>75116</v>
      </c>
      <c r="E31" s="131">
        <f t="shared" si="1"/>
        <v>441169</v>
      </c>
      <c r="F31" s="89">
        <f>+'帳票61_06(2)'!CI30</f>
        <v>346431</v>
      </c>
      <c r="G31" s="90">
        <f>+'帳票61_06(2)'!CJ30</f>
        <v>5794</v>
      </c>
      <c r="H31" s="131">
        <f t="shared" si="2"/>
        <v>352225</v>
      </c>
      <c r="I31" s="190">
        <f t="shared" si="3"/>
        <v>94.63957405075222</v>
      </c>
      <c r="J31" s="145">
        <f t="shared" si="0"/>
        <v>7.71340326960967</v>
      </c>
      <c r="K31" s="191">
        <f t="shared" si="0"/>
        <v>79.83901860738175</v>
      </c>
    </row>
    <row r="32" spans="1:11" ht="13.5">
      <c r="A32" s="17"/>
      <c r="B32" s="75" t="str">
        <f>+'帳票61_06(1)'!B31</f>
        <v>南風原町</v>
      </c>
      <c r="C32" s="129">
        <f>+'帳票61_06(2)'!CD31</f>
        <v>737743</v>
      </c>
      <c r="D32" s="130">
        <f>+'帳票61_06(2)'!CE31</f>
        <v>164716</v>
      </c>
      <c r="E32" s="131">
        <f t="shared" si="1"/>
        <v>902459</v>
      </c>
      <c r="F32" s="89">
        <f>+'帳票61_06(2)'!CI31</f>
        <v>698679</v>
      </c>
      <c r="G32" s="90">
        <f>+'帳票61_06(2)'!CJ31</f>
        <v>18241</v>
      </c>
      <c r="H32" s="131">
        <f t="shared" si="2"/>
        <v>716920</v>
      </c>
      <c r="I32" s="190">
        <f t="shared" si="3"/>
        <v>94.70493112100013</v>
      </c>
      <c r="J32" s="145">
        <f t="shared" si="0"/>
        <v>11.074212584084119</v>
      </c>
      <c r="K32" s="191">
        <f t="shared" si="0"/>
        <v>79.44072805523575</v>
      </c>
    </row>
    <row r="33" spans="1:11" ht="13.5">
      <c r="A33" s="17"/>
      <c r="B33" s="75" t="str">
        <f>+'帳票61_06(1)'!B32</f>
        <v>渡嘉敷村</v>
      </c>
      <c r="C33" s="129">
        <f>+'帳票61_06(2)'!CD32</f>
        <v>14829</v>
      </c>
      <c r="D33" s="130">
        <f>+'帳票61_06(2)'!CE32</f>
        <v>410</v>
      </c>
      <c r="E33" s="131">
        <f t="shared" si="1"/>
        <v>15239</v>
      </c>
      <c r="F33" s="89">
        <f>+'帳票61_06(2)'!CI32</f>
        <v>14015</v>
      </c>
      <c r="G33" s="90">
        <f>+'帳票61_06(2)'!CJ32</f>
        <v>192</v>
      </c>
      <c r="H33" s="131">
        <f t="shared" si="2"/>
        <v>14207</v>
      </c>
      <c r="I33" s="190">
        <f t="shared" si="3"/>
        <v>94.51075595117675</v>
      </c>
      <c r="J33" s="145">
        <f t="shared" si="0"/>
        <v>46.82926829268293</v>
      </c>
      <c r="K33" s="191">
        <f t="shared" si="0"/>
        <v>93.2279020933132</v>
      </c>
    </row>
    <row r="34" spans="1:11" ht="13.5">
      <c r="A34" s="17"/>
      <c r="B34" s="76" t="str">
        <f>+'帳票61_06(1)'!B33</f>
        <v>座間味村</v>
      </c>
      <c r="C34" s="132">
        <f>+'帳票61_06(2)'!CD33</f>
        <v>25983</v>
      </c>
      <c r="D34" s="133">
        <f>+'帳票61_06(2)'!CE33</f>
        <v>5223</v>
      </c>
      <c r="E34" s="134">
        <f t="shared" si="1"/>
        <v>31206</v>
      </c>
      <c r="F34" s="92">
        <f>+'帳票61_06(2)'!CI33</f>
        <v>24351</v>
      </c>
      <c r="G34" s="93">
        <f>+'帳票61_06(2)'!CJ33</f>
        <v>610</v>
      </c>
      <c r="H34" s="134">
        <f t="shared" si="2"/>
        <v>24961</v>
      </c>
      <c r="I34" s="168">
        <f t="shared" si="3"/>
        <v>93.71897009583189</v>
      </c>
      <c r="J34" s="148">
        <f t="shared" si="0"/>
        <v>11.679111621673368</v>
      </c>
      <c r="K34" s="170">
        <f t="shared" si="0"/>
        <v>79.98782285457925</v>
      </c>
    </row>
    <row r="35" spans="1:11" ht="13.5">
      <c r="A35" s="17"/>
      <c r="B35" s="77" t="str">
        <f>+'帳票61_06(1)'!B34</f>
        <v>粟国村</v>
      </c>
      <c r="C35" s="135">
        <f>+'帳票61_06(2)'!CD34</f>
        <v>12198</v>
      </c>
      <c r="D35" s="136">
        <f>+'帳票61_06(2)'!CE34</f>
        <v>0</v>
      </c>
      <c r="E35" s="137">
        <f t="shared" si="1"/>
        <v>12198</v>
      </c>
      <c r="F35" s="95">
        <f>+'帳票61_06(2)'!CI34</f>
        <v>12198</v>
      </c>
      <c r="G35" s="96">
        <f>+'帳票61_06(2)'!CJ34</f>
        <v>0</v>
      </c>
      <c r="H35" s="137">
        <f t="shared" si="2"/>
        <v>12198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+'帳票61_06(2)'!CD35</f>
        <v>10693</v>
      </c>
      <c r="D36" s="130">
        <f>+'帳票61_06(2)'!CE35</f>
        <v>232</v>
      </c>
      <c r="E36" s="131">
        <f t="shared" si="1"/>
        <v>10925</v>
      </c>
      <c r="F36" s="89">
        <f>+'帳票61_06(2)'!CI35</f>
        <v>9911</v>
      </c>
      <c r="G36" s="90">
        <f>+'帳票61_06(2)'!CJ35</f>
        <v>232</v>
      </c>
      <c r="H36" s="131">
        <f t="shared" si="2"/>
        <v>10143</v>
      </c>
      <c r="I36" s="190">
        <f t="shared" si="3"/>
        <v>92.68680445151033</v>
      </c>
      <c r="J36" s="145">
        <f t="shared" si="0"/>
        <v>100</v>
      </c>
      <c r="K36" s="191">
        <f t="shared" si="0"/>
        <v>92.84210526315789</v>
      </c>
    </row>
    <row r="37" spans="1:11" ht="13.5">
      <c r="A37" s="17"/>
      <c r="B37" s="75" t="str">
        <f>+'帳票61_06(1)'!B36</f>
        <v>南大東村</v>
      </c>
      <c r="C37" s="129">
        <f>+'帳票61_06(2)'!CD36</f>
        <v>38050</v>
      </c>
      <c r="D37" s="130">
        <f>+'帳票61_06(2)'!CE36</f>
        <v>4639</v>
      </c>
      <c r="E37" s="131">
        <f t="shared" si="1"/>
        <v>42689</v>
      </c>
      <c r="F37" s="89">
        <f>+'帳票61_06(2)'!CI36</f>
        <v>37228</v>
      </c>
      <c r="G37" s="90">
        <f>+'帳票61_06(2)'!CJ36</f>
        <v>1204</v>
      </c>
      <c r="H37" s="131">
        <f t="shared" si="2"/>
        <v>38432</v>
      </c>
      <c r="I37" s="190">
        <f t="shared" si="3"/>
        <v>97.83968462549278</v>
      </c>
      <c r="J37" s="145">
        <f t="shared" si="3"/>
        <v>25.953869368398365</v>
      </c>
      <c r="K37" s="191">
        <f t="shared" si="3"/>
        <v>90.02787603363865</v>
      </c>
    </row>
    <row r="38" spans="1:11" ht="13.5">
      <c r="A38" s="17"/>
      <c r="B38" s="75" t="str">
        <f>+'帳票61_06(1)'!B37</f>
        <v>北大東村</v>
      </c>
      <c r="C38" s="129">
        <f>+'帳票61_06(2)'!CD37</f>
        <v>16734</v>
      </c>
      <c r="D38" s="130">
        <f>+'帳票61_06(2)'!CE37</f>
        <v>0</v>
      </c>
      <c r="E38" s="131">
        <f t="shared" si="1"/>
        <v>16734</v>
      </c>
      <c r="F38" s="89">
        <f>+'帳票61_06(2)'!CI37</f>
        <v>13898</v>
      </c>
      <c r="G38" s="90">
        <f>+'帳票61_06(2)'!CJ37</f>
        <v>0</v>
      </c>
      <c r="H38" s="131">
        <f t="shared" si="2"/>
        <v>13898</v>
      </c>
      <c r="I38" s="190">
        <f t="shared" si="3"/>
        <v>83.05246802916218</v>
      </c>
      <c r="J38" s="145" t="str">
        <f t="shared" si="3"/>
        <v>－</v>
      </c>
      <c r="K38" s="191">
        <f t="shared" si="3"/>
        <v>83.05246802916218</v>
      </c>
    </row>
    <row r="39" spans="1:11" ht="13.5">
      <c r="A39" s="17"/>
      <c r="B39" s="76" t="str">
        <f>+'帳票61_06(1)'!B38</f>
        <v>伊平屋村</v>
      </c>
      <c r="C39" s="132">
        <f>+'帳票61_06(2)'!CD38</f>
        <v>24089</v>
      </c>
      <c r="D39" s="171">
        <f>+'帳票61_06(2)'!CE38</f>
        <v>3043</v>
      </c>
      <c r="E39" s="134">
        <f t="shared" si="1"/>
        <v>27132</v>
      </c>
      <c r="F39" s="92">
        <f>+'帳票61_06(2)'!CI38</f>
        <v>23752</v>
      </c>
      <c r="G39" s="93">
        <f>+'帳票61_06(2)'!CJ38</f>
        <v>124</v>
      </c>
      <c r="H39" s="134">
        <f t="shared" si="2"/>
        <v>23876</v>
      </c>
      <c r="I39" s="168">
        <f t="shared" si="3"/>
        <v>98.60102121300179</v>
      </c>
      <c r="J39" s="148">
        <f t="shared" si="3"/>
        <v>4.074926059809399</v>
      </c>
      <c r="K39" s="170">
        <f t="shared" si="3"/>
        <v>87.99941029043197</v>
      </c>
    </row>
    <row r="40" spans="1:11" ht="13.5">
      <c r="A40" s="17"/>
      <c r="B40" s="77" t="str">
        <f>+'帳票61_06(1)'!B39</f>
        <v>伊是名村</v>
      </c>
      <c r="C40" s="135">
        <f>+'帳票61_06(2)'!CD39</f>
        <v>38217</v>
      </c>
      <c r="D40" s="136">
        <f>+'帳票61_06(2)'!CE39</f>
        <v>20044</v>
      </c>
      <c r="E40" s="137">
        <f t="shared" si="1"/>
        <v>58261</v>
      </c>
      <c r="F40" s="95">
        <f>+'帳票61_06(2)'!CI39</f>
        <v>36046</v>
      </c>
      <c r="G40" s="96">
        <f>+'帳票61_06(2)'!CJ39</f>
        <v>1918</v>
      </c>
      <c r="H40" s="137">
        <f t="shared" si="2"/>
        <v>37964</v>
      </c>
      <c r="I40" s="192">
        <f t="shared" si="3"/>
        <v>94.31928199492373</v>
      </c>
      <c r="J40" s="151">
        <f t="shared" si="3"/>
        <v>9.568948313709837</v>
      </c>
      <c r="K40" s="193">
        <f t="shared" si="3"/>
        <v>65.1619436672903</v>
      </c>
    </row>
    <row r="41" spans="1:11" ht="13.5">
      <c r="A41" s="17"/>
      <c r="B41" s="75" t="str">
        <f>+'帳票61_06(1)'!B40</f>
        <v>久米島町</v>
      </c>
      <c r="C41" s="129">
        <f>+'帳票61_06(2)'!CD40</f>
        <v>243957</v>
      </c>
      <c r="D41" s="130">
        <f>+'帳票61_06(2)'!CE40</f>
        <v>63286</v>
      </c>
      <c r="E41" s="131">
        <f t="shared" si="1"/>
        <v>307243</v>
      </c>
      <c r="F41" s="89">
        <f>+'帳票61_06(2)'!CI40</f>
        <v>202435</v>
      </c>
      <c r="G41" s="90">
        <f>+'帳票61_06(2)'!CJ40</f>
        <v>10344</v>
      </c>
      <c r="H41" s="131">
        <f t="shared" si="2"/>
        <v>212779</v>
      </c>
      <c r="I41" s="190">
        <f t="shared" si="3"/>
        <v>82.9797874215538</v>
      </c>
      <c r="J41" s="145">
        <f t="shared" si="3"/>
        <v>16.344847201592767</v>
      </c>
      <c r="K41" s="191">
        <f t="shared" si="3"/>
        <v>69.25430359682727</v>
      </c>
    </row>
    <row r="42" spans="1:11" ht="13.5">
      <c r="A42" s="17"/>
      <c r="B42" s="75" t="str">
        <f>+'帳票61_06(1)'!B41</f>
        <v>八重瀬町</v>
      </c>
      <c r="C42" s="129">
        <f>+'帳票61_06(2)'!CD41</f>
        <v>559487</v>
      </c>
      <c r="D42" s="130">
        <f>+'帳票61_06(2)'!CE41</f>
        <v>163966</v>
      </c>
      <c r="E42" s="131">
        <f t="shared" si="1"/>
        <v>723453</v>
      </c>
      <c r="F42" s="89">
        <f>+'帳票61_06(2)'!CI41</f>
        <v>525202</v>
      </c>
      <c r="G42" s="90">
        <f>+'帳票61_06(2)'!CJ41</f>
        <v>16433</v>
      </c>
      <c r="H42" s="131">
        <f t="shared" si="2"/>
        <v>541635</v>
      </c>
      <c r="I42" s="190">
        <f t="shared" si="3"/>
        <v>93.87206494520873</v>
      </c>
      <c r="J42" s="145">
        <f t="shared" si="3"/>
        <v>10.022199724333094</v>
      </c>
      <c r="K42" s="191">
        <f t="shared" si="3"/>
        <v>74.86802874547482</v>
      </c>
    </row>
    <row r="43" spans="1:11" ht="13.5">
      <c r="A43" s="17"/>
      <c r="B43" s="75" t="str">
        <f>+'帳票61_06(1)'!B42</f>
        <v>多良間村</v>
      </c>
      <c r="C43" s="129">
        <f>+'帳票61_06(2)'!CD42</f>
        <v>26938</v>
      </c>
      <c r="D43" s="130">
        <f>+'帳票61_06(2)'!CE42</f>
        <v>3649</v>
      </c>
      <c r="E43" s="131">
        <f t="shared" si="1"/>
        <v>30587</v>
      </c>
      <c r="F43" s="89">
        <f>+'帳票61_06(2)'!CI42</f>
        <v>25238</v>
      </c>
      <c r="G43" s="90">
        <f>+'帳票61_06(2)'!CJ42</f>
        <v>1606</v>
      </c>
      <c r="H43" s="131">
        <f t="shared" si="2"/>
        <v>26844</v>
      </c>
      <c r="I43" s="190">
        <f t="shared" si="3"/>
        <v>93.68921226520158</v>
      </c>
      <c r="J43" s="145">
        <f t="shared" si="3"/>
        <v>44.01205809810907</v>
      </c>
      <c r="K43" s="191">
        <f t="shared" si="3"/>
        <v>87.76277503514565</v>
      </c>
    </row>
    <row r="44" spans="1:11" ht="13.5">
      <c r="A44" s="17"/>
      <c r="B44" s="76" t="str">
        <f>+'帳票61_06(1)'!B43</f>
        <v>竹富町</v>
      </c>
      <c r="C44" s="132">
        <f>+'帳票61_06(2)'!CD43</f>
        <v>105715</v>
      </c>
      <c r="D44" s="133">
        <f>+'帳票61_06(2)'!CE43</f>
        <v>13146</v>
      </c>
      <c r="E44" s="134">
        <f t="shared" si="1"/>
        <v>118861</v>
      </c>
      <c r="F44" s="92">
        <f>+'帳票61_06(2)'!CI43</f>
        <v>99356</v>
      </c>
      <c r="G44" s="93">
        <f>+'帳票61_06(2)'!CJ43</f>
        <v>3048</v>
      </c>
      <c r="H44" s="134">
        <f t="shared" si="2"/>
        <v>102404</v>
      </c>
      <c r="I44" s="168">
        <f t="shared" si="3"/>
        <v>93.98477037317315</v>
      </c>
      <c r="J44" s="148">
        <f t="shared" si="3"/>
        <v>23.185759926973983</v>
      </c>
      <c r="K44" s="170">
        <f t="shared" si="3"/>
        <v>86.15441566199173</v>
      </c>
    </row>
    <row r="45" spans="1:11" ht="14.25" thickBot="1">
      <c r="A45" s="17"/>
      <c r="B45" s="231" t="str">
        <f>+'帳票61_06(1)'!B44</f>
        <v>与那国町</v>
      </c>
      <c r="C45" s="232">
        <f>+'帳票61_06(2)'!CD44</f>
        <v>37337</v>
      </c>
      <c r="D45" s="233">
        <f>+'帳票61_06(2)'!CE44</f>
        <v>5571</v>
      </c>
      <c r="E45" s="234">
        <f t="shared" si="1"/>
        <v>42908</v>
      </c>
      <c r="F45" s="255">
        <f>+'帳票61_06(2)'!CI44</f>
        <v>36530</v>
      </c>
      <c r="G45" s="256">
        <f>+'帳票61_06(2)'!CJ44</f>
        <v>869</v>
      </c>
      <c r="H45" s="234">
        <f t="shared" si="2"/>
        <v>37399</v>
      </c>
      <c r="I45" s="248">
        <f t="shared" si="3"/>
        <v>97.83860513699547</v>
      </c>
      <c r="J45" s="236">
        <f t="shared" si="3"/>
        <v>15.598635792496859</v>
      </c>
      <c r="K45" s="249">
        <f t="shared" si="3"/>
        <v>87.16090239582363</v>
      </c>
    </row>
    <row r="46" spans="1:11" ht="14.25" thickTop="1">
      <c r="A46" s="21"/>
      <c r="B46" s="79" t="s">
        <v>65</v>
      </c>
      <c r="C46" s="173">
        <f aca="true" t="shared" si="4" ref="C46:H46">SUM(C5:C15)</f>
        <v>22747557</v>
      </c>
      <c r="D46" s="174">
        <f t="shared" si="4"/>
        <v>7863821</v>
      </c>
      <c r="E46" s="175">
        <f t="shared" si="4"/>
        <v>30611378</v>
      </c>
      <c r="F46" s="173">
        <f t="shared" si="4"/>
        <v>20975519</v>
      </c>
      <c r="G46" s="174">
        <f t="shared" si="4"/>
        <v>928797</v>
      </c>
      <c r="H46" s="175">
        <f t="shared" si="4"/>
        <v>21904316</v>
      </c>
      <c r="I46" s="240">
        <f t="shared" si="3"/>
        <v>92.20998545030572</v>
      </c>
      <c r="J46" s="177">
        <f t="shared" si="3"/>
        <v>11.811014009601694</v>
      </c>
      <c r="K46" s="243">
        <f t="shared" si="3"/>
        <v>71.55612530739387</v>
      </c>
    </row>
    <row r="47" spans="1:11" ht="14.25" thickBot="1">
      <c r="A47" s="21"/>
      <c r="B47" s="80" t="s">
        <v>66</v>
      </c>
      <c r="C47" s="138">
        <f aca="true" t="shared" si="5" ref="C47:H47">SUM(C16:C45)</f>
        <v>7754268</v>
      </c>
      <c r="D47" s="139">
        <f t="shared" si="5"/>
        <v>1920679</v>
      </c>
      <c r="E47" s="140">
        <f t="shared" si="5"/>
        <v>9674947</v>
      </c>
      <c r="F47" s="138">
        <f t="shared" si="5"/>
        <v>7248260</v>
      </c>
      <c r="G47" s="139">
        <f t="shared" si="5"/>
        <v>240692</v>
      </c>
      <c r="H47" s="140">
        <f t="shared" si="5"/>
        <v>7488952</v>
      </c>
      <c r="I47" s="194">
        <f t="shared" si="3"/>
        <v>93.47445819515137</v>
      </c>
      <c r="J47" s="167">
        <f t="shared" si="3"/>
        <v>12.531609915035254</v>
      </c>
      <c r="K47" s="195">
        <f t="shared" si="3"/>
        <v>77.40561266123733</v>
      </c>
    </row>
    <row r="48" spans="2:11" ht="14.25" thickBot="1">
      <c r="B48" s="82" t="s">
        <v>114</v>
      </c>
      <c r="C48" s="226">
        <f aca="true" t="shared" si="6" ref="C48:H48">SUM(C46:C47)</f>
        <v>30501825</v>
      </c>
      <c r="D48" s="227">
        <f t="shared" si="6"/>
        <v>9784500</v>
      </c>
      <c r="E48" s="228">
        <f t="shared" si="6"/>
        <v>40286325</v>
      </c>
      <c r="F48" s="226">
        <f t="shared" si="6"/>
        <v>28223779</v>
      </c>
      <c r="G48" s="227">
        <f t="shared" si="6"/>
        <v>1169489</v>
      </c>
      <c r="H48" s="228">
        <f t="shared" si="6"/>
        <v>29393268</v>
      </c>
      <c r="I48" s="245">
        <f t="shared" si="3"/>
        <v>92.53144361034134</v>
      </c>
      <c r="J48" s="246">
        <f t="shared" si="3"/>
        <v>11.95246563442179</v>
      </c>
      <c r="K48" s="247">
        <f t="shared" si="3"/>
        <v>72.96090670965893</v>
      </c>
    </row>
    <row r="49" spans="6:8" ht="13.5">
      <c r="F49" s="18"/>
      <c r="G49" s="18"/>
      <c r="H49" s="18"/>
    </row>
    <row r="50" spans="6:8" ht="13.5">
      <c r="F50" s="18"/>
      <c r="G50" s="18"/>
      <c r="H50" s="18"/>
    </row>
    <row r="51" spans="6:8" ht="13.5">
      <c r="F51" s="18"/>
      <c r="G51" s="18"/>
      <c r="H51" s="18"/>
    </row>
    <row r="52" spans="6:8" ht="13.5">
      <c r="F52" s="18"/>
      <c r="G52" s="18"/>
      <c r="H52" s="18"/>
    </row>
    <row r="53" spans="6:8" ht="13.5">
      <c r="F53" s="18"/>
      <c r="G53" s="18"/>
      <c r="H53" s="18"/>
    </row>
    <row r="54" spans="6:8" ht="13.5">
      <c r="F54" s="18"/>
      <c r="G54" s="18"/>
      <c r="H54" s="18"/>
    </row>
    <row r="55" spans="6:8" ht="13.5">
      <c r="F55" s="18"/>
      <c r="G55" s="18"/>
      <c r="H55" s="18"/>
    </row>
    <row r="56" spans="6:8" ht="13.5">
      <c r="F56" s="18"/>
      <c r="G56" s="18"/>
      <c r="H56" s="18"/>
    </row>
    <row r="57" spans="6:8" ht="13.5">
      <c r="F57" s="18"/>
      <c r="G57" s="18"/>
      <c r="H57" s="18"/>
    </row>
    <row r="58" spans="6:8" ht="13.5">
      <c r="F58" s="18"/>
      <c r="G58" s="18"/>
      <c r="H58" s="18"/>
    </row>
    <row r="59" spans="6:8" ht="13.5">
      <c r="F59" s="18"/>
      <c r="G59" s="18"/>
      <c r="H59" s="18"/>
    </row>
    <row r="60" spans="6:8" ht="13.5">
      <c r="F60" s="18"/>
      <c r="G60" s="18"/>
      <c r="H60" s="18"/>
    </row>
    <row r="61" spans="6:8" ht="13.5">
      <c r="F61" s="18"/>
      <c r="G61" s="18"/>
      <c r="H61" s="18"/>
    </row>
    <row r="62" spans="6:8" ht="13.5">
      <c r="F62" s="18"/>
      <c r="G62" s="18"/>
      <c r="H62" s="18"/>
    </row>
    <row r="63" spans="6:8" ht="13.5">
      <c r="F63" s="18"/>
      <c r="G63" s="18"/>
      <c r="H63" s="18"/>
    </row>
    <row r="64" spans="6:8" ht="13.5">
      <c r="F64" s="18"/>
      <c r="G64" s="18"/>
      <c r="H64" s="18"/>
    </row>
    <row r="65" spans="6:8" ht="13.5">
      <c r="F65" s="18"/>
      <c r="G65" s="18"/>
      <c r="H65" s="18"/>
    </row>
    <row r="66" spans="6:8" ht="13.5">
      <c r="F66" s="18"/>
      <c r="G66" s="18"/>
      <c r="H66" s="18"/>
    </row>
    <row r="67" spans="6:8" ht="13.5">
      <c r="F67" s="18"/>
      <c r="G67" s="18"/>
      <c r="H67" s="18"/>
    </row>
    <row r="68" spans="6:8" ht="13.5">
      <c r="F68" s="18"/>
      <c r="G68" s="18"/>
      <c r="H68" s="18"/>
    </row>
    <row r="69" spans="6:8" ht="13.5">
      <c r="F69" s="18"/>
      <c r="G69" s="18"/>
      <c r="H69" s="18"/>
    </row>
    <row r="70" spans="6:8" ht="13.5">
      <c r="F70" s="18"/>
      <c r="G70" s="18"/>
      <c r="H70" s="18"/>
    </row>
    <row r="71" spans="6:8" ht="13.5">
      <c r="F71" s="18"/>
      <c r="G71" s="18"/>
      <c r="H71" s="18"/>
    </row>
    <row r="72" spans="6:8" ht="13.5">
      <c r="F72" s="18"/>
      <c r="G72" s="18"/>
      <c r="H72" s="18"/>
    </row>
    <row r="73" spans="6:8" ht="13.5">
      <c r="F73" s="18"/>
      <c r="G73" s="18"/>
      <c r="H73" s="18"/>
    </row>
    <row r="74" spans="6:8" ht="13.5">
      <c r="F74" s="18"/>
      <c r="G74" s="18"/>
      <c r="H74" s="18"/>
    </row>
    <row r="75" spans="6:8" ht="13.5">
      <c r="F75" s="18"/>
      <c r="G75" s="18"/>
      <c r="H75" s="18"/>
    </row>
    <row r="76" spans="6:8" ht="13.5">
      <c r="F76" s="18"/>
      <c r="G76" s="18"/>
      <c r="H76" s="18"/>
    </row>
    <row r="77" spans="6:8" ht="13.5">
      <c r="F77" s="18"/>
      <c r="G77" s="18"/>
      <c r="H77" s="18"/>
    </row>
    <row r="78" spans="6:8" ht="13.5">
      <c r="F78" s="18"/>
      <c r="G78" s="18"/>
      <c r="H78" s="18"/>
    </row>
    <row r="79" spans="6:8" ht="13.5">
      <c r="F79" s="18"/>
      <c r="G79" s="18"/>
      <c r="H79" s="18"/>
    </row>
    <row r="80" spans="6:8" ht="13.5">
      <c r="F80" s="18"/>
      <c r="G80" s="18"/>
      <c r="H80" s="18"/>
    </row>
    <row r="81" spans="6:8" ht="13.5">
      <c r="F81" s="18"/>
      <c r="G81" s="18"/>
      <c r="H81" s="18"/>
    </row>
    <row r="82" spans="6:8" ht="13.5">
      <c r="F82" s="18"/>
      <c r="G82" s="18"/>
      <c r="H82" s="18"/>
    </row>
    <row r="83" spans="6:8" ht="13.5">
      <c r="F83" s="18"/>
      <c r="G83" s="18"/>
      <c r="H83" s="18"/>
    </row>
    <row r="84" spans="6:8" ht="13.5">
      <c r="F84" s="18"/>
      <c r="G84" s="18"/>
      <c r="H84" s="18"/>
    </row>
    <row r="85" spans="6:8" ht="13.5">
      <c r="F85" s="18"/>
      <c r="G85" s="18"/>
      <c r="H85" s="18"/>
    </row>
    <row r="86" spans="6:8" ht="13.5">
      <c r="F86" s="18"/>
      <c r="G86" s="18"/>
      <c r="H86" s="18"/>
    </row>
    <row r="87" spans="6:8" ht="13.5">
      <c r="F87" s="18"/>
      <c r="G87" s="18"/>
      <c r="H87" s="18"/>
    </row>
    <row r="88" spans="6:8" ht="13.5">
      <c r="F88" s="18"/>
      <c r="G88" s="18"/>
      <c r="H88" s="18"/>
    </row>
    <row r="89" spans="6:8" ht="13.5">
      <c r="F89" s="18"/>
      <c r="G89" s="18"/>
      <c r="H89" s="18"/>
    </row>
    <row r="90" spans="6:8" ht="13.5">
      <c r="F90" s="18"/>
      <c r="G90" s="18"/>
      <c r="H90" s="18"/>
    </row>
    <row r="91" spans="6:8" ht="13.5">
      <c r="F91" s="18"/>
      <c r="G91" s="18"/>
      <c r="H91" s="18"/>
    </row>
    <row r="92" spans="6:8" ht="13.5">
      <c r="F92" s="18"/>
      <c r="G92" s="18"/>
      <c r="H92" s="18"/>
    </row>
    <row r="93" spans="6:8" ht="13.5">
      <c r="F93" s="18"/>
      <c r="G93" s="18"/>
      <c r="H93" s="18"/>
    </row>
    <row r="94" spans="6:8" ht="13.5">
      <c r="F94" s="18"/>
      <c r="G94" s="18"/>
      <c r="H94" s="18"/>
    </row>
    <row r="95" spans="6:8" ht="13.5">
      <c r="F95" s="18"/>
      <c r="G95" s="18"/>
      <c r="H95" s="18"/>
    </row>
    <row r="96" spans="6:8" ht="13.5">
      <c r="F96" s="18"/>
      <c r="G96" s="18"/>
      <c r="H96" s="18"/>
    </row>
    <row r="97" spans="6:8" ht="13.5">
      <c r="F97" s="18"/>
      <c r="G97" s="18"/>
      <c r="H97" s="18"/>
    </row>
    <row r="98" spans="6:8" ht="13.5">
      <c r="F98" s="18"/>
      <c r="G98" s="18"/>
      <c r="H98" s="18"/>
    </row>
    <row r="99" spans="6:8" ht="13.5">
      <c r="F99" s="18"/>
      <c r="G99" s="18"/>
      <c r="H99" s="18"/>
    </row>
    <row r="100" spans="6:8" ht="13.5">
      <c r="F100" s="18"/>
      <c r="G100" s="18"/>
      <c r="H100" s="18"/>
    </row>
    <row r="101" spans="6:8" ht="13.5">
      <c r="F101" s="18"/>
      <c r="G101" s="18"/>
      <c r="H101" s="18"/>
    </row>
    <row r="102" spans="6:8" ht="13.5">
      <c r="F102" s="18"/>
      <c r="G102" s="18"/>
      <c r="H102" s="18"/>
    </row>
    <row r="103" spans="6:8" ht="13.5">
      <c r="F103" s="18"/>
      <c r="G103" s="18"/>
      <c r="H103" s="18"/>
    </row>
    <row r="104" spans="6:8" ht="13.5">
      <c r="F104" s="18"/>
      <c r="G104" s="18"/>
      <c r="H104" s="18"/>
    </row>
    <row r="105" spans="6:8" ht="13.5">
      <c r="F105" s="18"/>
      <c r="G105" s="18"/>
      <c r="H105" s="18"/>
    </row>
    <row r="106" spans="6:8" ht="13.5">
      <c r="F106" s="18"/>
      <c r="G106" s="18"/>
      <c r="H106" s="18"/>
    </row>
    <row r="107" spans="6:8" ht="13.5">
      <c r="F107" s="18"/>
      <c r="G107" s="18"/>
      <c r="H107" s="18"/>
    </row>
    <row r="108" spans="6:8" ht="13.5">
      <c r="F108" s="18"/>
      <c r="G108" s="18"/>
      <c r="H108" s="18"/>
    </row>
    <row r="109" spans="6:8" ht="13.5">
      <c r="F109" s="18"/>
      <c r="G109" s="18"/>
      <c r="H109" s="18"/>
    </row>
    <row r="110" spans="6:8" ht="13.5">
      <c r="F110" s="18"/>
      <c r="G110" s="18"/>
      <c r="H110" s="18"/>
    </row>
    <row r="111" spans="6:8" ht="13.5">
      <c r="F111" s="18"/>
      <c r="G111" s="18"/>
      <c r="H111" s="18"/>
    </row>
    <row r="112" spans="6:8" ht="13.5">
      <c r="F112" s="18"/>
      <c r="G112" s="18"/>
      <c r="H112" s="18"/>
    </row>
    <row r="113" spans="6:8" ht="13.5">
      <c r="F113" s="18"/>
      <c r="G113" s="18"/>
      <c r="H113" s="18"/>
    </row>
    <row r="114" spans="6:8" ht="13.5">
      <c r="F114" s="18"/>
      <c r="G114" s="18"/>
      <c r="H114" s="18"/>
    </row>
    <row r="115" spans="6:8" ht="13.5">
      <c r="F115" s="18"/>
      <c r="G115" s="18"/>
      <c r="H115" s="18"/>
    </row>
    <row r="116" spans="6:8" ht="13.5">
      <c r="F116" s="18"/>
      <c r="G116" s="18"/>
      <c r="H116" s="18"/>
    </row>
    <row r="117" spans="6:8" ht="13.5">
      <c r="F117" s="18"/>
      <c r="G117" s="18"/>
      <c r="H117" s="18"/>
    </row>
    <row r="118" spans="6:8" ht="13.5">
      <c r="F118" s="18"/>
      <c r="G118" s="18"/>
      <c r="H118" s="18"/>
    </row>
    <row r="119" spans="6:8" ht="13.5">
      <c r="F119" s="18"/>
      <c r="G119" s="18"/>
      <c r="H119" s="18"/>
    </row>
    <row r="120" spans="6:8" ht="13.5">
      <c r="F120" s="18"/>
      <c r="G120" s="18"/>
      <c r="H120" s="18"/>
    </row>
    <row r="121" spans="6:8" ht="13.5">
      <c r="F121" s="18"/>
      <c r="G121" s="18"/>
      <c r="H121" s="18"/>
    </row>
    <row r="122" spans="6:8" ht="13.5">
      <c r="F122" s="18"/>
      <c r="G122" s="18"/>
      <c r="H122" s="18"/>
    </row>
    <row r="123" spans="6:8" ht="13.5">
      <c r="F123" s="18"/>
      <c r="G123" s="18"/>
      <c r="H123" s="18"/>
    </row>
    <row r="124" spans="6:8" ht="13.5">
      <c r="F124" s="18"/>
      <c r="G124" s="18"/>
      <c r="H124" s="18"/>
    </row>
    <row r="125" spans="6:8" ht="13.5">
      <c r="F125" s="18"/>
      <c r="G125" s="18"/>
      <c r="H125" s="18"/>
    </row>
    <row r="126" spans="6:8" ht="13.5">
      <c r="F126" s="18"/>
      <c r="G126" s="18"/>
      <c r="H126" s="18"/>
    </row>
    <row r="127" spans="6:8" ht="13.5">
      <c r="F127" s="18"/>
      <c r="G127" s="18"/>
      <c r="H127" s="18"/>
    </row>
    <row r="128" spans="6:8" ht="13.5">
      <c r="F128" s="18"/>
      <c r="G128" s="18"/>
      <c r="H128" s="18"/>
    </row>
    <row r="129" spans="6:8" ht="13.5">
      <c r="F129" s="18"/>
      <c r="G129" s="18"/>
      <c r="H129" s="18"/>
    </row>
    <row r="130" spans="6:8" ht="13.5">
      <c r="F130" s="18"/>
      <c r="G130" s="18"/>
      <c r="H130" s="18"/>
    </row>
    <row r="131" spans="6:8" ht="13.5">
      <c r="F131" s="18"/>
      <c r="G131" s="18"/>
      <c r="H131" s="18"/>
    </row>
    <row r="132" spans="6:8" ht="13.5">
      <c r="F132" s="18"/>
      <c r="G132" s="18"/>
      <c r="H132" s="18"/>
    </row>
    <row r="133" spans="6:8" ht="13.5">
      <c r="F133" s="18"/>
      <c r="G133" s="18"/>
      <c r="H133" s="18"/>
    </row>
    <row r="134" spans="6:8" ht="13.5">
      <c r="F134" s="18"/>
      <c r="G134" s="18"/>
      <c r="H134" s="18"/>
    </row>
    <row r="135" spans="6:8" ht="13.5">
      <c r="F135" s="18"/>
      <c r="G135" s="18"/>
      <c r="H135" s="18"/>
    </row>
    <row r="136" spans="6:8" ht="13.5">
      <c r="F136" s="18"/>
      <c r="G136" s="18"/>
      <c r="H136" s="18"/>
    </row>
    <row r="137" spans="6:8" ht="13.5">
      <c r="F137" s="18"/>
      <c r="G137" s="18"/>
      <c r="H137" s="18"/>
    </row>
    <row r="138" spans="6:8" ht="13.5">
      <c r="F138" s="18"/>
      <c r="G138" s="18"/>
      <c r="H138" s="18"/>
    </row>
    <row r="139" spans="6:8" ht="13.5">
      <c r="F139" s="18"/>
      <c r="G139" s="18"/>
      <c r="H139" s="18"/>
    </row>
    <row r="140" spans="6:8" ht="13.5">
      <c r="F140" s="18"/>
      <c r="G140" s="18"/>
      <c r="H140" s="18"/>
    </row>
    <row r="141" spans="6:8" ht="13.5">
      <c r="F141" s="18"/>
      <c r="G141" s="18"/>
      <c r="H141" s="18"/>
    </row>
    <row r="142" spans="6:8" ht="13.5">
      <c r="F142" s="18"/>
      <c r="G142" s="18"/>
      <c r="H142" s="18"/>
    </row>
    <row r="143" spans="6:8" ht="13.5">
      <c r="F143" s="18"/>
      <c r="G143" s="18"/>
      <c r="H143" s="18"/>
    </row>
    <row r="144" spans="6:8" ht="13.5">
      <c r="F144" s="18"/>
      <c r="G144" s="18"/>
      <c r="H144" s="18"/>
    </row>
    <row r="145" spans="6:8" ht="13.5">
      <c r="F145" s="18"/>
      <c r="G145" s="18"/>
      <c r="H145" s="18"/>
    </row>
    <row r="146" spans="6:8" ht="13.5">
      <c r="F146" s="18"/>
      <c r="G146" s="18"/>
      <c r="H146" s="18"/>
    </row>
    <row r="147" spans="6:8" ht="13.5">
      <c r="F147" s="18"/>
      <c r="G147" s="18"/>
      <c r="H147" s="18"/>
    </row>
    <row r="148" spans="6:8" ht="13.5">
      <c r="F148" s="18"/>
      <c r="G148" s="18"/>
      <c r="H148" s="18"/>
    </row>
    <row r="149" spans="6:8" ht="13.5">
      <c r="F149" s="18"/>
      <c r="G149" s="18"/>
      <c r="H149" s="18"/>
    </row>
    <row r="150" spans="6:8" ht="13.5">
      <c r="F150" s="18"/>
      <c r="G150" s="18"/>
      <c r="H150" s="18"/>
    </row>
    <row r="151" spans="6:8" ht="13.5">
      <c r="F151" s="18"/>
      <c r="G151" s="18"/>
      <c r="H151" s="18"/>
    </row>
    <row r="152" spans="6:8" ht="13.5">
      <c r="F152" s="18"/>
      <c r="G152" s="18"/>
      <c r="H152" s="18"/>
    </row>
    <row r="153" spans="6:8" ht="13.5">
      <c r="F153" s="18"/>
      <c r="G153" s="18"/>
      <c r="H153" s="18"/>
    </row>
    <row r="154" spans="6:8" ht="13.5">
      <c r="F154" s="18"/>
      <c r="G154" s="18"/>
      <c r="H154" s="18"/>
    </row>
    <row r="155" spans="6:8" ht="13.5">
      <c r="F155" s="18"/>
      <c r="G155" s="18"/>
      <c r="H155" s="18"/>
    </row>
    <row r="156" spans="6:8" ht="13.5">
      <c r="F156" s="18"/>
      <c r="G156" s="18"/>
      <c r="H156" s="18"/>
    </row>
    <row r="157" spans="6:8" ht="13.5">
      <c r="F157" s="18"/>
      <c r="G157" s="18"/>
      <c r="H157" s="18"/>
    </row>
    <row r="158" spans="6:8" ht="13.5">
      <c r="F158" s="18"/>
      <c r="G158" s="18"/>
      <c r="H158" s="18"/>
    </row>
    <row r="159" spans="6:8" ht="13.5">
      <c r="F159" s="18"/>
      <c r="G159" s="18"/>
      <c r="H159" s="18"/>
    </row>
    <row r="160" spans="6:8" ht="13.5">
      <c r="F160" s="18"/>
      <c r="G160" s="18"/>
      <c r="H160" s="18"/>
    </row>
    <row r="161" spans="6:8" ht="13.5">
      <c r="F161" s="18"/>
      <c r="G161" s="18"/>
      <c r="H161" s="18"/>
    </row>
    <row r="162" spans="6:8" ht="13.5">
      <c r="F162" s="18"/>
      <c r="G162" s="18"/>
      <c r="H162" s="18"/>
    </row>
    <row r="163" spans="6:8" ht="13.5">
      <c r="F163" s="18"/>
      <c r="G163" s="18"/>
      <c r="H163" s="18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  <row r="166" spans="6:8" ht="13.5">
      <c r="F166" s="18"/>
      <c r="G166" s="18"/>
      <c r="H166" s="18"/>
    </row>
    <row r="167" spans="6:8" ht="13.5">
      <c r="F167" s="18"/>
      <c r="G167" s="18"/>
      <c r="H167" s="18"/>
    </row>
    <row r="168" spans="6:8" ht="13.5">
      <c r="F168" s="18"/>
      <c r="G168" s="18"/>
      <c r="H168" s="18"/>
    </row>
    <row r="169" spans="6:8" ht="13.5">
      <c r="F169" s="18"/>
      <c r="G169" s="18"/>
      <c r="H169" s="18"/>
    </row>
    <row r="170" spans="6:8" ht="13.5">
      <c r="F170" s="18"/>
      <c r="G170" s="18"/>
      <c r="H170" s="18"/>
    </row>
    <row r="171" spans="6:8" ht="13.5">
      <c r="F171" s="18"/>
      <c r="G171" s="18"/>
      <c r="H171" s="18"/>
    </row>
    <row r="172" spans="6:8" ht="13.5">
      <c r="F172" s="18"/>
      <c r="G172" s="18"/>
      <c r="H172" s="18"/>
    </row>
    <row r="173" spans="6:8" ht="13.5">
      <c r="F173" s="18"/>
      <c r="G173" s="18"/>
      <c r="H173" s="18"/>
    </row>
    <row r="174" spans="6:8" ht="13.5">
      <c r="F174" s="18"/>
      <c r="G174" s="18"/>
      <c r="H174" s="18"/>
    </row>
    <row r="175" spans="6:8" ht="13.5">
      <c r="F175" s="18"/>
      <c r="G175" s="18"/>
      <c r="H175" s="18"/>
    </row>
    <row r="176" spans="6:8" ht="13.5">
      <c r="F176" s="18"/>
      <c r="G176" s="18"/>
      <c r="H176" s="18"/>
    </row>
    <row r="177" spans="6:8" ht="13.5">
      <c r="F177" s="18"/>
      <c r="G177" s="18"/>
      <c r="H177" s="18"/>
    </row>
    <row r="178" spans="6:8" ht="13.5">
      <c r="F178" s="18"/>
      <c r="G178" s="18"/>
      <c r="H178" s="18"/>
    </row>
    <row r="179" spans="6:8" ht="13.5">
      <c r="F179" s="18"/>
      <c r="G179" s="18"/>
      <c r="H179" s="18"/>
    </row>
    <row r="180" spans="6:8" ht="13.5">
      <c r="F180" s="18"/>
      <c r="G180" s="18"/>
      <c r="H180" s="18"/>
    </row>
    <row r="181" spans="6:8" ht="13.5">
      <c r="F181" s="18"/>
      <c r="G181" s="18"/>
      <c r="H181" s="18"/>
    </row>
    <row r="182" spans="6:8" ht="13.5">
      <c r="F182" s="18"/>
      <c r="G182" s="18"/>
      <c r="H182" s="18"/>
    </row>
    <row r="183" spans="6:8" ht="13.5">
      <c r="F183" s="18"/>
      <c r="G183" s="18"/>
      <c r="H183" s="18"/>
    </row>
    <row r="184" spans="6:8" ht="13.5">
      <c r="F184" s="18"/>
      <c r="G184" s="18"/>
      <c r="H184" s="18"/>
    </row>
    <row r="185" spans="6:8" ht="13.5">
      <c r="F185" s="18"/>
      <c r="G185" s="18"/>
      <c r="H185" s="18"/>
    </row>
    <row r="186" spans="6:8" ht="13.5">
      <c r="F186" s="18"/>
      <c r="G186" s="18"/>
      <c r="H186" s="18"/>
    </row>
    <row r="187" spans="6:8" ht="13.5">
      <c r="F187" s="18"/>
      <c r="G187" s="18"/>
      <c r="H187" s="18"/>
    </row>
    <row r="188" spans="6:8" ht="13.5">
      <c r="F188" s="18"/>
      <c r="G188" s="18"/>
      <c r="H188" s="18"/>
    </row>
    <row r="189" spans="6:8" ht="13.5">
      <c r="F189" s="18"/>
      <c r="G189" s="18"/>
      <c r="H189" s="18"/>
    </row>
    <row r="190" spans="6:8" ht="13.5">
      <c r="F190" s="18"/>
      <c r="G190" s="18"/>
      <c r="H190" s="18"/>
    </row>
    <row r="191" spans="6:8" ht="13.5">
      <c r="F191" s="18"/>
      <c r="G191" s="18"/>
      <c r="H191" s="18"/>
    </row>
    <row r="192" spans="6:8" ht="13.5">
      <c r="F192" s="18"/>
      <c r="G192" s="18"/>
      <c r="H192" s="18"/>
    </row>
    <row r="193" spans="6:8" ht="13.5">
      <c r="F193" s="18"/>
      <c r="G193" s="18"/>
      <c r="H193" s="18"/>
    </row>
    <row r="194" spans="6:8" ht="13.5">
      <c r="F194" s="18"/>
      <c r="G194" s="18"/>
      <c r="H194" s="18"/>
    </row>
    <row r="195" spans="6:8" ht="13.5">
      <c r="F195" s="18"/>
      <c r="G195" s="18"/>
      <c r="H195" s="18"/>
    </row>
    <row r="196" spans="6:8" ht="13.5">
      <c r="F196" s="18"/>
      <c r="G196" s="18"/>
      <c r="H196" s="18"/>
    </row>
    <row r="197" spans="6:8" ht="13.5">
      <c r="F197" s="18"/>
      <c r="G197" s="18"/>
      <c r="H197" s="18"/>
    </row>
    <row r="198" spans="6:8" ht="13.5">
      <c r="F198" s="18"/>
      <c r="G198" s="18"/>
      <c r="H198" s="18"/>
    </row>
    <row r="199" spans="6:8" ht="13.5">
      <c r="F199" s="18"/>
      <c r="G199" s="18"/>
      <c r="H199" s="18"/>
    </row>
    <row r="200" spans="6:8" ht="13.5">
      <c r="F200" s="18"/>
      <c r="G200" s="18"/>
      <c r="H200" s="18"/>
    </row>
    <row r="201" spans="6:8" ht="13.5">
      <c r="F201" s="18"/>
      <c r="G201" s="18"/>
      <c r="H201" s="18"/>
    </row>
    <row r="202" spans="6:8" ht="13.5">
      <c r="F202" s="18"/>
      <c r="G202" s="18"/>
      <c r="H202" s="18"/>
    </row>
    <row r="203" spans="6:8" ht="13.5">
      <c r="F203" s="18"/>
      <c r="G203" s="18"/>
      <c r="H203" s="18"/>
    </row>
    <row r="204" spans="6:8" ht="13.5">
      <c r="F204" s="18"/>
      <c r="G204" s="18"/>
      <c r="H204" s="18"/>
    </row>
    <row r="205" spans="6:8" ht="13.5">
      <c r="F205" s="18"/>
      <c r="G205" s="18"/>
      <c r="H205" s="18"/>
    </row>
    <row r="206" spans="6:8" ht="13.5">
      <c r="F206" s="18"/>
      <c r="G206" s="18"/>
      <c r="H206" s="18"/>
    </row>
    <row r="207" spans="6:8" ht="13.5">
      <c r="F207" s="18"/>
      <c r="G207" s="18"/>
      <c r="H207" s="18"/>
    </row>
    <row r="208" spans="6:8" ht="13.5">
      <c r="F208" s="18"/>
      <c r="G208" s="18"/>
      <c r="H208" s="18"/>
    </row>
    <row r="209" spans="6:8" ht="13.5">
      <c r="F209" s="18"/>
      <c r="G209" s="18"/>
      <c r="H209" s="18"/>
    </row>
    <row r="210" spans="6:8" ht="13.5">
      <c r="F210" s="18"/>
      <c r="G210" s="18"/>
      <c r="H210" s="18"/>
    </row>
    <row r="211" spans="6:8" ht="13.5">
      <c r="F211" s="18"/>
      <c r="G211" s="18"/>
      <c r="H211" s="18"/>
    </row>
    <row r="212" spans="6:8" ht="13.5">
      <c r="F212" s="18"/>
      <c r="G212" s="18"/>
      <c r="H212" s="18"/>
    </row>
    <row r="213" spans="6:8" ht="13.5">
      <c r="F213" s="18"/>
      <c r="G213" s="18"/>
      <c r="H213" s="18"/>
    </row>
    <row r="214" spans="6:8" ht="13.5">
      <c r="F214" s="18"/>
      <c r="G214" s="18"/>
      <c r="H214" s="18"/>
    </row>
    <row r="215" spans="6:8" ht="13.5">
      <c r="F215" s="18"/>
      <c r="G215" s="18"/>
      <c r="H215" s="18"/>
    </row>
    <row r="216" spans="6:8" ht="13.5">
      <c r="F216" s="18"/>
      <c r="G216" s="18"/>
      <c r="H216" s="18"/>
    </row>
    <row r="217" spans="6:8" ht="13.5">
      <c r="F217" s="18"/>
      <c r="G217" s="18"/>
      <c r="H217" s="18"/>
    </row>
    <row r="218" spans="6:8" ht="13.5">
      <c r="F218" s="18"/>
      <c r="G218" s="18"/>
      <c r="H218" s="18"/>
    </row>
    <row r="219" spans="6:8" ht="13.5">
      <c r="F219" s="18"/>
      <c r="G219" s="18"/>
      <c r="H219" s="18"/>
    </row>
    <row r="220" spans="6:8" ht="13.5">
      <c r="F220" s="18"/>
      <c r="G220" s="18"/>
      <c r="H220" s="18"/>
    </row>
    <row r="221" spans="6:8" ht="13.5">
      <c r="F221" s="18"/>
      <c r="G221" s="18"/>
      <c r="H221" s="18"/>
    </row>
    <row r="222" spans="6:8" ht="13.5">
      <c r="F222" s="18"/>
      <c r="G222" s="18"/>
      <c r="H222" s="18"/>
    </row>
    <row r="223" spans="6:8" ht="13.5">
      <c r="F223" s="18"/>
      <c r="G223" s="18"/>
      <c r="H223" s="18"/>
    </row>
    <row r="224" spans="6:8" ht="13.5">
      <c r="F224" s="18"/>
      <c r="G224" s="18"/>
      <c r="H224" s="18"/>
    </row>
    <row r="225" spans="6:8" ht="13.5">
      <c r="F225" s="18"/>
      <c r="G225" s="18"/>
      <c r="H225" s="18"/>
    </row>
    <row r="226" spans="6:8" ht="13.5">
      <c r="F226" s="18"/>
      <c r="G226" s="18"/>
      <c r="H226" s="18"/>
    </row>
    <row r="227" spans="6:8" ht="13.5">
      <c r="F227" s="18"/>
      <c r="G227" s="18"/>
      <c r="H227" s="18"/>
    </row>
    <row r="228" spans="6:8" ht="13.5">
      <c r="F228" s="18"/>
      <c r="G228" s="18"/>
      <c r="H228" s="18"/>
    </row>
    <row r="229" spans="6:8" ht="13.5">
      <c r="F229" s="18"/>
      <c r="G229" s="18"/>
      <c r="H229" s="18"/>
    </row>
    <row r="230" spans="6:8" ht="13.5">
      <c r="F230" s="18"/>
      <c r="G230" s="18"/>
      <c r="H230" s="18"/>
    </row>
    <row r="231" spans="6:8" ht="13.5">
      <c r="F231" s="18"/>
      <c r="G231" s="18"/>
      <c r="H231" s="18"/>
    </row>
    <row r="232" spans="6:8" ht="13.5">
      <c r="F232" s="18"/>
      <c r="G232" s="18"/>
      <c r="H232" s="18"/>
    </row>
    <row r="233" spans="6:8" ht="13.5">
      <c r="F233" s="18"/>
      <c r="G233" s="18"/>
      <c r="H233" s="18"/>
    </row>
    <row r="234" spans="6:8" ht="13.5">
      <c r="F234" s="18"/>
      <c r="G234" s="18"/>
      <c r="H234" s="18"/>
    </row>
    <row r="235" spans="6:8" ht="13.5">
      <c r="F235" s="18"/>
      <c r="G235" s="18"/>
      <c r="H235" s="18"/>
    </row>
    <row r="236" spans="6:8" ht="13.5">
      <c r="F236" s="18"/>
      <c r="G236" s="18"/>
      <c r="H236" s="18"/>
    </row>
    <row r="237" spans="6:8" ht="13.5">
      <c r="F237" s="18"/>
      <c r="G237" s="18"/>
      <c r="H237" s="18"/>
    </row>
    <row r="238" spans="6:8" ht="13.5">
      <c r="F238" s="18"/>
      <c r="G238" s="18"/>
      <c r="H238" s="18"/>
    </row>
    <row r="239" spans="6:8" ht="13.5">
      <c r="F239" s="18"/>
      <c r="G239" s="18"/>
      <c r="H239" s="18"/>
    </row>
    <row r="240" spans="6:8" ht="13.5">
      <c r="F240" s="18"/>
      <c r="G240" s="18"/>
      <c r="H240" s="18"/>
    </row>
    <row r="241" spans="6:8" ht="13.5">
      <c r="F241" s="18"/>
      <c r="G241" s="18"/>
      <c r="H241" s="18"/>
    </row>
    <row r="242" spans="6:8" ht="13.5">
      <c r="F242" s="18"/>
      <c r="G242" s="18"/>
      <c r="H242" s="18"/>
    </row>
    <row r="243" spans="6:8" ht="13.5">
      <c r="F243" s="18"/>
      <c r="G243" s="18"/>
      <c r="H243" s="18"/>
    </row>
    <row r="244" spans="6:8" ht="13.5">
      <c r="F244" s="18"/>
      <c r="G244" s="18"/>
      <c r="H244" s="18"/>
    </row>
    <row r="245" spans="6:8" ht="13.5">
      <c r="F245" s="18"/>
      <c r="G245" s="18"/>
      <c r="H245" s="18"/>
    </row>
    <row r="246" spans="6:8" ht="13.5">
      <c r="F246" s="18"/>
      <c r="G246" s="18"/>
      <c r="H246" s="18"/>
    </row>
    <row r="247" spans="6:8" ht="13.5">
      <c r="F247" s="18"/>
      <c r="G247" s="18"/>
      <c r="H247" s="18"/>
    </row>
    <row r="248" spans="6:8" ht="13.5">
      <c r="F248" s="18"/>
      <c r="G248" s="18"/>
      <c r="H248" s="18"/>
    </row>
    <row r="249" spans="6:8" ht="13.5">
      <c r="F249" s="18"/>
      <c r="G249" s="18"/>
      <c r="H249" s="18"/>
    </row>
    <row r="250" spans="6:8" ht="13.5">
      <c r="F250" s="18"/>
      <c r="G250" s="18"/>
      <c r="H250" s="18"/>
    </row>
    <row r="251" spans="6:8" ht="13.5">
      <c r="F251" s="18"/>
      <c r="G251" s="18"/>
      <c r="H251" s="18"/>
    </row>
    <row r="252" spans="6:8" ht="13.5">
      <c r="F252" s="18"/>
      <c r="G252" s="18"/>
      <c r="H252" s="18"/>
    </row>
    <row r="253" spans="6:8" ht="13.5">
      <c r="F253" s="18"/>
      <c r="G253" s="18"/>
      <c r="H253" s="18"/>
    </row>
    <row r="254" spans="6:8" ht="13.5">
      <c r="F254" s="18"/>
      <c r="G254" s="18"/>
      <c r="H254" s="18"/>
    </row>
    <row r="255" spans="6:8" ht="13.5">
      <c r="F255" s="18"/>
      <c r="G255" s="18"/>
      <c r="H255" s="18"/>
    </row>
    <row r="256" spans="6:8" ht="13.5">
      <c r="F256" s="18"/>
      <c r="G256" s="18"/>
      <c r="H256" s="18"/>
    </row>
    <row r="257" spans="6:8" ht="13.5">
      <c r="F257" s="18"/>
      <c r="G257" s="18"/>
      <c r="H257" s="18"/>
    </row>
    <row r="258" spans="6:8" ht="13.5">
      <c r="F258" s="18"/>
      <c r="G258" s="18"/>
      <c r="H258" s="18"/>
    </row>
    <row r="259" spans="6:8" ht="13.5">
      <c r="F259" s="18"/>
      <c r="G259" s="18"/>
      <c r="H259" s="18"/>
    </row>
    <row r="260" spans="6:8" ht="13.5">
      <c r="F260" s="18"/>
      <c r="G260" s="18"/>
      <c r="H260" s="18"/>
    </row>
    <row r="261" spans="6:8" ht="13.5">
      <c r="F261" s="18"/>
      <c r="G261" s="18"/>
      <c r="H261" s="18"/>
    </row>
    <row r="262" spans="6:8" ht="13.5">
      <c r="F262" s="18"/>
      <c r="G262" s="18"/>
      <c r="H262" s="18"/>
    </row>
    <row r="263" spans="6:8" ht="13.5">
      <c r="F263" s="18"/>
      <c r="G263" s="18"/>
      <c r="H263" s="18"/>
    </row>
    <row r="264" spans="6:8" ht="13.5">
      <c r="F264" s="18"/>
      <c r="G264" s="18"/>
      <c r="H264" s="18"/>
    </row>
    <row r="265" spans="6:8" ht="13.5">
      <c r="F265" s="18"/>
      <c r="G265" s="18"/>
      <c r="H265" s="18"/>
    </row>
    <row r="266" spans="6:8" ht="13.5">
      <c r="F266" s="18"/>
      <c r="G266" s="18"/>
      <c r="H266" s="18"/>
    </row>
    <row r="267" spans="6:8" ht="13.5">
      <c r="F267" s="18"/>
      <c r="G267" s="18"/>
      <c r="H267" s="18"/>
    </row>
    <row r="268" spans="6:8" ht="13.5">
      <c r="F268" s="18"/>
      <c r="G268" s="18"/>
      <c r="H268" s="18"/>
    </row>
    <row r="269" spans="6:8" ht="13.5">
      <c r="F269" s="18"/>
      <c r="G269" s="18"/>
      <c r="H269" s="18"/>
    </row>
    <row r="270" spans="6:8" ht="13.5">
      <c r="F270" s="18"/>
      <c r="G270" s="18"/>
      <c r="H270" s="18"/>
    </row>
    <row r="271" spans="6:8" ht="13.5">
      <c r="F271" s="18"/>
      <c r="G271" s="18"/>
      <c r="H271" s="18"/>
    </row>
    <row r="272" spans="6:8" ht="13.5">
      <c r="F272" s="18"/>
      <c r="G272" s="18"/>
      <c r="H272" s="18"/>
    </row>
    <row r="273" spans="6:8" ht="13.5">
      <c r="F273" s="18"/>
      <c r="G273" s="18"/>
      <c r="H273" s="18"/>
    </row>
    <row r="274" spans="6:8" ht="13.5">
      <c r="F274" s="18"/>
      <c r="G274" s="18"/>
      <c r="H274" s="18"/>
    </row>
    <row r="275" spans="6:8" ht="13.5">
      <c r="F275" s="18"/>
      <c r="G275" s="18"/>
      <c r="H275" s="18"/>
    </row>
    <row r="276" spans="6:8" ht="13.5">
      <c r="F276" s="18"/>
      <c r="G276" s="18"/>
      <c r="H276" s="18"/>
    </row>
    <row r="277" spans="6:8" ht="13.5">
      <c r="F277" s="18"/>
      <c r="G277" s="18"/>
      <c r="H277" s="18"/>
    </row>
    <row r="278" spans="6:8" ht="13.5">
      <c r="F278" s="18"/>
      <c r="G278" s="18"/>
      <c r="H278" s="18"/>
    </row>
    <row r="279" spans="6:8" ht="13.5">
      <c r="F279" s="18"/>
      <c r="G279" s="18"/>
      <c r="H279" s="18"/>
    </row>
    <row r="280" spans="6:8" ht="13.5">
      <c r="F280" s="18"/>
      <c r="G280" s="18"/>
      <c r="H280" s="18"/>
    </row>
    <row r="281" spans="6:8" ht="13.5">
      <c r="F281" s="18"/>
      <c r="G281" s="18"/>
      <c r="H281" s="18"/>
    </row>
    <row r="282" spans="6:8" ht="13.5">
      <c r="F282" s="18"/>
      <c r="G282" s="18"/>
      <c r="H282" s="18"/>
    </row>
    <row r="283" spans="6:8" ht="13.5">
      <c r="F283" s="18"/>
      <c r="G283" s="18"/>
      <c r="H283" s="18"/>
    </row>
    <row r="284" spans="6:8" ht="13.5">
      <c r="F284" s="18"/>
      <c r="G284" s="18"/>
      <c r="H284" s="18"/>
    </row>
    <row r="285" spans="6:8" ht="13.5">
      <c r="F285" s="18"/>
      <c r="G285" s="18"/>
      <c r="H285" s="18"/>
    </row>
    <row r="286" spans="6:8" ht="13.5">
      <c r="F286" s="18"/>
      <c r="G286" s="18"/>
      <c r="H286" s="18"/>
    </row>
    <row r="287" spans="6:8" ht="13.5">
      <c r="F287" s="18"/>
      <c r="G287" s="18"/>
      <c r="H287" s="18"/>
    </row>
    <row r="288" spans="6:8" ht="13.5">
      <c r="F288" s="18"/>
      <c r="G288" s="18"/>
      <c r="H288" s="18"/>
    </row>
    <row r="289" spans="6:8" ht="13.5">
      <c r="F289" s="18"/>
      <c r="G289" s="18"/>
      <c r="H289" s="18"/>
    </row>
    <row r="290" spans="6:8" ht="13.5">
      <c r="F290" s="18"/>
      <c r="G290" s="18"/>
      <c r="H290" s="18"/>
    </row>
    <row r="291" spans="6:8" ht="13.5">
      <c r="F291" s="18"/>
      <c r="G291" s="18"/>
      <c r="H291" s="18"/>
    </row>
    <row r="292" spans="6:8" ht="13.5">
      <c r="F292" s="18"/>
      <c r="G292" s="18"/>
      <c r="H292" s="18"/>
    </row>
    <row r="293" spans="6:8" ht="13.5">
      <c r="F293" s="18"/>
      <c r="G293" s="18"/>
      <c r="H293" s="18"/>
    </row>
    <row r="294" spans="6:8" ht="13.5">
      <c r="F294" s="18"/>
      <c r="G294" s="18"/>
      <c r="H294" s="18"/>
    </row>
    <row r="295" spans="6:8" ht="13.5">
      <c r="F295" s="18"/>
      <c r="G295" s="18"/>
      <c r="H295" s="18"/>
    </row>
    <row r="296" spans="6:8" ht="13.5">
      <c r="F296" s="18"/>
      <c r="G296" s="18"/>
      <c r="H296" s="18"/>
    </row>
    <row r="297" spans="6:8" ht="13.5">
      <c r="F297" s="18"/>
      <c r="G297" s="18"/>
      <c r="H297" s="18"/>
    </row>
    <row r="298" spans="6:8" ht="13.5">
      <c r="F298" s="18"/>
      <c r="G298" s="18"/>
      <c r="H298" s="18"/>
    </row>
    <row r="299" spans="6:8" ht="13.5">
      <c r="F299" s="18"/>
      <c r="G299" s="18"/>
      <c r="H299" s="18"/>
    </row>
    <row r="300" spans="6:8" ht="13.5">
      <c r="F300" s="18"/>
      <c r="G300" s="18"/>
      <c r="H300" s="18"/>
    </row>
    <row r="301" spans="6:8" ht="13.5">
      <c r="F301" s="18"/>
      <c r="G301" s="18"/>
      <c r="H301" s="18"/>
    </row>
    <row r="302" spans="6:8" ht="13.5">
      <c r="F302" s="18"/>
      <c r="G302" s="18"/>
      <c r="H302" s="18"/>
    </row>
    <row r="303" spans="6:8" ht="13.5">
      <c r="F303" s="18"/>
      <c r="G303" s="18"/>
      <c r="H303" s="18"/>
    </row>
    <row r="304" spans="6:8" ht="13.5">
      <c r="F304" s="18"/>
      <c r="G304" s="18"/>
      <c r="H304" s="18"/>
    </row>
    <row r="305" spans="6:8" ht="13.5">
      <c r="F305" s="18"/>
      <c r="G305" s="18"/>
      <c r="H305" s="18"/>
    </row>
    <row r="306" spans="6:8" ht="13.5">
      <c r="F306" s="18"/>
      <c r="G306" s="18"/>
      <c r="H306" s="18"/>
    </row>
    <row r="307" spans="6:8" ht="13.5">
      <c r="F307" s="18"/>
      <c r="G307" s="18"/>
      <c r="H307" s="18"/>
    </row>
    <row r="308" spans="6:8" ht="13.5">
      <c r="F308" s="18"/>
      <c r="G308" s="18"/>
      <c r="H308" s="18"/>
    </row>
    <row r="309" spans="6:8" ht="13.5">
      <c r="F309" s="18"/>
      <c r="G309" s="18"/>
      <c r="H309" s="18"/>
    </row>
    <row r="310" spans="6:8" ht="13.5">
      <c r="F310" s="18"/>
      <c r="G310" s="18"/>
      <c r="H310" s="18"/>
    </row>
    <row r="311" spans="6:8" ht="13.5">
      <c r="F311" s="18"/>
      <c r="G311" s="18"/>
      <c r="H311" s="18"/>
    </row>
    <row r="312" spans="6:8" ht="13.5">
      <c r="F312" s="18"/>
      <c r="G312" s="18"/>
      <c r="H312" s="18"/>
    </row>
    <row r="313" spans="6:8" ht="13.5">
      <c r="F313" s="18"/>
      <c r="G313" s="18"/>
      <c r="H313" s="18"/>
    </row>
    <row r="314" spans="6:8" ht="13.5">
      <c r="F314" s="18"/>
      <c r="G314" s="18"/>
      <c r="H314" s="18"/>
    </row>
    <row r="315" spans="6:8" ht="13.5">
      <c r="F315" s="18"/>
      <c r="G315" s="18"/>
      <c r="H315" s="18"/>
    </row>
    <row r="316" spans="6:8" ht="13.5">
      <c r="F316" s="18"/>
      <c r="G316" s="18"/>
      <c r="H316" s="18"/>
    </row>
    <row r="317" spans="6:8" ht="13.5">
      <c r="F317" s="18"/>
      <c r="G317" s="18"/>
      <c r="H317" s="18"/>
    </row>
    <row r="318" spans="6:8" ht="13.5">
      <c r="F318" s="18"/>
      <c r="G318" s="18"/>
      <c r="H318" s="18"/>
    </row>
    <row r="319" spans="6:8" ht="13.5">
      <c r="F319" s="18"/>
      <c r="G319" s="18"/>
      <c r="H319" s="18"/>
    </row>
    <row r="320" spans="6:8" ht="13.5">
      <c r="F320" s="18"/>
      <c r="G320" s="18"/>
      <c r="H320" s="18"/>
    </row>
    <row r="321" spans="6:8" ht="13.5">
      <c r="F321" s="18"/>
      <c r="G321" s="18"/>
      <c r="H321" s="18"/>
    </row>
    <row r="322" spans="6:8" ht="13.5">
      <c r="F322" s="18"/>
      <c r="G322" s="18"/>
      <c r="H322" s="18"/>
    </row>
    <row r="323" spans="6:8" ht="13.5">
      <c r="F323" s="18"/>
      <c r="G323" s="18"/>
      <c r="H323" s="18"/>
    </row>
    <row r="324" spans="6:8" ht="13.5">
      <c r="F324" s="18"/>
      <c r="G324" s="18"/>
      <c r="H324" s="18"/>
    </row>
    <row r="325" spans="6:8" ht="13.5">
      <c r="F325" s="18"/>
      <c r="G325" s="18"/>
      <c r="H325" s="18"/>
    </row>
    <row r="326" spans="6:8" ht="13.5">
      <c r="F326" s="18"/>
      <c r="G326" s="18"/>
      <c r="H326" s="18"/>
    </row>
    <row r="327" spans="6:8" ht="13.5">
      <c r="F327" s="18"/>
      <c r="G327" s="18"/>
      <c r="H327" s="18"/>
    </row>
    <row r="328" spans="6:8" ht="13.5">
      <c r="F328" s="18"/>
      <c r="G328" s="18"/>
      <c r="H328" s="18"/>
    </row>
    <row r="329" spans="6:8" ht="13.5">
      <c r="F329" s="18"/>
      <c r="G329" s="18"/>
      <c r="H329" s="18"/>
    </row>
    <row r="330" spans="6:8" ht="13.5">
      <c r="F330" s="18"/>
      <c r="G330" s="18"/>
      <c r="H330" s="18"/>
    </row>
    <row r="331" spans="6:8" ht="13.5">
      <c r="F331" s="18"/>
      <c r="G331" s="18"/>
      <c r="H331" s="18"/>
    </row>
    <row r="332" spans="6:8" ht="13.5">
      <c r="F332" s="18"/>
      <c r="G332" s="18"/>
      <c r="H332" s="18"/>
    </row>
    <row r="333" spans="6:8" ht="13.5">
      <c r="F333" s="18"/>
      <c r="G333" s="18"/>
      <c r="H333" s="18"/>
    </row>
    <row r="334" spans="6:8" ht="13.5">
      <c r="F334" s="18"/>
      <c r="G334" s="18"/>
      <c r="H334" s="18"/>
    </row>
    <row r="335" spans="6:8" ht="13.5">
      <c r="F335" s="18"/>
      <c r="G335" s="18"/>
      <c r="H335" s="18"/>
    </row>
    <row r="336" spans="6:8" ht="13.5">
      <c r="F336" s="18"/>
      <c r="G336" s="18"/>
      <c r="H336" s="18"/>
    </row>
    <row r="337" spans="6:8" ht="13.5">
      <c r="F337" s="18"/>
      <c r="G337" s="18"/>
      <c r="H337" s="18"/>
    </row>
    <row r="338" spans="6:8" ht="13.5">
      <c r="F338" s="18"/>
      <c r="G338" s="18"/>
      <c r="H338" s="18"/>
    </row>
    <row r="339" spans="6:8" ht="13.5">
      <c r="F339" s="18"/>
      <c r="G339" s="18"/>
      <c r="H339" s="18"/>
    </row>
    <row r="340" spans="6:8" ht="13.5">
      <c r="F340" s="18"/>
      <c r="G340" s="18"/>
      <c r="H340" s="18"/>
    </row>
    <row r="341" spans="6:8" ht="13.5">
      <c r="F341" s="18"/>
      <c r="G341" s="18"/>
      <c r="H341" s="18"/>
    </row>
    <row r="342" spans="6:8" ht="13.5">
      <c r="F342" s="18"/>
      <c r="G342" s="18"/>
      <c r="H342" s="18"/>
    </row>
    <row r="343" spans="6:8" ht="13.5">
      <c r="F343" s="18"/>
      <c r="G343" s="18"/>
      <c r="H343" s="18"/>
    </row>
    <row r="344" spans="6:8" ht="13.5">
      <c r="F344" s="18"/>
      <c r="G344" s="18"/>
      <c r="H344" s="18"/>
    </row>
    <row r="345" spans="6:8" ht="13.5">
      <c r="F345" s="18"/>
      <c r="G345" s="18"/>
      <c r="H345" s="18"/>
    </row>
    <row r="346" spans="6:8" ht="13.5">
      <c r="F346" s="18"/>
      <c r="G346" s="18"/>
      <c r="H346" s="18"/>
    </row>
    <row r="347" spans="6:8" ht="13.5">
      <c r="F347" s="18"/>
      <c r="G347" s="18"/>
      <c r="H347" s="18"/>
    </row>
    <row r="348" spans="6:8" ht="13.5">
      <c r="F348" s="18"/>
      <c r="G348" s="18"/>
      <c r="H348" s="18"/>
    </row>
    <row r="349" spans="6:8" ht="13.5">
      <c r="F349" s="18"/>
      <c r="G349" s="18"/>
      <c r="H349" s="18"/>
    </row>
    <row r="350" spans="6:8" ht="13.5">
      <c r="F350" s="18"/>
      <c r="G350" s="18"/>
      <c r="H350" s="18"/>
    </row>
    <row r="351" spans="6:8" ht="13.5">
      <c r="F351" s="18"/>
      <c r="G351" s="18"/>
      <c r="H351" s="18"/>
    </row>
    <row r="352" spans="6:8" ht="13.5">
      <c r="F352" s="18"/>
      <c r="G352" s="18"/>
      <c r="H352" s="18"/>
    </row>
    <row r="353" spans="6:8" ht="13.5">
      <c r="F353" s="18"/>
      <c r="G353" s="18"/>
      <c r="H353" s="18"/>
    </row>
    <row r="354" spans="6:8" ht="13.5">
      <c r="F354" s="18"/>
      <c r="G354" s="18"/>
      <c r="H354" s="18"/>
    </row>
    <row r="355" spans="6:8" ht="13.5">
      <c r="F355" s="18"/>
      <c r="G355" s="18"/>
      <c r="H355" s="18"/>
    </row>
    <row r="356" spans="6:8" ht="13.5">
      <c r="F356" s="18"/>
      <c r="G356" s="18"/>
      <c r="H356" s="18"/>
    </row>
    <row r="357" spans="6:8" ht="13.5">
      <c r="F357" s="18"/>
      <c r="G357" s="18"/>
      <c r="H357" s="18"/>
    </row>
    <row r="358" spans="6:8" ht="13.5">
      <c r="F358" s="18"/>
      <c r="G358" s="18"/>
      <c r="H358" s="18"/>
    </row>
    <row r="359" spans="6:8" ht="13.5">
      <c r="F359" s="18"/>
      <c r="G359" s="18"/>
      <c r="H359" s="18"/>
    </row>
    <row r="360" spans="6:8" ht="13.5">
      <c r="F360" s="18"/>
      <c r="G360" s="18"/>
      <c r="H360" s="18"/>
    </row>
    <row r="361" spans="6:8" ht="13.5">
      <c r="F361" s="18"/>
      <c r="G361" s="18"/>
      <c r="H361" s="18"/>
    </row>
    <row r="362" spans="6:8" ht="13.5">
      <c r="F362" s="18"/>
      <c r="G362" s="18"/>
      <c r="H362" s="18"/>
    </row>
    <row r="363" spans="6:8" ht="13.5">
      <c r="F363" s="18"/>
      <c r="G363" s="18"/>
      <c r="H363" s="18"/>
    </row>
    <row r="364" spans="6:8" ht="13.5">
      <c r="F364" s="18"/>
      <c r="G364" s="18"/>
      <c r="H364" s="18"/>
    </row>
    <row r="365" spans="6:8" ht="13.5">
      <c r="F365" s="18"/>
      <c r="G365" s="18"/>
      <c r="H365" s="18"/>
    </row>
    <row r="366" spans="6:8" ht="13.5">
      <c r="F366" s="18"/>
      <c r="G366" s="18"/>
      <c r="H366" s="18"/>
    </row>
    <row r="367" spans="6:8" ht="13.5">
      <c r="F367" s="18"/>
      <c r="G367" s="18"/>
      <c r="H367" s="18"/>
    </row>
    <row r="368" spans="6:8" ht="13.5">
      <c r="F368" s="18"/>
      <c r="G368" s="18"/>
      <c r="H368" s="18"/>
    </row>
    <row r="369" spans="6:8" ht="13.5">
      <c r="F369" s="18"/>
      <c r="G369" s="18"/>
      <c r="H369" s="18"/>
    </row>
    <row r="370" spans="6:8" ht="13.5">
      <c r="F370" s="18"/>
      <c r="G370" s="18"/>
      <c r="H370" s="18"/>
    </row>
    <row r="371" spans="6:8" ht="13.5">
      <c r="F371" s="18"/>
      <c r="G371" s="18"/>
      <c r="H371" s="18"/>
    </row>
    <row r="372" spans="6:8" ht="13.5">
      <c r="F372" s="18"/>
      <c r="G372" s="18"/>
      <c r="H372" s="18"/>
    </row>
    <row r="373" spans="6:8" ht="13.5">
      <c r="F373" s="18"/>
      <c r="G373" s="18"/>
      <c r="H373" s="18"/>
    </row>
    <row r="374" spans="6:8" ht="13.5">
      <c r="F374" s="18"/>
      <c r="G374" s="18"/>
      <c r="H374" s="18"/>
    </row>
    <row r="375" spans="6:8" ht="13.5">
      <c r="F375" s="18"/>
      <c r="G375" s="18"/>
      <c r="H375" s="18"/>
    </row>
    <row r="376" spans="6:8" ht="13.5">
      <c r="F376" s="18"/>
      <c r="G376" s="18"/>
      <c r="H376" s="18"/>
    </row>
    <row r="377" spans="6:8" ht="13.5">
      <c r="F377" s="18"/>
      <c r="G377" s="18"/>
      <c r="H377" s="18"/>
    </row>
    <row r="378" spans="6:8" ht="13.5">
      <c r="F378" s="18"/>
      <c r="G378" s="18"/>
      <c r="H378" s="18"/>
    </row>
    <row r="379" spans="6:8" ht="13.5">
      <c r="F379" s="18"/>
      <c r="G379" s="18"/>
      <c r="H379" s="18"/>
    </row>
    <row r="380" spans="6:8" ht="13.5">
      <c r="F380" s="18"/>
      <c r="G380" s="18"/>
      <c r="H380" s="18"/>
    </row>
    <row r="381" spans="6:8" ht="13.5">
      <c r="F381" s="18"/>
      <c r="G381" s="18"/>
      <c r="H381" s="18"/>
    </row>
    <row r="382" spans="6:8" ht="13.5">
      <c r="F382" s="18"/>
      <c r="G382" s="18"/>
      <c r="H382" s="18"/>
    </row>
    <row r="383" spans="6:8" ht="13.5">
      <c r="F383" s="18"/>
      <c r="G383" s="18"/>
      <c r="H383" s="18"/>
    </row>
    <row r="384" spans="6:8" ht="13.5">
      <c r="F384" s="18"/>
      <c r="G384" s="18"/>
      <c r="H384" s="18"/>
    </row>
    <row r="385" spans="6:8" ht="13.5">
      <c r="F385" s="18"/>
      <c r="G385" s="18"/>
      <c r="H385" s="18"/>
    </row>
    <row r="386" spans="6:8" ht="13.5">
      <c r="F386" s="18"/>
      <c r="G386" s="18"/>
      <c r="H386" s="18"/>
    </row>
    <row r="387" spans="6:8" ht="13.5">
      <c r="F387" s="18"/>
      <c r="G387" s="18"/>
      <c r="H387" s="18"/>
    </row>
    <row r="388" spans="6:8" ht="13.5">
      <c r="F388" s="18"/>
      <c r="G388" s="18"/>
      <c r="H388" s="18"/>
    </row>
    <row r="389" spans="6:8" ht="13.5">
      <c r="F389" s="18"/>
      <c r="G389" s="18"/>
      <c r="H389" s="18"/>
    </row>
    <row r="390" spans="6:8" ht="13.5">
      <c r="F390" s="18"/>
      <c r="G390" s="18"/>
      <c r="H390" s="18"/>
    </row>
    <row r="391" spans="6:8" ht="13.5">
      <c r="F391" s="18"/>
      <c r="G391" s="18"/>
      <c r="H391" s="18"/>
    </row>
    <row r="392" spans="6:8" ht="13.5">
      <c r="F392" s="18"/>
      <c r="G392" s="18"/>
      <c r="H392" s="18"/>
    </row>
    <row r="393" spans="6:8" ht="13.5">
      <c r="F393" s="18"/>
      <c r="G393" s="18"/>
      <c r="H393" s="18"/>
    </row>
    <row r="394" spans="6:8" ht="13.5">
      <c r="F394" s="18"/>
      <c r="G394" s="18"/>
      <c r="H394" s="18"/>
    </row>
    <row r="395" spans="6:8" ht="13.5">
      <c r="F395" s="18"/>
      <c r="G395" s="18"/>
      <c r="H395" s="18"/>
    </row>
    <row r="396" spans="6:8" ht="13.5">
      <c r="F396" s="18"/>
      <c r="G396" s="18"/>
      <c r="H396" s="18"/>
    </row>
    <row r="397" spans="6:8" ht="13.5">
      <c r="F397" s="18"/>
      <c r="G397" s="18"/>
      <c r="H397" s="18"/>
    </row>
    <row r="398" spans="6:8" ht="13.5">
      <c r="F398" s="18"/>
      <c r="G398" s="18"/>
      <c r="H398" s="18"/>
    </row>
    <row r="399" spans="6:8" ht="13.5">
      <c r="F399" s="18"/>
      <c r="G399" s="18"/>
      <c r="H399" s="18"/>
    </row>
    <row r="400" spans="6:8" ht="13.5">
      <c r="F400" s="18"/>
      <c r="G400" s="18"/>
      <c r="H400" s="18"/>
    </row>
    <row r="401" spans="6:8" ht="13.5">
      <c r="F401" s="18"/>
      <c r="G401" s="18"/>
      <c r="H401" s="18"/>
    </row>
    <row r="402" spans="6:8" ht="13.5">
      <c r="F402" s="18"/>
      <c r="G402" s="18"/>
      <c r="H402" s="18"/>
    </row>
    <row r="403" spans="6:8" ht="13.5">
      <c r="F403" s="18"/>
      <c r="G403" s="18"/>
      <c r="H403" s="18"/>
    </row>
    <row r="404" spans="6:8" ht="13.5">
      <c r="F404" s="18"/>
      <c r="G404" s="18"/>
      <c r="H404" s="18"/>
    </row>
    <row r="405" spans="6:8" ht="13.5">
      <c r="F405" s="18"/>
      <c r="G405" s="18"/>
      <c r="H405" s="18"/>
    </row>
    <row r="406" spans="6:8" ht="13.5">
      <c r="F406" s="18"/>
      <c r="G406" s="18"/>
      <c r="H406" s="18"/>
    </row>
    <row r="407" spans="6:8" ht="13.5">
      <c r="F407" s="18"/>
      <c r="G407" s="18"/>
      <c r="H407" s="18"/>
    </row>
    <row r="408" spans="6:8" ht="13.5">
      <c r="F408" s="18"/>
      <c r="G408" s="18"/>
      <c r="H408" s="18"/>
    </row>
    <row r="409" spans="6:8" ht="13.5">
      <c r="F409" s="18"/>
      <c r="G409" s="18"/>
      <c r="H409" s="18"/>
    </row>
    <row r="410" spans="6:8" ht="13.5">
      <c r="F410" s="18"/>
      <c r="G410" s="18"/>
      <c r="H410" s="18"/>
    </row>
    <row r="411" spans="6:8" ht="13.5">
      <c r="F411" s="18"/>
      <c r="G411" s="18"/>
      <c r="H411" s="18"/>
    </row>
    <row r="412" spans="6:8" ht="13.5">
      <c r="F412" s="18"/>
      <c r="G412" s="18"/>
      <c r="H412" s="18"/>
    </row>
    <row r="413" spans="6:8" ht="13.5">
      <c r="F413" s="18"/>
      <c r="G413" s="18"/>
      <c r="H413" s="18"/>
    </row>
    <row r="414" spans="6:8" ht="13.5">
      <c r="F414" s="18"/>
      <c r="G414" s="18"/>
      <c r="H414" s="18"/>
    </row>
    <row r="415" spans="6:8" ht="13.5">
      <c r="F415" s="18"/>
      <c r="G415" s="18"/>
      <c r="H415" s="18"/>
    </row>
    <row r="416" spans="6:8" ht="13.5">
      <c r="F416" s="18"/>
      <c r="G416" s="18"/>
      <c r="H416" s="18"/>
    </row>
    <row r="417" spans="6:8" ht="13.5">
      <c r="F417" s="18"/>
      <c r="G417" s="18"/>
      <c r="H417" s="18"/>
    </row>
    <row r="418" spans="6:8" ht="13.5">
      <c r="F418" s="18"/>
      <c r="G418" s="18"/>
      <c r="H418" s="18"/>
    </row>
    <row r="419" spans="6:8" ht="13.5">
      <c r="F419" s="18"/>
      <c r="G419" s="18"/>
      <c r="H419" s="18"/>
    </row>
    <row r="420" spans="6:8" ht="13.5">
      <c r="F420" s="18"/>
      <c r="G420" s="18"/>
      <c r="H420" s="18"/>
    </row>
    <row r="421" spans="6:8" ht="13.5">
      <c r="F421" s="18"/>
      <c r="G421" s="18"/>
      <c r="H421" s="18"/>
    </row>
    <row r="422" spans="6:8" ht="13.5">
      <c r="F422" s="18"/>
      <c r="G422" s="18"/>
      <c r="H422" s="18"/>
    </row>
    <row r="423" spans="6:8" ht="13.5">
      <c r="F423" s="18"/>
      <c r="G423" s="18"/>
      <c r="H423" s="18"/>
    </row>
    <row r="424" spans="6:8" ht="13.5">
      <c r="F424" s="18"/>
      <c r="G424" s="18"/>
      <c r="H424" s="18"/>
    </row>
    <row r="425" spans="6:8" ht="13.5">
      <c r="F425" s="18"/>
      <c r="G425" s="18"/>
      <c r="H425" s="18"/>
    </row>
    <row r="426" spans="6:8" ht="13.5">
      <c r="F426" s="18"/>
      <c r="G426" s="18"/>
      <c r="H426" s="18"/>
    </row>
    <row r="427" spans="6:8" ht="13.5">
      <c r="F427" s="18"/>
      <c r="G427" s="18"/>
      <c r="H427" s="18"/>
    </row>
    <row r="428" spans="6:8" ht="13.5">
      <c r="F428" s="18"/>
      <c r="G428" s="18"/>
      <c r="H428" s="18"/>
    </row>
    <row r="429" spans="6:8" ht="13.5">
      <c r="F429" s="18"/>
      <c r="G429" s="18"/>
      <c r="H429" s="18"/>
    </row>
    <row r="430" spans="6:8" ht="13.5">
      <c r="F430" s="18"/>
      <c r="G430" s="18"/>
      <c r="H430" s="18"/>
    </row>
    <row r="431" spans="6:8" ht="13.5">
      <c r="F431" s="18"/>
      <c r="G431" s="18"/>
      <c r="H431" s="18"/>
    </row>
    <row r="432" spans="6:8" ht="13.5">
      <c r="F432" s="18"/>
      <c r="G432" s="18"/>
      <c r="H432" s="18"/>
    </row>
    <row r="433" spans="6:8" ht="13.5">
      <c r="F433" s="18"/>
      <c r="G433" s="18"/>
      <c r="H433" s="18"/>
    </row>
    <row r="434" spans="6:8" ht="13.5">
      <c r="F434" s="18"/>
      <c r="G434" s="18"/>
      <c r="H434" s="18"/>
    </row>
    <row r="435" spans="6:8" ht="13.5">
      <c r="F435" s="18"/>
      <c r="G435" s="18"/>
      <c r="H435" s="18"/>
    </row>
    <row r="436" spans="6:8" ht="13.5">
      <c r="F436" s="18"/>
      <c r="G436" s="18"/>
      <c r="H436" s="18"/>
    </row>
    <row r="437" spans="6:8" ht="13.5">
      <c r="F437" s="18"/>
      <c r="G437" s="18"/>
      <c r="H437" s="18"/>
    </row>
    <row r="438" spans="6:8" ht="13.5">
      <c r="F438" s="18"/>
      <c r="G438" s="18"/>
      <c r="H438" s="18"/>
    </row>
    <row r="439" spans="6:8" ht="13.5">
      <c r="F439" s="18"/>
      <c r="G439" s="18"/>
      <c r="H439" s="18"/>
    </row>
    <row r="440" spans="6:8" ht="13.5">
      <c r="F440" s="18"/>
      <c r="G440" s="18"/>
      <c r="H440" s="18"/>
    </row>
    <row r="441" spans="6:8" ht="13.5">
      <c r="F441" s="18"/>
      <c r="G441" s="18"/>
      <c r="H441" s="18"/>
    </row>
    <row r="442" spans="6:8" ht="13.5">
      <c r="F442" s="18"/>
      <c r="G442" s="18"/>
      <c r="H442" s="18"/>
    </row>
    <row r="443" spans="6:8" ht="13.5">
      <c r="F443" s="18"/>
      <c r="G443" s="18"/>
      <c r="H443" s="18"/>
    </row>
    <row r="444" spans="6:8" ht="13.5">
      <c r="F444" s="18"/>
      <c r="G444" s="18"/>
      <c r="H444" s="18"/>
    </row>
    <row r="445" spans="6:8" ht="13.5">
      <c r="F445" s="18"/>
      <c r="G445" s="18"/>
      <c r="H445" s="18"/>
    </row>
    <row r="446" spans="6:8" ht="13.5">
      <c r="F446" s="18"/>
      <c r="G446" s="18"/>
      <c r="H446" s="18"/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6692913385826772" top="0.6692913385826772" bottom="0.5905511811023623" header="0.5118110236220472" footer="0.4724409448818898"/>
  <pageSetup horizontalDpi="600" verticalDpi="600" orientation="portrait" paperSize="9" scale="98" r:id="rId1"/>
  <headerFooter alignWithMargins="0">
    <oddHeader>&amp;L　　Ⅱ　国民健康保険税（料）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33"/>
  <sheetViews>
    <sheetView showGridLines="0" zoomScaleSheetLayoutView="7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:C6"/>
    </sheetView>
  </sheetViews>
  <sheetFormatPr defaultColWidth="9.00390625" defaultRowHeight="13.5"/>
  <cols>
    <col min="1" max="1" width="2.625" style="14" customWidth="1"/>
    <col min="2" max="2" width="3.125" style="14" customWidth="1"/>
    <col min="3" max="3" width="16.25390625" style="14" customWidth="1"/>
    <col min="4" max="4" width="11.375" style="14" customWidth="1"/>
    <col min="5" max="5" width="10.625" style="14" customWidth="1"/>
    <col min="6" max="6" width="11.625" style="14" customWidth="1"/>
    <col min="7" max="7" width="11.375" style="14" customWidth="1"/>
    <col min="8" max="8" width="10.625" style="14" customWidth="1"/>
    <col min="9" max="9" width="11.625" style="14" customWidth="1"/>
    <col min="10" max="12" width="5.625" style="14" customWidth="1"/>
    <col min="13" max="16384" width="9.00390625" style="14" customWidth="1"/>
  </cols>
  <sheetData>
    <row r="1" spans="1:12" s="12" customFormat="1" ht="30.75" customHeight="1">
      <c r="A1" s="275" t="s">
        <v>131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3:12" ht="24" customHeight="1"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thickBot="1">
      <c r="A3" s="14" t="s">
        <v>63</v>
      </c>
      <c r="L3" s="24" t="s">
        <v>64</v>
      </c>
    </row>
    <row r="4" spans="1:12" s="27" customFormat="1" ht="27" customHeight="1">
      <c r="A4" s="295" t="s">
        <v>113</v>
      </c>
      <c r="B4" s="296"/>
      <c r="C4" s="297"/>
      <c r="D4" s="291" t="s">
        <v>77</v>
      </c>
      <c r="E4" s="292"/>
      <c r="F4" s="293"/>
      <c r="G4" s="291" t="s">
        <v>78</v>
      </c>
      <c r="H4" s="292"/>
      <c r="I4" s="293"/>
      <c r="J4" s="291" t="s">
        <v>79</v>
      </c>
      <c r="K4" s="292"/>
      <c r="L4" s="294"/>
    </row>
    <row r="5" spans="1:12" s="27" customFormat="1" ht="27" customHeight="1" thickBot="1">
      <c r="A5" s="288" t="s">
        <v>112</v>
      </c>
      <c r="B5" s="289"/>
      <c r="C5" s="290"/>
      <c r="D5" s="28" t="s">
        <v>80</v>
      </c>
      <c r="E5" s="29" t="s">
        <v>81</v>
      </c>
      <c r="F5" s="30" t="s">
        <v>82</v>
      </c>
      <c r="G5" s="28" t="s">
        <v>80</v>
      </c>
      <c r="H5" s="29" t="s">
        <v>81</v>
      </c>
      <c r="I5" s="30" t="s">
        <v>82</v>
      </c>
      <c r="J5" s="28" t="s">
        <v>83</v>
      </c>
      <c r="K5" s="29" t="s">
        <v>84</v>
      </c>
      <c r="L5" s="40" t="s">
        <v>82</v>
      </c>
    </row>
    <row r="6" spans="1:12" ht="27" customHeight="1" thickTop="1">
      <c r="A6" s="279" t="s">
        <v>85</v>
      </c>
      <c r="B6" s="280"/>
      <c r="C6" s="281"/>
      <c r="D6" s="31">
        <f>SUM(D7,D27)</f>
        <v>117334531</v>
      </c>
      <c r="E6" s="32">
        <f>SUM(E7,E27)</f>
        <v>17318212</v>
      </c>
      <c r="F6" s="33">
        <f>SUM(D6:E6)</f>
        <v>134652743</v>
      </c>
      <c r="G6" s="31">
        <f>SUM(G7,G27)</f>
        <v>112622621</v>
      </c>
      <c r="H6" s="32">
        <f>SUM(H7,H27)</f>
        <v>3645381</v>
      </c>
      <c r="I6" s="33">
        <f>SUM(G6:H6)</f>
        <v>116268002</v>
      </c>
      <c r="J6" s="41">
        <f>IF(D6=0,"-",ROUND((G6/D6)*100,1))</f>
        <v>96</v>
      </c>
      <c r="K6" s="42">
        <f>IF(E6=0,"-",ROUND((H6/E6)*100,1))</f>
        <v>21</v>
      </c>
      <c r="L6" s="43">
        <f>IF(F6=0,"-",ROUND((I6/F6)*100,1))</f>
        <v>86.3</v>
      </c>
    </row>
    <row r="7" spans="1:12" ht="27" customHeight="1">
      <c r="A7" s="272" t="s">
        <v>111</v>
      </c>
      <c r="B7" s="273"/>
      <c r="C7" s="274"/>
      <c r="D7" s="34">
        <f>SUM(D8,D13,D21,D22,D23,D24)</f>
        <v>116557788</v>
      </c>
      <c r="E7" s="35">
        <f>SUM(E8,E13,E21,E22,E23,E24)</f>
        <v>17309637</v>
      </c>
      <c r="F7" s="36">
        <f aca="true" t="shared" si="0" ref="F7:F33">SUM(D7:E7)</f>
        <v>133867425</v>
      </c>
      <c r="G7" s="34">
        <f>SUM(G8,G13,G21,G22,G23,G24)</f>
        <v>111849492</v>
      </c>
      <c r="H7" s="35">
        <f>SUM(H8,H13,H21,H22,H23,H24)</f>
        <v>3641438</v>
      </c>
      <c r="I7" s="36">
        <f aca="true" t="shared" si="1" ref="I7:I33">SUM(G7:H7)</f>
        <v>115490930</v>
      </c>
      <c r="J7" s="44">
        <f aca="true" t="shared" si="2" ref="J7:J33">IF(D7=0,"-",ROUND((G7/D7)*100,1))</f>
        <v>96</v>
      </c>
      <c r="K7" s="45">
        <f aca="true" t="shared" si="3" ref="K7:K33">IF(E7=0,"-",ROUND((H7/E7)*100,1))</f>
        <v>21</v>
      </c>
      <c r="L7" s="46">
        <f aca="true" t="shared" si="4" ref="L7:L33">IF(F7=0,"-",ROUND((I7/F7)*100,1))</f>
        <v>86.3</v>
      </c>
    </row>
    <row r="8" spans="1:12" ht="27" customHeight="1">
      <c r="A8" s="276" t="s">
        <v>110</v>
      </c>
      <c r="B8" s="277"/>
      <c r="C8" s="278"/>
      <c r="D8" s="51">
        <f>SUM(D9:D12)</f>
        <v>43978491</v>
      </c>
      <c r="E8" s="52">
        <f>SUM(E9:E12)</f>
        <v>3917972</v>
      </c>
      <c r="F8" s="53">
        <f t="shared" si="0"/>
        <v>47896463</v>
      </c>
      <c r="G8" s="51">
        <f>SUM(G9:G12)</f>
        <v>42952204</v>
      </c>
      <c r="H8" s="52">
        <f>SUM(H9:H12)</f>
        <v>917965</v>
      </c>
      <c r="I8" s="53">
        <f t="shared" si="1"/>
        <v>43870169</v>
      </c>
      <c r="J8" s="54">
        <f t="shared" si="2"/>
        <v>97.7</v>
      </c>
      <c r="K8" s="55">
        <f t="shared" si="3"/>
        <v>23.4</v>
      </c>
      <c r="L8" s="56">
        <f t="shared" si="4"/>
        <v>91.6</v>
      </c>
    </row>
    <row r="9" spans="1:12" ht="27" customHeight="1">
      <c r="A9" s="25"/>
      <c r="B9" s="282" t="s">
        <v>87</v>
      </c>
      <c r="C9" s="283"/>
      <c r="D9" s="57">
        <f>'(ｲ)個人均等割'!C48</f>
        <v>1240908</v>
      </c>
      <c r="E9" s="58">
        <f>'(ｲ)個人均等割'!D48</f>
        <v>127303</v>
      </c>
      <c r="F9" s="59">
        <f t="shared" si="0"/>
        <v>1368211</v>
      </c>
      <c r="G9" s="57">
        <f>'(ｲ)個人均等割'!F48</f>
        <v>1198487</v>
      </c>
      <c r="H9" s="58">
        <f>'(ｲ)個人均等割'!G48</f>
        <v>31333</v>
      </c>
      <c r="I9" s="59">
        <f t="shared" si="1"/>
        <v>1229820</v>
      </c>
      <c r="J9" s="60">
        <f t="shared" si="2"/>
        <v>96.6</v>
      </c>
      <c r="K9" s="61">
        <f t="shared" si="3"/>
        <v>24.6</v>
      </c>
      <c r="L9" s="62">
        <f t="shared" si="4"/>
        <v>89.9</v>
      </c>
    </row>
    <row r="10" spans="1:12" ht="27" customHeight="1">
      <c r="A10" s="25"/>
      <c r="B10" s="287" t="s">
        <v>88</v>
      </c>
      <c r="C10" s="283"/>
      <c r="D10" s="57">
        <f>'(ﾛ)所得割'!C48</f>
        <v>32182503</v>
      </c>
      <c r="E10" s="58">
        <f>'(ﾛ)所得割'!D48</f>
        <v>3528478</v>
      </c>
      <c r="F10" s="59">
        <f t="shared" si="0"/>
        <v>35710981</v>
      </c>
      <c r="G10" s="57">
        <f>'(ﾛ)所得割'!F48</f>
        <v>31259130</v>
      </c>
      <c r="H10" s="58">
        <f>'(ﾛ)所得割'!G48</f>
        <v>828559</v>
      </c>
      <c r="I10" s="59">
        <f t="shared" si="1"/>
        <v>32087689</v>
      </c>
      <c r="J10" s="60">
        <f t="shared" si="2"/>
        <v>97.1</v>
      </c>
      <c r="K10" s="61">
        <f t="shared" si="3"/>
        <v>23.5</v>
      </c>
      <c r="L10" s="62">
        <f t="shared" si="4"/>
        <v>89.9</v>
      </c>
    </row>
    <row r="11" spans="1:12" ht="27" customHeight="1">
      <c r="A11" s="25"/>
      <c r="B11" s="282" t="s">
        <v>89</v>
      </c>
      <c r="C11" s="283"/>
      <c r="D11" s="57">
        <f>'(ﾊ)法人均等割'!C48</f>
        <v>2667391</v>
      </c>
      <c r="E11" s="58">
        <f>'(ﾊ)法人均等割'!D48</f>
        <v>111826</v>
      </c>
      <c r="F11" s="59">
        <f t="shared" si="0"/>
        <v>2779217</v>
      </c>
      <c r="G11" s="57">
        <f>'(ﾊ)法人均等割'!F48</f>
        <v>2634572</v>
      </c>
      <c r="H11" s="58">
        <f>'(ﾊ)法人均等割'!G48</f>
        <v>27546</v>
      </c>
      <c r="I11" s="59">
        <f t="shared" si="1"/>
        <v>2662118</v>
      </c>
      <c r="J11" s="60">
        <f t="shared" si="2"/>
        <v>98.8</v>
      </c>
      <c r="K11" s="61">
        <f t="shared" si="3"/>
        <v>24.6</v>
      </c>
      <c r="L11" s="62">
        <f t="shared" si="4"/>
        <v>95.8</v>
      </c>
    </row>
    <row r="12" spans="1:12" ht="27" customHeight="1">
      <c r="A12" s="26"/>
      <c r="B12" s="284" t="s">
        <v>90</v>
      </c>
      <c r="C12" s="285"/>
      <c r="D12" s="63">
        <f>'(ﾆ)法人税割'!C48</f>
        <v>7887689</v>
      </c>
      <c r="E12" s="64">
        <f>'(ﾆ)法人税割'!D48</f>
        <v>150365</v>
      </c>
      <c r="F12" s="65">
        <f t="shared" si="0"/>
        <v>8038054</v>
      </c>
      <c r="G12" s="63">
        <f>'(ﾆ)法人税割'!F48</f>
        <v>7860015</v>
      </c>
      <c r="H12" s="64">
        <f>'(ﾆ)法人税割'!G48</f>
        <v>30527</v>
      </c>
      <c r="I12" s="65">
        <f t="shared" si="1"/>
        <v>7890542</v>
      </c>
      <c r="J12" s="66">
        <f t="shared" si="2"/>
        <v>99.6</v>
      </c>
      <c r="K12" s="67">
        <f t="shared" si="3"/>
        <v>20.3</v>
      </c>
      <c r="L12" s="68">
        <f t="shared" si="4"/>
        <v>98.2</v>
      </c>
    </row>
    <row r="13" spans="1:12" ht="27" customHeight="1">
      <c r="A13" s="276" t="s">
        <v>109</v>
      </c>
      <c r="B13" s="273"/>
      <c r="C13" s="274"/>
      <c r="D13" s="34">
        <f>SUM(D14,D18)</f>
        <v>61309121</v>
      </c>
      <c r="E13" s="35">
        <f>SUM(E14,E18)</f>
        <v>12373528</v>
      </c>
      <c r="F13" s="36">
        <f t="shared" si="0"/>
        <v>73682649</v>
      </c>
      <c r="G13" s="34">
        <f>SUM(G14,G18)</f>
        <v>57797908</v>
      </c>
      <c r="H13" s="35">
        <f>SUM(H14,H18)</f>
        <v>2589225</v>
      </c>
      <c r="I13" s="36">
        <f t="shared" si="1"/>
        <v>60387133</v>
      </c>
      <c r="J13" s="44">
        <f t="shared" si="2"/>
        <v>94.3</v>
      </c>
      <c r="K13" s="45">
        <f t="shared" si="3"/>
        <v>20.9</v>
      </c>
      <c r="L13" s="46">
        <f t="shared" si="4"/>
        <v>82</v>
      </c>
    </row>
    <row r="14" spans="1:12" ht="27" customHeight="1">
      <c r="A14" s="25"/>
      <c r="B14" s="286" t="s">
        <v>91</v>
      </c>
      <c r="C14" s="278"/>
      <c r="D14" s="51">
        <f>SUM(D15:D17)</f>
        <v>58843955</v>
      </c>
      <c r="E14" s="52">
        <f>SUM(E15:E17)</f>
        <v>12373528</v>
      </c>
      <c r="F14" s="53">
        <f t="shared" si="0"/>
        <v>71217483</v>
      </c>
      <c r="G14" s="51">
        <f>SUM(G15:G17)</f>
        <v>55332742</v>
      </c>
      <c r="H14" s="52">
        <f>SUM(H15:H17)</f>
        <v>2589225</v>
      </c>
      <c r="I14" s="53">
        <f t="shared" si="1"/>
        <v>57921967</v>
      </c>
      <c r="J14" s="54">
        <f t="shared" si="2"/>
        <v>94</v>
      </c>
      <c r="K14" s="55">
        <f t="shared" si="3"/>
        <v>20.9</v>
      </c>
      <c r="L14" s="56">
        <f t="shared" si="4"/>
        <v>81.3</v>
      </c>
    </row>
    <row r="15" spans="1:12" ht="27" customHeight="1">
      <c r="A15" s="25"/>
      <c r="B15" s="69"/>
      <c r="C15" s="59" t="s">
        <v>92</v>
      </c>
      <c r="D15" s="57">
        <f>'a土地'!C48</f>
        <v>16328504</v>
      </c>
      <c r="E15" s="58">
        <f>'a土地'!D48</f>
        <v>3329221</v>
      </c>
      <c r="F15" s="59">
        <f t="shared" si="0"/>
        <v>19657725</v>
      </c>
      <c r="G15" s="57">
        <f>'a土地'!F48</f>
        <v>15389172</v>
      </c>
      <c r="H15" s="58">
        <f>'a土地'!G48</f>
        <v>721884</v>
      </c>
      <c r="I15" s="59">
        <f t="shared" si="1"/>
        <v>16111056</v>
      </c>
      <c r="J15" s="60">
        <f t="shared" si="2"/>
        <v>94.2</v>
      </c>
      <c r="K15" s="61">
        <f t="shared" si="3"/>
        <v>21.7</v>
      </c>
      <c r="L15" s="62">
        <f t="shared" si="4"/>
        <v>82</v>
      </c>
    </row>
    <row r="16" spans="1:12" ht="27" customHeight="1">
      <c r="A16" s="25"/>
      <c r="B16" s="69"/>
      <c r="C16" s="59" t="s">
        <v>93</v>
      </c>
      <c r="D16" s="57">
        <f>'b家屋'!C48</f>
        <v>34390136</v>
      </c>
      <c r="E16" s="58">
        <f>'b家屋'!D48</f>
        <v>7399958</v>
      </c>
      <c r="F16" s="59">
        <f t="shared" si="0"/>
        <v>41790094</v>
      </c>
      <c r="G16" s="57">
        <f>'b家屋'!F48</f>
        <v>32310397</v>
      </c>
      <c r="H16" s="58">
        <f>'b家屋'!G48</f>
        <v>1528408</v>
      </c>
      <c r="I16" s="59">
        <f t="shared" si="1"/>
        <v>33838805</v>
      </c>
      <c r="J16" s="60">
        <f t="shared" si="2"/>
        <v>94</v>
      </c>
      <c r="K16" s="61">
        <f t="shared" si="3"/>
        <v>20.7</v>
      </c>
      <c r="L16" s="62">
        <f t="shared" si="4"/>
        <v>81</v>
      </c>
    </row>
    <row r="17" spans="1:12" ht="27" customHeight="1">
      <c r="A17" s="25"/>
      <c r="B17" s="70"/>
      <c r="C17" s="65" t="s">
        <v>94</v>
      </c>
      <c r="D17" s="63">
        <f>'c償却資産'!C48</f>
        <v>8125315</v>
      </c>
      <c r="E17" s="64">
        <f>'c償却資産'!D48</f>
        <v>1644349</v>
      </c>
      <c r="F17" s="65">
        <f t="shared" si="0"/>
        <v>9769664</v>
      </c>
      <c r="G17" s="63">
        <f>'c償却資産'!F48</f>
        <v>7633173</v>
      </c>
      <c r="H17" s="64">
        <f>'c償却資産'!G48</f>
        <v>338933</v>
      </c>
      <c r="I17" s="65">
        <f t="shared" si="1"/>
        <v>7972106</v>
      </c>
      <c r="J17" s="66">
        <f t="shared" si="2"/>
        <v>93.9</v>
      </c>
      <c r="K17" s="71">
        <f t="shared" si="3"/>
        <v>20.6</v>
      </c>
      <c r="L17" s="68">
        <f t="shared" si="4"/>
        <v>81.6</v>
      </c>
    </row>
    <row r="18" spans="1:12" ht="27" customHeight="1">
      <c r="A18" s="25"/>
      <c r="B18" s="286" t="s">
        <v>95</v>
      </c>
      <c r="C18" s="278"/>
      <c r="D18" s="51">
        <f>D19+D20</f>
        <v>2465166</v>
      </c>
      <c r="E18" s="52">
        <f>E19+E20</f>
        <v>0</v>
      </c>
      <c r="F18" s="53">
        <f t="shared" si="0"/>
        <v>2465166</v>
      </c>
      <c r="G18" s="51">
        <f>G19+G20</f>
        <v>2465166</v>
      </c>
      <c r="H18" s="52">
        <f>H19+H20</f>
        <v>0</v>
      </c>
      <c r="I18" s="53">
        <f t="shared" si="1"/>
        <v>2465166</v>
      </c>
      <c r="J18" s="54">
        <f t="shared" si="2"/>
        <v>100</v>
      </c>
      <c r="K18" s="72" t="str">
        <f t="shared" si="3"/>
        <v>-</v>
      </c>
      <c r="L18" s="56">
        <f t="shared" si="4"/>
        <v>100</v>
      </c>
    </row>
    <row r="19" spans="1:12" ht="27" customHeight="1">
      <c r="A19" s="25"/>
      <c r="B19" s="69"/>
      <c r="C19" s="59" t="s">
        <v>96</v>
      </c>
      <c r="D19" s="57">
        <f>'a交付金'!C48</f>
        <v>2386045</v>
      </c>
      <c r="E19" s="58">
        <f>'a交付金'!D48</f>
        <v>0</v>
      </c>
      <c r="F19" s="59">
        <f>SUM(D19:E19)</f>
        <v>2386045</v>
      </c>
      <c r="G19" s="57">
        <f>'a交付金'!F48</f>
        <v>2386045</v>
      </c>
      <c r="H19" s="58">
        <f>'a交付金'!G48</f>
        <v>0</v>
      </c>
      <c r="I19" s="59">
        <f>SUM(G19:H19)</f>
        <v>2386045</v>
      </c>
      <c r="J19" s="60">
        <f t="shared" si="2"/>
        <v>100</v>
      </c>
      <c r="K19" s="73" t="str">
        <f t="shared" si="3"/>
        <v>-</v>
      </c>
      <c r="L19" s="62">
        <f t="shared" si="4"/>
        <v>100</v>
      </c>
    </row>
    <row r="20" spans="1:12" ht="27" customHeight="1">
      <c r="A20" s="26"/>
      <c r="B20" s="70"/>
      <c r="C20" s="65" t="s">
        <v>97</v>
      </c>
      <c r="D20" s="63">
        <f>'b納付金'!C48</f>
        <v>79121</v>
      </c>
      <c r="E20" s="64">
        <f>'b納付金'!D48</f>
        <v>0</v>
      </c>
      <c r="F20" s="65">
        <f>SUM(D20:E20)</f>
        <v>79121</v>
      </c>
      <c r="G20" s="63">
        <f>'b納付金'!F48</f>
        <v>79121</v>
      </c>
      <c r="H20" s="64">
        <f>'b納付金'!G48</f>
        <v>0</v>
      </c>
      <c r="I20" s="65">
        <f>SUM(G20:H20)</f>
        <v>79121</v>
      </c>
      <c r="J20" s="66">
        <f t="shared" si="2"/>
        <v>100</v>
      </c>
      <c r="K20" s="71" t="str">
        <f t="shared" si="3"/>
        <v>-</v>
      </c>
      <c r="L20" s="68">
        <f t="shared" si="4"/>
        <v>100</v>
      </c>
    </row>
    <row r="21" spans="1:12" ht="27" customHeight="1">
      <c r="A21" s="272" t="s">
        <v>108</v>
      </c>
      <c r="B21" s="273"/>
      <c r="C21" s="274"/>
      <c r="D21" s="34">
        <f>'(3)軽自動車'!C48</f>
        <v>2341276</v>
      </c>
      <c r="E21" s="35">
        <f>'(3)軽自動車'!D48</f>
        <v>404497</v>
      </c>
      <c r="F21" s="36">
        <f t="shared" si="0"/>
        <v>2745773</v>
      </c>
      <c r="G21" s="34">
        <f>'(3)軽自動車'!F48</f>
        <v>2170482</v>
      </c>
      <c r="H21" s="35">
        <f>'(3)軽自動車'!G48</f>
        <v>98480</v>
      </c>
      <c r="I21" s="36">
        <f t="shared" si="1"/>
        <v>2268962</v>
      </c>
      <c r="J21" s="44">
        <f t="shared" si="2"/>
        <v>92.7</v>
      </c>
      <c r="K21" s="45">
        <f t="shared" si="3"/>
        <v>24.3</v>
      </c>
      <c r="L21" s="46">
        <f t="shared" si="4"/>
        <v>82.6</v>
      </c>
    </row>
    <row r="22" spans="1:12" ht="27" customHeight="1">
      <c r="A22" s="272" t="s">
        <v>107</v>
      </c>
      <c r="B22" s="273"/>
      <c r="C22" s="274"/>
      <c r="D22" s="34">
        <f>'(4)たばこ税'!C48</f>
        <v>8857540</v>
      </c>
      <c r="E22" s="35">
        <f>'(4)たばこ税'!D48</f>
        <v>316205</v>
      </c>
      <c r="F22" s="36">
        <f t="shared" si="0"/>
        <v>9173745</v>
      </c>
      <c r="G22" s="34">
        <f>'(4)たばこ税'!F48</f>
        <v>8857539</v>
      </c>
      <c r="H22" s="35">
        <f>'(4)たばこ税'!G48</f>
        <v>17926</v>
      </c>
      <c r="I22" s="36">
        <f t="shared" si="1"/>
        <v>8875465</v>
      </c>
      <c r="J22" s="44">
        <f t="shared" si="2"/>
        <v>100</v>
      </c>
      <c r="K22" s="45">
        <f t="shared" si="3"/>
        <v>5.7</v>
      </c>
      <c r="L22" s="46">
        <f t="shared" si="4"/>
        <v>96.7</v>
      </c>
    </row>
    <row r="23" spans="1:12" ht="27" customHeight="1">
      <c r="A23" s="272" t="s">
        <v>106</v>
      </c>
      <c r="B23" s="273"/>
      <c r="C23" s="274"/>
      <c r="D23" s="34">
        <f>'(5)鉱産税'!C48</f>
        <v>43336</v>
      </c>
      <c r="E23" s="35">
        <f>'(5)鉱産税'!D48</f>
        <v>0</v>
      </c>
      <c r="F23" s="36">
        <f t="shared" si="0"/>
        <v>43336</v>
      </c>
      <c r="G23" s="34">
        <f>'(5)鉱産税'!F48</f>
        <v>43335</v>
      </c>
      <c r="H23" s="35">
        <f>'(5)鉱産税'!G48</f>
        <v>0</v>
      </c>
      <c r="I23" s="36">
        <f t="shared" si="1"/>
        <v>43335</v>
      </c>
      <c r="J23" s="44">
        <f t="shared" si="2"/>
        <v>100</v>
      </c>
      <c r="K23" s="47" t="str">
        <f t="shared" si="3"/>
        <v>-</v>
      </c>
      <c r="L23" s="46">
        <f t="shared" si="4"/>
        <v>100</v>
      </c>
    </row>
    <row r="24" spans="1:12" ht="27" customHeight="1">
      <c r="A24" s="276" t="s">
        <v>105</v>
      </c>
      <c r="B24" s="277"/>
      <c r="C24" s="278"/>
      <c r="D24" s="51">
        <f>SUM(D25:D26)</f>
        <v>28024</v>
      </c>
      <c r="E24" s="52">
        <f>SUM(E25:E26)</f>
        <v>297435</v>
      </c>
      <c r="F24" s="53">
        <f t="shared" si="0"/>
        <v>325459</v>
      </c>
      <c r="G24" s="51">
        <f>SUM(G25:G26)</f>
        <v>28024</v>
      </c>
      <c r="H24" s="52">
        <f>SUM(H25:H26)</f>
        <v>17842</v>
      </c>
      <c r="I24" s="53">
        <f t="shared" si="1"/>
        <v>45866</v>
      </c>
      <c r="J24" s="54">
        <f t="shared" si="2"/>
        <v>100</v>
      </c>
      <c r="K24" s="55">
        <f t="shared" si="3"/>
        <v>6</v>
      </c>
      <c r="L24" s="56">
        <f t="shared" si="4"/>
        <v>14.1</v>
      </c>
    </row>
    <row r="25" spans="1:12" ht="27" customHeight="1">
      <c r="A25" s="25"/>
      <c r="B25" s="282" t="s">
        <v>98</v>
      </c>
      <c r="C25" s="283"/>
      <c r="D25" s="57">
        <f>'(ｲ)保有分'!C48</f>
        <v>14909</v>
      </c>
      <c r="E25" s="58">
        <f>'(ｲ)保有分'!D48</f>
        <v>270612</v>
      </c>
      <c r="F25" s="59">
        <f t="shared" si="0"/>
        <v>285521</v>
      </c>
      <c r="G25" s="57">
        <f>'(ｲ)保有分'!F48</f>
        <v>14909</v>
      </c>
      <c r="H25" s="58">
        <f>'(ｲ)保有分'!G48</f>
        <v>16303</v>
      </c>
      <c r="I25" s="59">
        <f t="shared" si="1"/>
        <v>31212</v>
      </c>
      <c r="J25" s="60">
        <f t="shared" si="2"/>
        <v>100</v>
      </c>
      <c r="K25" s="61">
        <f t="shared" si="3"/>
        <v>6</v>
      </c>
      <c r="L25" s="62">
        <f t="shared" si="4"/>
        <v>10.9</v>
      </c>
    </row>
    <row r="26" spans="1:12" ht="27" customHeight="1">
      <c r="A26" s="26"/>
      <c r="B26" s="284" t="s">
        <v>99</v>
      </c>
      <c r="C26" s="285"/>
      <c r="D26" s="63">
        <f>'(ﾛ)取得分'!C48</f>
        <v>13115</v>
      </c>
      <c r="E26" s="64">
        <f>'(ﾛ)取得分'!D48</f>
        <v>26823</v>
      </c>
      <c r="F26" s="65">
        <f t="shared" si="0"/>
        <v>39938</v>
      </c>
      <c r="G26" s="63">
        <f>'(ﾛ)取得分'!F48</f>
        <v>13115</v>
      </c>
      <c r="H26" s="64">
        <f>'(ﾛ)取得分'!G48</f>
        <v>1539</v>
      </c>
      <c r="I26" s="65">
        <f t="shared" si="1"/>
        <v>14654</v>
      </c>
      <c r="J26" s="66">
        <f t="shared" si="2"/>
        <v>100</v>
      </c>
      <c r="K26" s="67">
        <f t="shared" si="3"/>
        <v>5.7</v>
      </c>
      <c r="L26" s="68">
        <f t="shared" si="4"/>
        <v>36.7</v>
      </c>
    </row>
    <row r="27" spans="1:12" ht="27" customHeight="1">
      <c r="A27" s="272" t="s">
        <v>101</v>
      </c>
      <c r="B27" s="273"/>
      <c r="C27" s="274"/>
      <c r="D27" s="34">
        <f>SUM(D28:D30)</f>
        <v>776743</v>
      </c>
      <c r="E27" s="35">
        <f>SUM(E28:E30)</f>
        <v>8575</v>
      </c>
      <c r="F27" s="36">
        <f>SUM(D27:E27)</f>
        <v>785318</v>
      </c>
      <c r="G27" s="34">
        <f>SUM(G28:G30)</f>
        <v>773129</v>
      </c>
      <c r="H27" s="35">
        <f>SUM(H28:H30)</f>
        <v>3943</v>
      </c>
      <c r="I27" s="36">
        <f>SUM(G27:H27)</f>
        <v>777072</v>
      </c>
      <c r="J27" s="44">
        <f t="shared" si="2"/>
        <v>99.5</v>
      </c>
      <c r="K27" s="45">
        <f t="shared" si="3"/>
        <v>46</v>
      </c>
      <c r="L27" s="46">
        <f t="shared" si="4"/>
        <v>98.9</v>
      </c>
    </row>
    <row r="28" spans="1:12" ht="27" customHeight="1">
      <c r="A28" s="272" t="s">
        <v>102</v>
      </c>
      <c r="B28" s="273"/>
      <c r="C28" s="274"/>
      <c r="D28" s="34">
        <f>'(1)入湯税'!C48</f>
        <v>63387</v>
      </c>
      <c r="E28" s="35">
        <f>'(1)入湯税'!D48</f>
        <v>0</v>
      </c>
      <c r="F28" s="36">
        <f t="shared" si="0"/>
        <v>63387</v>
      </c>
      <c r="G28" s="34">
        <f>'(1)入湯税'!F48</f>
        <v>63387</v>
      </c>
      <c r="H28" s="35">
        <f>'(1)入湯税'!G48</f>
        <v>0</v>
      </c>
      <c r="I28" s="36">
        <f>SUM(G28:H28)</f>
        <v>63387</v>
      </c>
      <c r="J28" s="44">
        <f t="shared" si="2"/>
        <v>100</v>
      </c>
      <c r="K28" s="47" t="str">
        <f t="shared" si="3"/>
        <v>-</v>
      </c>
      <c r="L28" s="46">
        <f t="shared" si="4"/>
        <v>100</v>
      </c>
    </row>
    <row r="29" spans="1:12" ht="27" customHeight="1">
      <c r="A29" s="276" t="s">
        <v>100</v>
      </c>
      <c r="B29" s="277"/>
      <c r="C29" s="278"/>
      <c r="D29" s="51">
        <f>'(2)事業所税'!C48</f>
        <v>709745</v>
      </c>
      <c r="E29" s="52">
        <f>'(2)事業所税'!D48</f>
        <v>8575</v>
      </c>
      <c r="F29" s="53">
        <f t="shared" si="0"/>
        <v>718320</v>
      </c>
      <c r="G29" s="51">
        <f>'(2)事業所税'!F48</f>
        <v>706131</v>
      </c>
      <c r="H29" s="52">
        <f>'(2)事業所税'!G48</f>
        <v>3943</v>
      </c>
      <c r="I29" s="53">
        <f>SUM(G29:H29)</f>
        <v>710074</v>
      </c>
      <c r="J29" s="54">
        <f t="shared" si="2"/>
        <v>99.5</v>
      </c>
      <c r="K29" s="55">
        <f t="shared" si="3"/>
        <v>46</v>
      </c>
      <c r="L29" s="56">
        <f t="shared" si="4"/>
        <v>98.9</v>
      </c>
    </row>
    <row r="30" spans="1:12" ht="27" customHeight="1" thickBot="1">
      <c r="A30" s="269" t="s">
        <v>130</v>
      </c>
      <c r="B30" s="270"/>
      <c r="C30" s="271"/>
      <c r="D30" s="37">
        <f>+'(3)法定外目的税'!C48</f>
        <v>3611</v>
      </c>
      <c r="E30" s="38">
        <f>+'(3)法定外目的税'!D48</f>
        <v>0</v>
      </c>
      <c r="F30" s="39">
        <f>SUM(D30:E30)</f>
        <v>3611</v>
      </c>
      <c r="G30" s="37">
        <f>+'(3)法定外目的税'!F48</f>
        <v>3611</v>
      </c>
      <c r="H30" s="38">
        <f>+'(3)法定外目的税'!G48</f>
        <v>0</v>
      </c>
      <c r="I30" s="39">
        <f>SUM(G30:H30)</f>
        <v>3611</v>
      </c>
      <c r="J30" s="48">
        <f t="shared" si="2"/>
        <v>100</v>
      </c>
      <c r="K30" s="265" t="str">
        <f t="shared" si="3"/>
        <v>-</v>
      </c>
      <c r="L30" s="50">
        <f t="shared" si="4"/>
        <v>100</v>
      </c>
    </row>
    <row r="31" spans="1:12" ht="27" customHeight="1">
      <c r="A31" s="279" t="s">
        <v>86</v>
      </c>
      <c r="B31" s="280"/>
      <c r="C31" s="281"/>
      <c r="D31" s="31">
        <f>SUM(D32:D33)</f>
        <v>34169379</v>
      </c>
      <c r="E31" s="32">
        <f>SUM(E32:E33)</f>
        <v>11310125</v>
      </c>
      <c r="F31" s="33">
        <f t="shared" si="0"/>
        <v>45479504</v>
      </c>
      <c r="G31" s="31">
        <f>SUM(G32:G33)</f>
        <v>31511967</v>
      </c>
      <c r="H31" s="32">
        <f>SUM(H32:H33)</f>
        <v>1334304</v>
      </c>
      <c r="I31" s="33">
        <f t="shared" si="1"/>
        <v>32846271</v>
      </c>
      <c r="J31" s="41">
        <f t="shared" si="2"/>
        <v>92.2</v>
      </c>
      <c r="K31" s="42">
        <f t="shared" si="3"/>
        <v>11.8</v>
      </c>
      <c r="L31" s="43">
        <f t="shared" si="4"/>
        <v>72.2</v>
      </c>
    </row>
    <row r="32" spans="1:12" ht="27" customHeight="1">
      <c r="A32" s="272" t="s">
        <v>103</v>
      </c>
      <c r="B32" s="273"/>
      <c r="C32" s="274"/>
      <c r="D32" s="34">
        <f>'Ⅱ1国保税'!C48</f>
        <v>30501825</v>
      </c>
      <c r="E32" s="35">
        <f>'Ⅱ1国保税'!D48</f>
        <v>9784500</v>
      </c>
      <c r="F32" s="36">
        <f t="shared" si="0"/>
        <v>40286325</v>
      </c>
      <c r="G32" s="34">
        <f>'Ⅱ1国保税'!F48</f>
        <v>28223779</v>
      </c>
      <c r="H32" s="35">
        <f>'Ⅱ1国保税'!G48</f>
        <v>1169489</v>
      </c>
      <c r="I32" s="36">
        <f t="shared" si="1"/>
        <v>29393268</v>
      </c>
      <c r="J32" s="44">
        <f t="shared" si="2"/>
        <v>92.5</v>
      </c>
      <c r="K32" s="45">
        <f t="shared" si="3"/>
        <v>12</v>
      </c>
      <c r="L32" s="46">
        <f t="shared" si="4"/>
        <v>73</v>
      </c>
    </row>
    <row r="33" spans="1:12" ht="27" customHeight="1" thickBot="1">
      <c r="A33" s="269" t="s">
        <v>104</v>
      </c>
      <c r="B33" s="270"/>
      <c r="C33" s="271"/>
      <c r="D33" s="37">
        <f>'Ⅱ2国保料'!C48</f>
        <v>3667554</v>
      </c>
      <c r="E33" s="38">
        <f>'Ⅱ2国保料'!D48</f>
        <v>1525625</v>
      </c>
      <c r="F33" s="39">
        <f t="shared" si="0"/>
        <v>5193179</v>
      </c>
      <c r="G33" s="37">
        <f>'Ⅱ2国保料'!F48</f>
        <v>3288188</v>
      </c>
      <c r="H33" s="38">
        <f>'Ⅱ2国保料'!G48</f>
        <v>164815</v>
      </c>
      <c r="I33" s="39">
        <f t="shared" si="1"/>
        <v>3453003</v>
      </c>
      <c r="J33" s="48">
        <f t="shared" si="2"/>
        <v>89.7</v>
      </c>
      <c r="K33" s="49">
        <f t="shared" si="3"/>
        <v>10.8</v>
      </c>
      <c r="L33" s="50">
        <f t="shared" si="4"/>
        <v>66.5</v>
      </c>
    </row>
  </sheetData>
  <sheetProtection/>
  <mergeCells count="29">
    <mergeCell ref="D4:F4"/>
    <mergeCell ref="G4:I4"/>
    <mergeCell ref="J4:L4"/>
    <mergeCell ref="A4:C4"/>
    <mergeCell ref="A5:C5"/>
    <mergeCell ref="A6:C6"/>
    <mergeCell ref="A7:C7"/>
    <mergeCell ref="A8:C8"/>
    <mergeCell ref="A13:C13"/>
    <mergeCell ref="B9:C9"/>
    <mergeCell ref="B10:C10"/>
    <mergeCell ref="B11:C11"/>
    <mergeCell ref="B12:C12"/>
    <mergeCell ref="B25:C25"/>
    <mergeCell ref="B26:C26"/>
    <mergeCell ref="B14:C14"/>
    <mergeCell ref="B18:C18"/>
    <mergeCell ref="A21:C21"/>
    <mergeCell ref="A22:C22"/>
    <mergeCell ref="A30:C30"/>
    <mergeCell ref="A32:C32"/>
    <mergeCell ref="A33:C33"/>
    <mergeCell ref="A1:L1"/>
    <mergeCell ref="A27:C27"/>
    <mergeCell ref="A28:C28"/>
    <mergeCell ref="A29:C29"/>
    <mergeCell ref="A31:C31"/>
    <mergeCell ref="A23:C23"/>
    <mergeCell ref="A24:C24"/>
  </mergeCells>
  <printOptions horizontalCentered="1"/>
  <pageMargins left="0.5905511811023623" right="0.4724409448818898" top="0.5905511811023623" bottom="0.984251968503937" header="0.5118110236220472" footer="0.5118110236220472"/>
  <pageSetup horizontalDpi="600" verticalDpi="600" orientation="portrait" paperSize="9" scale="88" r:id="rId1"/>
  <headerFooter alignWithMargins="0">
    <oddFooter>&amp;R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>
    <tabColor indexed="43"/>
  </sheetPr>
  <dimension ref="A1:K48"/>
  <sheetViews>
    <sheetView showGridLines="0" workbookViewId="0" topLeftCell="A1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8" t="s">
        <v>8</v>
      </c>
      <c r="D2" s="318"/>
      <c r="E2" s="319"/>
      <c r="F2" s="320" t="s">
        <v>9</v>
      </c>
      <c r="G2" s="318"/>
      <c r="H2" s="319"/>
      <c r="I2" s="321" t="s">
        <v>10</v>
      </c>
      <c r="J2" s="322"/>
      <c r="K2" s="323"/>
    </row>
    <row r="3" spans="2:11" ht="12" customHeight="1">
      <c r="B3" s="16" t="s">
        <v>11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179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+'帳票61_06(2)'!CM4</f>
        <v>0</v>
      </c>
      <c r="D5" s="127">
        <f>+'帳票61_06(2)'!CN4</f>
        <v>0</v>
      </c>
      <c r="E5" s="128">
        <f>SUM(C5:D5)</f>
        <v>0</v>
      </c>
      <c r="F5" s="126">
        <f>+'帳票61_06(2)'!CR4</f>
        <v>0</v>
      </c>
      <c r="G5" s="127">
        <f>+'帳票61_06(2)'!CS4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+'帳票61_06(2)'!CM5</f>
        <v>0</v>
      </c>
      <c r="D6" s="130">
        <f>+'帳票61_06(2)'!CN5</f>
        <v>0</v>
      </c>
      <c r="E6" s="131">
        <f aca="true" t="shared" si="1" ref="E6:E45">SUM(C6:D6)</f>
        <v>0</v>
      </c>
      <c r="F6" s="129">
        <f>+'帳票61_06(2)'!CR5</f>
        <v>0</v>
      </c>
      <c r="G6" s="130">
        <f>+'帳票61_06(2)'!CS5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+'帳票61_06(2)'!CM6</f>
        <v>0</v>
      </c>
      <c r="D7" s="130">
        <f>+'帳票61_06(2)'!CN6</f>
        <v>0</v>
      </c>
      <c r="E7" s="131">
        <f t="shared" si="1"/>
        <v>0</v>
      </c>
      <c r="F7" s="129">
        <f>+'帳票61_06(2)'!CR6</f>
        <v>0</v>
      </c>
      <c r="G7" s="130">
        <f>+'帳票61_06(2)'!CS6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+'帳票61_06(2)'!CM7</f>
        <v>0</v>
      </c>
      <c r="D8" s="130">
        <f>+'帳票61_06(2)'!CN7</f>
        <v>0</v>
      </c>
      <c r="E8" s="131">
        <f t="shared" si="1"/>
        <v>0</v>
      </c>
      <c r="F8" s="129">
        <f>+'帳票61_06(2)'!CR7</f>
        <v>0</v>
      </c>
      <c r="G8" s="130">
        <f>+'帳票61_06(2)'!CS7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+'帳票61_06(2)'!CM8</f>
        <v>0</v>
      </c>
      <c r="D9" s="133">
        <f>+'帳票61_06(2)'!CN8</f>
        <v>0</v>
      </c>
      <c r="E9" s="134">
        <f t="shared" si="1"/>
        <v>0</v>
      </c>
      <c r="F9" s="132">
        <f>+'帳票61_06(2)'!CR8</f>
        <v>0</v>
      </c>
      <c r="G9" s="133">
        <f>+'帳票61_06(2)'!CS8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+'帳票61_06(2)'!CM9</f>
        <v>0</v>
      </c>
      <c r="D10" s="136">
        <f>+'帳票61_06(2)'!CN9</f>
        <v>0</v>
      </c>
      <c r="E10" s="137">
        <f t="shared" si="1"/>
        <v>0</v>
      </c>
      <c r="F10" s="135">
        <f>+'帳票61_06(2)'!CR9</f>
        <v>0</v>
      </c>
      <c r="G10" s="136">
        <f>+'帳票61_06(2)'!CS9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+'帳票61_06(2)'!CM10</f>
        <v>3667554</v>
      </c>
      <c r="D11" s="130">
        <f>+'帳票61_06(2)'!CN10</f>
        <v>1525625</v>
      </c>
      <c r="E11" s="131">
        <f t="shared" si="1"/>
        <v>5193179</v>
      </c>
      <c r="F11" s="129">
        <f>+'帳票61_06(2)'!CR10</f>
        <v>3288188</v>
      </c>
      <c r="G11" s="130">
        <f>+'帳票61_06(2)'!CS10</f>
        <v>164815</v>
      </c>
      <c r="H11" s="131">
        <f t="shared" si="2"/>
        <v>3453003</v>
      </c>
      <c r="I11" s="190">
        <f t="shared" si="3"/>
        <v>89.65615775527776</v>
      </c>
      <c r="J11" s="145">
        <f t="shared" si="0"/>
        <v>10.803113478082754</v>
      </c>
      <c r="K11" s="191">
        <f t="shared" si="0"/>
        <v>66.4911222971517</v>
      </c>
    </row>
    <row r="12" spans="1:11" ht="13.5">
      <c r="A12" s="17"/>
      <c r="B12" s="75" t="str">
        <f>+'帳票61_06(1)'!B11</f>
        <v>豊見城市</v>
      </c>
      <c r="C12" s="129">
        <f>+'帳票61_06(2)'!CM11</f>
        <v>0</v>
      </c>
      <c r="D12" s="130">
        <f>+'帳票61_06(2)'!CN11</f>
        <v>0</v>
      </c>
      <c r="E12" s="131">
        <f t="shared" si="1"/>
        <v>0</v>
      </c>
      <c r="F12" s="129">
        <f>+'帳票61_06(2)'!CR11</f>
        <v>0</v>
      </c>
      <c r="G12" s="130">
        <f>+'帳票61_06(2)'!CS11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+'帳票61_06(2)'!CM12</f>
        <v>0</v>
      </c>
      <c r="D13" s="130">
        <f>+'帳票61_06(2)'!CN12</f>
        <v>0</v>
      </c>
      <c r="E13" s="131">
        <f t="shared" si="1"/>
        <v>0</v>
      </c>
      <c r="F13" s="129">
        <f>+'帳票61_06(2)'!CR12</f>
        <v>0</v>
      </c>
      <c r="G13" s="130">
        <f>+'帳票61_06(2)'!CS12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+'帳票61_06(2)'!CM13</f>
        <v>0</v>
      </c>
      <c r="D14" s="133">
        <f>+'帳票61_06(2)'!CN13</f>
        <v>0</v>
      </c>
      <c r="E14" s="134">
        <f t="shared" si="1"/>
        <v>0</v>
      </c>
      <c r="F14" s="132">
        <f>+'帳票61_06(2)'!CR13</f>
        <v>0</v>
      </c>
      <c r="G14" s="133">
        <f>+'帳票61_06(2)'!CS13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+'帳票61_06(2)'!CM14</f>
        <v>0</v>
      </c>
      <c r="D15" s="136">
        <f>+'帳票61_06(2)'!CN14</f>
        <v>0</v>
      </c>
      <c r="E15" s="137">
        <f t="shared" si="1"/>
        <v>0</v>
      </c>
      <c r="F15" s="135">
        <f>+'帳票61_06(2)'!CR14</f>
        <v>0</v>
      </c>
      <c r="G15" s="136">
        <f>+'帳票61_06(2)'!CS14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+'帳票61_06(2)'!CM15</f>
        <v>0</v>
      </c>
      <c r="D16" s="127">
        <f>+'帳票61_06(2)'!CN15</f>
        <v>0</v>
      </c>
      <c r="E16" s="128">
        <f t="shared" si="1"/>
        <v>0</v>
      </c>
      <c r="F16" s="126">
        <f>+'帳票61_06(2)'!CR15</f>
        <v>0</v>
      </c>
      <c r="G16" s="127">
        <f>+'帳票61_06(2)'!CS15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+'帳票61_06(2)'!CM16</f>
        <v>0</v>
      </c>
      <c r="D17" s="130">
        <f>+'帳票61_06(2)'!CN16</f>
        <v>0</v>
      </c>
      <c r="E17" s="131">
        <f t="shared" si="1"/>
        <v>0</v>
      </c>
      <c r="F17" s="129">
        <f>+'帳票61_06(2)'!CR16</f>
        <v>0</v>
      </c>
      <c r="G17" s="130">
        <f>+'帳票61_06(2)'!CS16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+'帳票61_06(2)'!CM17</f>
        <v>0</v>
      </c>
      <c r="D18" s="130">
        <f>+'帳票61_06(2)'!CN17</f>
        <v>0</v>
      </c>
      <c r="E18" s="131">
        <f t="shared" si="1"/>
        <v>0</v>
      </c>
      <c r="F18" s="129">
        <f>+'帳票61_06(2)'!CR17</f>
        <v>0</v>
      </c>
      <c r="G18" s="130">
        <f>+'帳票61_06(2)'!CS17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+'帳票61_06(2)'!CM18</f>
        <v>0</v>
      </c>
      <c r="D19" s="133">
        <f>+'帳票61_06(2)'!CN18</f>
        <v>0</v>
      </c>
      <c r="E19" s="134">
        <f t="shared" si="1"/>
        <v>0</v>
      </c>
      <c r="F19" s="132">
        <f>+'帳票61_06(2)'!CR18</f>
        <v>0</v>
      </c>
      <c r="G19" s="133">
        <f>+'帳票61_06(2)'!CS18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+'帳票61_06(2)'!CM19</f>
        <v>0</v>
      </c>
      <c r="D20" s="136">
        <f>+'帳票61_06(2)'!CN19</f>
        <v>0</v>
      </c>
      <c r="E20" s="137">
        <f t="shared" si="1"/>
        <v>0</v>
      </c>
      <c r="F20" s="135">
        <f>+'帳票61_06(2)'!CR19</f>
        <v>0</v>
      </c>
      <c r="G20" s="136">
        <f>+'帳票61_06(2)'!CS19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+'帳票61_06(2)'!CM20</f>
        <v>0</v>
      </c>
      <c r="D21" s="130">
        <f>+'帳票61_06(2)'!CN20</f>
        <v>0</v>
      </c>
      <c r="E21" s="131">
        <f t="shared" si="1"/>
        <v>0</v>
      </c>
      <c r="F21" s="129">
        <f>+'帳票61_06(2)'!CR20</f>
        <v>0</v>
      </c>
      <c r="G21" s="130">
        <f>+'帳票61_06(2)'!CS20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+'帳票61_06(2)'!CM21</f>
        <v>0</v>
      </c>
      <c r="D22" s="130">
        <f>+'帳票61_06(2)'!CN21</f>
        <v>0</v>
      </c>
      <c r="E22" s="131">
        <f t="shared" si="1"/>
        <v>0</v>
      </c>
      <c r="F22" s="129">
        <f>+'帳票61_06(2)'!CR21</f>
        <v>0</v>
      </c>
      <c r="G22" s="130">
        <f>+'帳票61_06(2)'!CS21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+'帳票61_06(2)'!CM22</f>
        <v>0</v>
      </c>
      <c r="D23" s="130">
        <f>+'帳票61_06(2)'!CN22</f>
        <v>0</v>
      </c>
      <c r="E23" s="131">
        <f t="shared" si="1"/>
        <v>0</v>
      </c>
      <c r="F23" s="129">
        <f>+'帳票61_06(2)'!CR22</f>
        <v>0</v>
      </c>
      <c r="G23" s="130">
        <f>+'帳票61_06(2)'!CS22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+'帳票61_06(2)'!CM23</f>
        <v>0</v>
      </c>
      <c r="D24" s="133">
        <f>+'帳票61_06(2)'!CN23</f>
        <v>0</v>
      </c>
      <c r="E24" s="134">
        <f t="shared" si="1"/>
        <v>0</v>
      </c>
      <c r="F24" s="132">
        <f>+'帳票61_06(2)'!CR23</f>
        <v>0</v>
      </c>
      <c r="G24" s="133">
        <f>+'帳票61_06(2)'!CS23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+'帳票61_06(2)'!CM24</f>
        <v>0</v>
      </c>
      <c r="D25" s="136">
        <f>+'帳票61_06(2)'!CN24</f>
        <v>0</v>
      </c>
      <c r="E25" s="137">
        <f t="shared" si="1"/>
        <v>0</v>
      </c>
      <c r="F25" s="135">
        <f>+'帳票61_06(2)'!CR24</f>
        <v>0</v>
      </c>
      <c r="G25" s="136">
        <f>+'帳票61_06(2)'!CS24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+'帳票61_06(2)'!CM25</f>
        <v>0</v>
      </c>
      <c r="D26" s="130">
        <f>+'帳票61_06(2)'!CN25</f>
        <v>0</v>
      </c>
      <c r="E26" s="131">
        <f t="shared" si="1"/>
        <v>0</v>
      </c>
      <c r="F26" s="129">
        <f>+'帳票61_06(2)'!CR25</f>
        <v>0</v>
      </c>
      <c r="G26" s="130">
        <f>+'帳票61_06(2)'!CS25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+'帳票61_06(2)'!CM26</f>
        <v>0</v>
      </c>
      <c r="D27" s="130">
        <f>+'帳票61_06(2)'!CN26</f>
        <v>0</v>
      </c>
      <c r="E27" s="131">
        <f t="shared" si="1"/>
        <v>0</v>
      </c>
      <c r="F27" s="129">
        <f>+'帳票61_06(2)'!CR26</f>
        <v>0</v>
      </c>
      <c r="G27" s="130">
        <f>+'帳票61_06(2)'!CS26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+'帳票61_06(2)'!CM27</f>
        <v>0</v>
      </c>
      <c r="D28" s="130">
        <f>+'帳票61_06(2)'!CN27</f>
        <v>0</v>
      </c>
      <c r="E28" s="131">
        <f t="shared" si="1"/>
        <v>0</v>
      </c>
      <c r="F28" s="129">
        <f>+'帳票61_06(2)'!CR27</f>
        <v>0</v>
      </c>
      <c r="G28" s="130">
        <f>+'帳票61_06(2)'!CS27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+'帳票61_06(2)'!CM28</f>
        <v>0</v>
      </c>
      <c r="D29" s="133">
        <f>+'帳票61_06(2)'!CN28</f>
        <v>0</v>
      </c>
      <c r="E29" s="134">
        <f t="shared" si="1"/>
        <v>0</v>
      </c>
      <c r="F29" s="132">
        <f>+'帳票61_06(2)'!CR28</f>
        <v>0</v>
      </c>
      <c r="G29" s="133">
        <f>+'帳票61_06(2)'!CS28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+'帳票61_06(2)'!CM29</f>
        <v>0</v>
      </c>
      <c r="D30" s="136">
        <f>+'帳票61_06(2)'!CN29</f>
        <v>0</v>
      </c>
      <c r="E30" s="137">
        <f t="shared" si="1"/>
        <v>0</v>
      </c>
      <c r="F30" s="135">
        <f>+'帳票61_06(2)'!CR29</f>
        <v>0</v>
      </c>
      <c r="G30" s="136">
        <f>+'帳票61_06(2)'!CS29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+'帳票61_06(2)'!CM30</f>
        <v>0</v>
      </c>
      <c r="D31" s="130">
        <f>+'帳票61_06(2)'!CN30</f>
        <v>0</v>
      </c>
      <c r="E31" s="131">
        <f t="shared" si="1"/>
        <v>0</v>
      </c>
      <c r="F31" s="129">
        <f>+'帳票61_06(2)'!CR30</f>
        <v>0</v>
      </c>
      <c r="G31" s="130">
        <f>+'帳票61_06(2)'!CS30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+'帳票61_06(2)'!CM31</f>
        <v>0</v>
      </c>
      <c r="D32" s="130">
        <f>+'帳票61_06(2)'!CN31</f>
        <v>0</v>
      </c>
      <c r="E32" s="131">
        <f t="shared" si="1"/>
        <v>0</v>
      </c>
      <c r="F32" s="129">
        <f>+'帳票61_06(2)'!CR31</f>
        <v>0</v>
      </c>
      <c r="G32" s="130">
        <f>+'帳票61_06(2)'!CS31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+'帳票61_06(2)'!CM32</f>
        <v>0</v>
      </c>
      <c r="D33" s="130">
        <f>+'帳票61_06(2)'!CN32</f>
        <v>0</v>
      </c>
      <c r="E33" s="131">
        <f t="shared" si="1"/>
        <v>0</v>
      </c>
      <c r="F33" s="129">
        <f>+'帳票61_06(2)'!CR32</f>
        <v>0</v>
      </c>
      <c r="G33" s="130">
        <f>+'帳票61_06(2)'!CS32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+'帳票61_06(2)'!CM33</f>
        <v>0</v>
      </c>
      <c r="D34" s="133">
        <f>+'帳票61_06(2)'!CN33</f>
        <v>0</v>
      </c>
      <c r="E34" s="134">
        <f t="shared" si="1"/>
        <v>0</v>
      </c>
      <c r="F34" s="132">
        <f>+'帳票61_06(2)'!CR33</f>
        <v>0</v>
      </c>
      <c r="G34" s="133">
        <f>+'帳票61_06(2)'!CS33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+'帳票61_06(2)'!CM34</f>
        <v>0</v>
      </c>
      <c r="D35" s="136">
        <f>+'帳票61_06(2)'!CN34</f>
        <v>0</v>
      </c>
      <c r="E35" s="137">
        <f t="shared" si="1"/>
        <v>0</v>
      </c>
      <c r="F35" s="135">
        <f>+'帳票61_06(2)'!CR34</f>
        <v>0</v>
      </c>
      <c r="G35" s="136">
        <f>+'帳票61_06(2)'!CS34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+'帳票61_06(2)'!CM35</f>
        <v>0</v>
      </c>
      <c r="D36" s="130">
        <f>+'帳票61_06(2)'!CN35</f>
        <v>0</v>
      </c>
      <c r="E36" s="131">
        <f t="shared" si="1"/>
        <v>0</v>
      </c>
      <c r="F36" s="129">
        <f>+'帳票61_06(2)'!CR35</f>
        <v>0</v>
      </c>
      <c r="G36" s="130">
        <f>+'帳票61_06(2)'!CS35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+'帳票61_06(2)'!CM36</f>
        <v>0</v>
      </c>
      <c r="D37" s="130">
        <f>+'帳票61_06(2)'!CN36</f>
        <v>0</v>
      </c>
      <c r="E37" s="131">
        <f t="shared" si="1"/>
        <v>0</v>
      </c>
      <c r="F37" s="129">
        <f>+'帳票61_06(2)'!CR36</f>
        <v>0</v>
      </c>
      <c r="G37" s="130">
        <f>+'帳票61_06(2)'!CS36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+'帳票61_06(2)'!CM37</f>
        <v>0</v>
      </c>
      <c r="D38" s="130">
        <f>+'帳票61_06(2)'!CN37</f>
        <v>0</v>
      </c>
      <c r="E38" s="131">
        <f t="shared" si="1"/>
        <v>0</v>
      </c>
      <c r="F38" s="129">
        <f>+'帳票61_06(2)'!CR37</f>
        <v>0</v>
      </c>
      <c r="G38" s="130">
        <f>+'帳票61_06(2)'!CS37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+'帳票61_06(2)'!CM38</f>
        <v>0</v>
      </c>
      <c r="D39" s="133">
        <f>+'帳票61_06(2)'!CN38</f>
        <v>0</v>
      </c>
      <c r="E39" s="134">
        <f t="shared" si="1"/>
        <v>0</v>
      </c>
      <c r="F39" s="132">
        <f>+'帳票61_06(2)'!CR38</f>
        <v>0</v>
      </c>
      <c r="G39" s="133">
        <f>+'帳票61_06(2)'!CS38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+'帳票61_06(2)'!CM39</f>
        <v>0</v>
      </c>
      <c r="D40" s="136">
        <f>+'帳票61_06(2)'!CN39</f>
        <v>0</v>
      </c>
      <c r="E40" s="137">
        <f t="shared" si="1"/>
        <v>0</v>
      </c>
      <c r="F40" s="135">
        <f>+'帳票61_06(2)'!CR39</f>
        <v>0</v>
      </c>
      <c r="G40" s="136">
        <f>+'帳票61_06(2)'!CS39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+'帳票61_06(2)'!CM40</f>
        <v>0</v>
      </c>
      <c r="D41" s="130">
        <f>+'帳票61_06(2)'!CN40</f>
        <v>0</v>
      </c>
      <c r="E41" s="131">
        <f t="shared" si="1"/>
        <v>0</v>
      </c>
      <c r="F41" s="129">
        <f>+'帳票61_06(2)'!CR40</f>
        <v>0</v>
      </c>
      <c r="G41" s="130">
        <f>+'帳票61_06(2)'!CS40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+'帳票61_06(2)'!CM41</f>
        <v>0</v>
      </c>
      <c r="D42" s="130">
        <f>+'帳票61_06(2)'!CN41</f>
        <v>0</v>
      </c>
      <c r="E42" s="131">
        <f t="shared" si="1"/>
        <v>0</v>
      </c>
      <c r="F42" s="129">
        <f>+'帳票61_06(2)'!CR41</f>
        <v>0</v>
      </c>
      <c r="G42" s="130">
        <f>+'帳票61_06(2)'!CS41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+'帳票61_06(2)'!CM42</f>
        <v>0</v>
      </c>
      <c r="D43" s="130">
        <f>+'帳票61_06(2)'!CN42</f>
        <v>0</v>
      </c>
      <c r="E43" s="131">
        <f t="shared" si="1"/>
        <v>0</v>
      </c>
      <c r="F43" s="129">
        <f>+'帳票61_06(2)'!CR42</f>
        <v>0</v>
      </c>
      <c r="G43" s="130">
        <f>+'帳票61_06(2)'!CS42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+'帳票61_06(2)'!CM43</f>
        <v>0</v>
      </c>
      <c r="D44" s="133">
        <f>+'帳票61_06(2)'!CN43</f>
        <v>0</v>
      </c>
      <c r="E44" s="134">
        <f t="shared" si="1"/>
        <v>0</v>
      </c>
      <c r="F44" s="132">
        <f>+'帳票61_06(2)'!CR43</f>
        <v>0</v>
      </c>
      <c r="G44" s="133">
        <f>+'帳票61_06(2)'!CS43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31" t="str">
        <f>+'帳票61_06(1)'!B44</f>
        <v>与那国町</v>
      </c>
      <c r="C45" s="232">
        <f>+'帳票61_06(2)'!CM44</f>
        <v>0</v>
      </c>
      <c r="D45" s="233">
        <f>+'帳票61_06(2)'!CN44</f>
        <v>0</v>
      </c>
      <c r="E45" s="234">
        <f t="shared" si="1"/>
        <v>0</v>
      </c>
      <c r="F45" s="232">
        <f>+'帳票61_06(2)'!CR44</f>
        <v>0</v>
      </c>
      <c r="G45" s="233">
        <f>+'帳票61_06(2)'!CS44</f>
        <v>0</v>
      </c>
      <c r="H45" s="234">
        <f t="shared" si="2"/>
        <v>0</v>
      </c>
      <c r="I45" s="248" t="str">
        <f t="shared" si="3"/>
        <v>－</v>
      </c>
      <c r="J45" s="236" t="str">
        <f t="shared" si="3"/>
        <v>－</v>
      </c>
      <c r="K45" s="249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3667554</v>
      </c>
      <c r="D46" s="174">
        <f t="shared" si="4"/>
        <v>1525625</v>
      </c>
      <c r="E46" s="175">
        <f t="shared" si="4"/>
        <v>5193179</v>
      </c>
      <c r="F46" s="173">
        <f t="shared" si="4"/>
        <v>3288188</v>
      </c>
      <c r="G46" s="174">
        <f t="shared" si="4"/>
        <v>164815</v>
      </c>
      <c r="H46" s="175">
        <f t="shared" si="4"/>
        <v>3453003</v>
      </c>
      <c r="I46" s="240">
        <f t="shared" si="3"/>
        <v>89.65615775527776</v>
      </c>
      <c r="J46" s="177">
        <f t="shared" si="3"/>
        <v>10.803113478082754</v>
      </c>
      <c r="K46" s="243">
        <f t="shared" si="3"/>
        <v>66.4911222971517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3667554</v>
      </c>
      <c r="D48" s="157">
        <f t="shared" si="6"/>
        <v>1525625</v>
      </c>
      <c r="E48" s="158">
        <f t="shared" si="6"/>
        <v>5193179</v>
      </c>
      <c r="F48" s="156">
        <f t="shared" si="6"/>
        <v>3288188</v>
      </c>
      <c r="G48" s="157">
        <f t="shared" si="6"/>
        <v>164815</v>
      </c>
      <c r="H48" s="158">
        <f t="shared" si="6"/>
        <v>3453003</v>
      </c>
      <c r="I48" s="221">
        <f t="shared" si="3"/>
        <v>89.65615775527776</v>
      </c>
      <c r="J48" s="172">
        <f t="shared" si="3"/>
        <v>10.803113478082754</v>
      </c>
      <c r="K48" s="222">
        <f t="shared" si="3"/>
        <v>66.4911222971517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>
    <tabColor indexed="12"/>
  </sheetPr>
  <dimension ref="A1:IV45"/>
  <sheetViews>
    <sheetView workbookViewId="0" topLeftCell="A1">
      <pane xSplit="2" ySplit="3" topLeftCell="I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T21" sqref="IT21"/>
    </sheetView>
  </sheetViews>
  <sheetFormatPr defaultColWidth="9.00390625" defaultRowHeight="13.5"/>
  <cols>
    <col min="1" max="16384" width="9.00390625" style="229" customWidth="1"/>
  </cols>
  <sheetData>
    <row r="1" spans="2:256" ht="13.5">
      <c r="B1" s="229" t="s">
        <v>119</v>
      </c>
      <c r="C1" s="229">
        <v>6</v>
      </c>
      <c r="D1" s="229">
        <v>6</v>
      </c>
      <c r="E1" s="229">
        <v>6</v>
      </c>
      <c r="F1" s="229">
        <v>6</v>
      </c>
      <c r="G1" s="229">
        <v>6</v>
      </c>
      <c r="H1" s="229">
        <v>6</v>
      </c>
      <c r="I1" s="229">
        <v>6</v>
      </c>
      <c r="J1" s="229">
        <v>6</v>
      </c>
      <c r="K1" s="229">
        <v>6</v>
      </c>
      <c r="L1" s="229">
        <v>6</v>
      </c>
      <c r="M1" s="229">
        <v>6</v>
      </c>
      <c r="N1" s="229">
        <v>6</v>
      </c>
      <c r="O1" s="229">
        <v>6</v>
      </c>
      <c r="P1" s="229">
        <v>6</v>
      </c>
      <c r="Q1" s="229">
        <v>6</v>
      </c>
      <c r="R1" s="229">
        <v>6</v>
      </c>
      <c r="S1" s="229">
        <v>6</v>
      </c>
      <c r="T1" s="229">
        <v>6</v>
      </c>
      <c r="U1" s="229">
        <v>6</v>
      </c>
      <c r="V1" s="229">
        <v>6</v>
      </c>
      <c r="W1" s="229">
        <v>6</v>
      </c>
      <c r="X1" s="229">
        <v>6</v>
      </c>
      <c r="Y1" s="229">
        <v>6</v>
      </c>
      <c r="Z1" s="229">
        <v>6</v>
      </c>
      <c r="AA1" s="229">
        <v>6</v>
      </c>
      <c r="AB1" s="229">
        <v>6</v>
      </c>
      <c r="AC1" s="229">
        <v>6</v>
      </c>
      <c r="AD1" s="229">
        <v>6</v>
      </c>
      <c r="AE1" s="229">
        <v>6</v>
      </c>
      <c r="AF1" s="229">
        <v>6</v>
      </c>
      <c r="AG1" s="229">
        <v>6</v>
      </c>
      <c r="AH1" s="229">
        <v>6</v>
      </c>
      <c r="AI1" s="229">
        <v>6</v>
      </c>
      <c r="AJ1" s="229">
        <v>6</v>
      </c>
      <c r="AK1" s="229">
        <v>6</v>
      </c>
      <c r="AL1" s="229">
        <v>6</v>
      </c>
      <c r="AM1" s="229">
        <v>6</v>
      </c>
      <c r="AN1" s="229">
        <v>6</v>
      </c>
      <c r="AO1" s="229">
        <v>6</v>
      </c>
      <c r="AP1" s="229">
        <v>6</v>
      </c>
      <c r="AQ1" s="229">
        <v>6</v>
      </c>
      <c r="AR1" s="229">
        <v>6</v>
      </c>
      <c r="AS1" s="229">
        <v>6</v>
      </c>
      <c r="AT1" s="229">
        <v>6</v>
      </c>
      <c r="AU1" s="229">
        <v>6</v>
      </c>
      <c r="AV1" s="229">
        <v>6</v>
      </c>
      <c r="AW1" s="229">
        <v>6</v>
      </c>
      <c r="AX1" s="229">
        <v>6</v>
      </c>
      <c r="AY1" s="229">
        <v>6</v>
      </c>
      <c r="AZ1" s="229">
        <v>6</v>
      </c>
      <c r="BA1" s="229">
        <v>6</v>
      </c>
      <c r="BB1" s="229">
        <v>6</v>
      </c>
      <c r="BC1" s="229">
        <v>6</v>
      </c>
      <c r="BD1" s="229">
        <v>6</v>
      </c>
      <c r="BE1" s="229">
        <v>6</v>
      </c>
      <c r="BF1" s="229">
        <v>6</v>
      </c>
      <c r="BG1" s="229">
        <v>6</v>
      </c>
      <c r="BH1" s="229">
        <v>6</v>
      </c>
      <c r="BI1" s="229">
        <v>6</v>
      </c>
      <c r="BJ1" s="229">
        <v>6</v>
      </c>
      <c r="BK1" s="229">
        <v>6</v>
      </c>
      <c r="BL1" s="229">
        <v>6</v>
      </c>
      <c r="BM1" s="229">
        <v>6</v>
      </c>
      <c r="BN1" s="229">
        <v>6</v>
      </c>
      <c r="BO1" s="229">
        <v>6</v>
      </c>
      <c r="BP1" s="229">
        <v>6</v>
      </c>
      <c r="BQ1" s="229">
        <v>6</v>
      </c>
      <c r="BR1" s="229">
        <v>6</v>
      </c>
      <c r="BS1" s="229">
        <v>6</v>
      </c>
      <c r="BT1" s="229">
        <v>6</v>
      </c>
      <c r="BU1" s="229">
        <v>6</v>
      </c>
      <c r="BV1" s="229">
        <v>6</v>
      </c>
      <c r="BW1" s="229">
        <v>6</v>
      </c>
      <c r="BX1" s="229">
        <v>6</v>
      </c>
      <c r="BY1" s="229">
        <v>6</v>
      </c>
      <c r="BZ1" s="229">
        <v>6</v>
      </c>
      <c r="CA1" s="229">
        <v>6</v>
      </c>
      <c r="CB1" s="229">
        <v>6</v>
      </c>
      <c r="CC1" s="229">
        <v>6</v>
      </c>
      <c r="CD1" s="229">
        <v>6</v>
      </c>
      <c r="CE1" s="229">
        <v>6</v>
      </c>
      <c r="CF1" s="229">
        <v>6</v>
      </c>
      <c r="CG1" s="229">
        <v>6</v>
      </c>
      <c r="CH1" s="229">
        <v>6</v>
      </c>
      <c r="CI1" s="229">
        <v>6</v>
      </c>
      <c r="CJ1" s="229">
        <v>6</v>
      </c>
      <c r="CK1" s="229">
        <v>6</v>
      </c>
      <c r="CL1" s="229">
        <v>6</v>
      </c>
      <c r="CM1" s="229">
        <v>6</v>
      </c>
      <c r="CN1" s="229">
        <v>6</v>
      </c>
      <c r="CO1" s="229">
        <v>6</v>
      </c>
      <c r="CP1" s="229">
        <v>6</v>
      </c>
      <c r="CQ1" s="229">
        <v>6</v>
      </c>
      <c r="CR1" s="229">
        <v>6</v>
      </c>
      <c r="CS1" s="229">
        <v>6</v>
      </c>
      <c r="CT1" s="229">
        <v>6</v>
      </c>
      <c r="CU1" s="229">
        <v>6</v>
      </c>
      <c r="CV1" s="229">
        <v>6</v>
      </c>
      <c r="CW1" s="229">
        <v>6</v>
      </c>
      <c r="CX1" s="229">
        <v>6</v>
      </c>
      <c r="CY1" s="229">
        <v>6</v>
      </c>
      <c r="CZ1" s="229">
        <v>6</v>
      </c>
      <c r="DA1" s="229">
        <v>6</v>
      </c>
      <c r="DB1" s="229">
        <v>6</v>
      </c>
      <c r="DC1" s="229">
        <v>6</v>
      </c>
      <c r="DD1" s="229">
        <v>6</v>
      </c>
      <c r="DE1" s="229">
        <v>6</v>
      </c>
      <c r="DF1" s="229">
        <v>6</v>
      </c>
      <c r="DG1" s="229">
        <v>6</v>
      </c>
      <c r="DH1" s="229">
        <v>6</v>
      </c>
      <c r="DI1" s="229">
        <v>6</v>
      </c>
      <c r="DJ1" s="229">
        <v>6</v>
      </c>
      <c r="DK1" s="229">
        <v>6</v>
      </c>
      <c r="DL1" s="229">
        <v>6</v>
      </c>
      <c r="DM1" s="229">
        <v>6</v>
      </c>
      <c r="DN1" s="229">
        <v>6</v>
      </c>
      <c r="DO1" s="229">
        <v>6</v>
      </c>
      <c r="DP1" s="229">
        <v>6</v>
      </c>
      <c r="DQ1" s="229">
        <v>6</v>
      </c>
      <c r="DR1" s="229">
        <v>6</v>
      </c>
      <c r="DS1" s="229">
        <v>6</v>
      </c>
      <c r="DT1" s="229">
        <v>6</v>
      </c>
      <c r="DU1" s="229">
        <v>6</v>
      </c>
      <c r="DV1" s="229">
        <v>6</v>
      </c>
      <c r="DW1" s="229">
        <v>6</v>
      </c>
      <c r="DX1" s="229">
        <v>6</v>
      </c>
      <c r="DY1" s="229">
        <v>6</v>
      </c>
      <c r="DZ1" s="229">
        <v>6</v>
      </c>
      <c r="EA1" s="229">
        <v>6</v>
      </c>
      <c r="EB1" s="229">
        <v>6</v>
      </c>
      <c r="EC1" s="229">
        <v>6</v>
      </c>
      <c r="ED1" s="229">
        <v>6</v>
      </c>
      <c r="EE1" s="229">
        <v>6</v>
      </c>
      <c r="EF1" s="229">
        <v>6</v>
      </c>
      <c r="EG1" s="229">
        <v>6</v>
      </c>
      <c r="EH1" s="229">
        <v>6</v>
      </c>
      <c r="EI1" s="229">
        <v>6</v>
      </c>
      <c r="EJ1" s="229">
        <v>6</v>
      </c>
      <c r="EK1" s="229">
        <v>6</v>
      </c>
      <c r="EL1" s="229">
        <v>6</v>
      </c>
      <c r="EM1" s="229">
        <v>6</v>
      </c>
      <c r="EN1" s="229">
        <v>6</v>
      </c>
      <c r="EO1" s="229">
        <v>6</v>
      </c>
      <c r="EP1" s="229">
        <v>6</v>
      </c>
      <c r="EQ1" s="229">
        <v>6</v>
      </c>
      <c r="ER1" s="229">
        <v>6</v>
      </c>
      <c r="ES1" s="229">
        <v>6</v>
      </c>
      <c r="ET1" s="229">
        <v>6</v>
      </c>
      <c r="EU1" s="229">
        <v>6</v>
      </c>
      <c r="EV1" s="229">
        <v>6</v>
      </c>
      <c r="EW1" s="229">
        <v>6</v>
      </c>
      <c r="EX1" s="229">
        <v>6</v>
      </c>
      <c r="EY1" s="229">
        <v>6</v>
      </c>
      <c r="EZ1" s="229">
        <v>6</v>
      </c>
      <c r="FA1" s="229">
        <v>6</v>
      </c>
      <c r="FB1" s="229">
        <v>6</v>
      </c>
      <c r="FC1" s="229">
        <v>6</v>
      </c>
      <c r="FD1" s="229">
        <v>6</v>
      </c>
      <c r="FE1" s="229">
        <v>6</v>
      </c>
      <c r="FF1" s="229">
        <v>6</v>
      </c>
      <c r="FG1" s="229">
        <v>6</v>
      </c>
      <c r="FH1" s="229">
        <v>6</v>
      </c>
      <c r="FI1" s="229">
        <v>6</v>
      </c>
      <c r="FJ1" s="229">
        <v>6</v>
      </c>
      <c r="FK1" s="229">
        <v>6</v>
      </c>
      <c r="FL1" s="229">
        <v>6</v>
      </c>
      <c r="FM1" s="229">
        <v>6</v>
      </c>
      <c r="FN1" s="229">
        <v>6</v>
      </c>
      <c r="FO1" s="229">
        <v>6</v>
      </c>
      <c r="FP1" s="229">
        <v>6</v>
      </c>
      <c r="FQ1" s="229">
        <v>6</v>
      </c>
      <c r="FR1" s="229">
        <v>6</v>
      </c>
      <c r="FS1" s="229">
        <v>6</v>
      </c>
      <c r="FT1" s="229">
        <v>6</v>
      </c>
      <c r="FU1" s="229">
        <v>6</v>
      </c>
      <c r="FV1" s="229">
        <v>6</v>
      </c>
      <c r="FW1" s="229">
        <v>6</v>
      </c>
      <c r="FX1" s="229">
        <v>6</v>
      </c>
      <c r="FY1" s="229">
        <v>6</v>
      </c>
      <c r="FZ1" s="229">
        <v>6</v>
      </c>
      <c r="GA1" s="229">
        <v>6</v>
      </c>
      <c r="GB1" s="229">
        <v>6</v>
      </c>
      <c r="GC1" s="229">
        <v>6</v>
      </c>
      <c r="GD1" s="229">
        <v>6</v>
      </c>
      <c r="GE1" s="229">
        <v>6</v>
      </c>
      <c r="GF1" s="229">
        <v>6</v>
      </c>
      <c r="GG1" s="229">
        <v>6</v>
      </c>
      <c r="GH1" s="229">
        <v>6</v>
      </c>
      <c r="GI1" s="229">
        <v>6</v>
      </c>
      <c r="GJ1" s="229">
        <v>6</v>
      </c>
      <c r="GK1" s="229">
        <v>6</v>
      </c>
      <c r="GL1" s="229">
        <v>6</v>
      </c>
      <c r="GM1" s="229">
        <v>6</v>
      </c>
      <c r="GN1" s="229">
        <v>6</v>
      </c>
      <c r="GO1" s="229">
        <v>6</v>
      </c>
      <c r="GP1" s="229">
        <v>6</v>
      </c>
      <c r="GQ1" s="229">
        <v>6</v>
      </c>
      <c r="GR1" s="229">
        <v>6</v>
      </c>
      <c r="GS1" s="229">
        <v>6</v>
      </c>
      <c r="GT1" s="229">
        <v>6</v>
      </c>
      <c r="GU1" s="229">
        <v>6</v>
      </c>
      <c r="GV1" s="229">
        <v>6</v>
      </c>
      <c r="GW1" s="229">
        <v>6</v>
      </c>
      <c r="GX1" s="229">
        <v>6</v>
      </c>
      <c r="GY1" s="229">
        <v>6</v>
      </c>
      <c r="GZ1" s="229">
        <v>6</v>
      </c>
      <c r="HA1" s="229">
        <v>6</v>
      </c>
      <c r="HB1" s="229">
        <v>6</v>
      </c>
      <c r="HC1" s="229">
        <v>6</v>
      </c>
      <c r="HD1" s="229">
        <v>6</v>
      </c>
      <c r="HE1" s="229">
        <v>6</v>
      </c>
      <c r="HF1" s="229">
        <v>6</v>
      </c>
      <c r="HG1" s="229">
        <v>6</v>
      </c>
      <c r="HH1" s="229">
        <v>6</v>
      </c>
      <c r="HI1" s="229">
        <v>6</v>
      </c>
      <c r="HJ1" s="229">
        <v>6</v>
      </c>
      <c r="HK1" s="229">
        <v>6</v>
      </c>
      <c r="HL1" s="229">
        <v>6</v>
      </c>
      <c r="HM1" s="229">
        <v>6</v>
      </c>
      <c r="HN1" s="229">
        <v>6</v>
      </c>
      <c r="HO1" s="229">
        <v>6</v>
      </c>
      <c r="HP1" s="229">
        <v>6</v>
      </c>
      <c r="HQ1" s="229">
        <v>6</v>
      </c>
      <c r="HR1" s="229">
        <v>6</v>
      </c>
      <c r="HS1" s="229">
        <v>6</v>
      </c>
      <c r="HT1" s="229">
        <v>6</v>
      </c>
      <c r="HU1" s="229">
        <v>6</v>
      </c>
      <c r="HV1" s="229">
        <v>6</v>
      </c>
      <c r="HW1" s="229">
        <v>6</v>
      </c>
      <c r="HX1" s="229">
        <v>6</v>
      </c>
      <c r="HY1" s="229">
        <v>6</v>
      </c>
      <c r="HZ1" s="229">
        <v>6</v>
      </c>
      <c r="IA1" s="229">
        <v>6</v>
      </c>
      <c r="IB1" s="229">
        <v>6</v>
      </c>
      <c r="IC1" s="229">
        <v>6</v>
      </c>
      <c r="ID1" s="229">
        <v>6</v>
      </c>
      <c r="IE1" s="229">
        <v>6</v>
      </c>
      <c r="IF1" s="229">
        <v>6</v>
      </c>
      <c r="IG1" s="229">
        <v>6</v>
      </c>
      <c r="IH1" s="229">
        <v>6</v>
      </c>
      <c r="II1" s="229">
        <v>6</v>
      </c>
      <c r="IJ1" s="229">
        <v>6</v>
      </c>
      <c r="IK1" s="229">
        <v>6</v>
      </c>
      <c r="IL1" s="229">
        <v>6</v>
      </c>
      <c r="IM1" s="229">
        <v>6</v>
      </c>
      <c r="IN1" s="229">
        <v>6</v>
      </c>
      <c r="IO1" s="229">
        <v>6</v>
      </c>
      <c r="IP1" s="229">
        <v>6</v>
      </c>
      <c r="IQ1" s="229">
        <v>6</v>
      </c>
      <c r="IR1" s="229">
        <v>6</v>
      </c>
      <c r="IS1" s="229">
        <v>6</v>
      </c>
      <c r="IT1" s="229">
        <v>6</v>
      </c>
      <c r="IU1" s="229">
        <v>6</v>
      </c>
      <c r="IV1" s="229">
        <v>6</v>
      </c>
    </row>
    <row r="2" spans="2:256" ht="13.5">
      <c r="B2" s="229" t="s">
        <v>120</v>
      </c>
      <c r="C2" s="229">
        <v>1</v>
      </c>
      <c r="D2" s="229">
        <v>1</v>
      </c>
      <c r="E2" s="229">
        <v>1</v>
      </c>
      <c r="F2" s="229">
        <v>1</v>
      </c>
      <c r="G2" s="229">
        <v>1</v>
      </c>
      <c r="H2" s="229">
        <v>1</v>
      </c>
      <c r="I2" s="229">
        <v>1</v>
      </c>
      <c r="J2" s="229">
        <v>1</v>
      </c>
      <c r="K2" s="229">
        <v>1</v>
      </c>
      <c r="L2" s="229">
        <v>2</v>
      </c>
      <c r="M2" s="229">
        <v>2</v>
      </c>
      <c r="N2" s="229">
        <v>2</v>
      </c>
      <c r="O2" s="229">
        <v>2</v>
      </c>
      <c r="P2" s="229">
        <v>2</v>
      </c>
      <c r="Q2" s="229">
        <v>2</v>
      </c>
      <c r="R2" s="229">
        <v>2</v>
      </c>
      <c r="S2" s="229">
        <v>2</v>
      </c>
      <c r="T2" s="229">
        <v>2</v>
      </c>
      <c r="U2" s="229">
        <v>3</v>
      </c>
      <c r="V2" s="229">
        <v>3</v>
      </c>
      <c r="W2" s="229">
        <v>3</v>
      </c>
      <c r="X2" s="229">
        <v>3</v>
      </c>
      <c r="Y2" s="229">
        <v>3</v>
      </c>
      <c r="Z2" s="229">
        <v>3</v>
      </c>
      <c r="AA2" s="229">
        <v>3</v>
      </c>
      <c r="AB2" s="229">
        <v>3</v>
      </c>
      <c r="AC2" s="229">
        <v>3</v>
      </c>
      <c r="AD2" s="229">
        <v>4</v>
      </c>
      <c r="AE2" s="229">
        <v>4</v>
      </c>
      <c r="AF2" s="229">
        <v>4</v>
      </c>
      <c r="AG2" s="229">
        <v>4</v>
      </c>
      <c r="AH2" s="229">
        <v>4</v>
      </c>
      <c r="AI2" s="229">
        <v>4</v>
      </c>
      <c r="AJ2" s="229">
        <v>4</v>
      </c>
      <c r="AK2" s="229">
        <v>4</v>
      </c>
      <c r="AL2" s="229">
        <v>4</v>
      </c>
      <c r="AM2" s="229">
        <v>5</v>
      </c>
      <c r="AN2" s="229">
        <v>5</v>
      </c>
      <c r="AO2" s="229">
        <v>5</v>
      </c>
      <c r="AP2" s="229">
        <v>5</v>
      </c>
      <c r="AQ2" s="229">
        <v>5</v>
      </c>
      <c r="AR2" s="229">
        <v>5</v>
      </c>
      <c r="AS2" s="229">
        <v>5</v>
      </c>
      <c r="AT2" s="229">
        <v>5</v>
      </c>
      <c r="AU2" s="229">
        <v>5</v>
      </c>
      <c r="AV2" s="229">
        <v>6</v>
      </c>
      <c r="AW2" s="229">
        <v>6</v>
      </c>
      <c r="AX2" s="229">
        <v>6</v>
      </c>
      <c r="AY2" s="229">
        <v>6</v>
      </c>
      <c r="AZ2" s="229">
        <v>6</v>
      </c>
      <c r="BA2" s="229">
        <v>6</v>
      </c>
      <c r="BB2" s="229">
        <v>6</v>
      </c>
      <c r="BC2" s="229">
        <v>6</v>
      </c>
      <c r="BD2" s="229">
        <v>6</v>
      </c>
      <c r="BE2" s="229">
        <v>7</v>
      </c>
      <c r="BF2" s="229">
        <v>7</v>
      </c>
      <c r="BG2" s="229">
        <v>7</v>
      </c>
      <c r="BH2" s="229">
        <v>7</v>
      </c>
      <c r="BI2" s="229">
        <v>7</v>
      </c>
      <c r="BJ2" s="229">
        <v>7</v>
      </c>
      <c r="BK2" s="229">
        <v>7</v>
      </c>
      <c r="BL2" s="229">
        <v>7</v>
      </c>
      <c r="BM2" s="229">
        <v>7</v>
      </c>
      <c r="BN2" s="229">
        <v>8</v>
      </c>
      <c r="BO2" s="229">
        <v>8</v>
      </c>
      <c r="BP2" s="229">
        <v>8</v>
      </c>
      <c r="BQ2" s="229">
        <v>8</v>
      </c>
      <c r="BR2" s="229">
        <v>8</v>
      </c>
      <c r="BS2" s="229">
        <v>8</v>
      </c>
      <c r="BT2" s="229">
        <v>8</v>
      </c>
      <c r="BU2" s="229">
        <v>8</v>
      </c>
      <c r="BV2" s="229">
        <v>8</v>
      </c>
      <c r="BW2" s="229">
        <v>9</v>
      </c>
      <c r="BX2" s="229">
        <v>9</v>
      </c>
      <c r="BY2" s="229">
        <v>9</v>
      </c>
      <c r="BZ2" s="229">
        <v>9</v>
      </c>
      <c r="CA2" s="229">
        <v>9</v>
      </c>
      <c r="CB2" s="229">
        <v>9</v>
      </c>
      <c r="CC2" s="229">
        <v>9</v>
      </c>
      <c r="CD2" s="229">
        <v>9</v>
      </c>
      <c r="CE2" s="229">
        <v>9</v>
      </c>
      <c r="CF2" s="229">
        <v>10</v>
      </c>
      <c r="CG2" s="229">
        <v>10</v>
      </c>
      <c r="CH2" s="229">
        <v>10</v>
      </c>
      <c r="CI2" s="229">
        <v>10</v>
      </c>
      <c r="CJ2" s="229">
        <v>10</v>
      </c>
      <c r="CK2" s="229">
        <v>10</v>
      </c>
      <c r="CL2" s="229">
        <v>10</v>
      </c>
      <c r="CM2" s="229">
        <v>10</v>
      </c>
      <c r="CN2" s="229">
        <v>10</v>
      </c>
      <c r="CO2" s="229">
        <v>11</v>
      </c>
      <c r="CP2" s="229">
        <v>11</v>
      </c>
      <c r="CQ2" s="229">
        <v>11</v>
      </c>
      <c r="CR2" s="229">
        <v>11</v>
      </c>
      <c r="CS2" s="229">
        <v>11</v>
      </c>
      <c r="CT2" s="229">
        <v>11</v>
      </c>
      <c r="CU2" s="229">
        <v>11</v>
      </c>
      <c r="CV2" s="229">
        <v>11</v>
      </c>
      <c r="CW2" s="229">
        <v>11</v>
      </c>
      <c r="CX2" s="229">
        <v>12</v>
      </c>
      <c r="CY2" s="229">
        <v>12</v>
      </c>
      <c r="CZ2" s="229">
        <v>12</v>
      </c>
      <c r="DA2" s="229">
        <v>12</v>
      </c>
      <c r="DB2" s="229">
        <v>12</v>
      </c>
      <c r="DC2" s="229">
        <v>12</v>
      </c>
      <c r="DD2" s="229">
        <v>12</v>
      </c>
      <c r="DE2" s="229">
        <v>12</v>
      </c>
      <c r="DF2" s="229">
        <v>12</v>
      </c>
      <c r="DG2" s="229">
        <v>13</v>
      </c>
      <c r="DH2" s="229">
        <v>13</v>
      </c>
      <c r="DI2" s="229">
        <v>13</v>
      </c>
      <c r="DJ2" s="229">
        <v>13</v>
      </c>
      <c r="DK2" s="229">
        <v>13</v>
      </c>
      <c r="DL2" s="229">
        <v>13</v>
      </c>
      <c r="DM2" s="229">
        <v>13</v>
      </c>
      <c r="DN2" s="229">
        <v>13</v>
      </c>
      <c r="DO2" s="229">
        <v>13</v>
      </c>
      <c r="DP2" s="229">
        <v>14</v>
      </c>
      <c r="DQ2" s="229">
        <v>14</v>
      </c>
      <c r="DR2" s="229">
        <v>14</v>
      </c>
      <c r="DS2" s="229">
        <v>14</v>
      </c>
      <c r="DT2" s="229">
        <v>14</v>
      </c>
      <c r="DU2" s="229">
        <v>14</v>
      </c>
      <c r="DV2" s="229">
        <v>14</v>
      </c>
      <c r="DW2" s="229">
        <v>14</v>
      </c>
      <c r="DX2" s="229">
        <v>14</v>
      </c>
      <c r="DY2" s="229">
        <v>15</v>
      </c>
      <c r="DZ2" s="229">
        <v>15</v>
      </c>
      <c r="EA2" s="229">
        <v>15</v>
      </c>
      <c r="EB2" s="229">
        <v>15</v>
      </c>
      <c r="EC2" s="229">
        <v>15</v>
      </c>
      <c r="ED2" s="229">
        <v>15</v>
      </c>
      <c r="EE2" s="229">
        <v>15</v>
      </c>
      <c r="EF2" s="229">
        <v>15</v>
      </c>
      <c r="EG2" s="229">
        <v>15</v>
      </c>
      <c r="EH2" s="229">
        <v>16</v>
      </c>
      <c r="EI2" s="229">
        <v>16</v>
      </c>
      <c r="EJ2" s="229">
        <v>16</v>
      </c>
      <c r="EK2" s="229">
        <v>16</v>
      </c>
      <c r="EL2" s="229">
        <v>16</v>
      </c>
      <c r="EM2" s="229">
        <v>16</v>
      </c>
      <c r="EN2" s="229">
        <v>16</v>
      </c>
      <c r="EO2" s="229">
        <v>16</v>
      </c>
      <c r="EP2" s="229">
        <v>16</v>
      </c>
      <c r="EQ2" s="229">
        <v>17</v>
      </c>
      <c r="ER2" s="229">
        <v>17</v>
      </c>
      <c r="ES2" s="229">
        <v>17</v>
      </c>
      <c r="ET2" s="229">
        <v>17</v>
      </c>
      <c r="EU2" s="229">
        <v>17</v>
      </c>
      <c r="EV2" s="229">
        <v>17</v>
      </c>
      <c r="EW2" s="229">
        <v>17</v>
      </c>
      <c r="EX2" s="229">
        <v>17</v>
      </c>
      <c r="EY2" s="229">
        <v>17</v>
      </c>
      <c r="EZ2" s="229">
        <v>18</v>
      </c>
      <c r="FA2" s="229">
        <v>18</v>
      </c>
      <c r="FB2" s="229">
        <v>18</v>
      </c>
      <c r="FC2" s="229">
        <v>18</v>
      </c>
      <c r="FD2" s="229">
        <v>18</v>
      </c>
      <c r="FE2" s="229">
        <v>18</v>
      </c>
      <c r="FF2" s="229">
        <v>18</v>
      </c>
      <c r="FG2" s="229">
        <v>18</v>
      </c>
      <c r="FH2" s="229">
        <v>18</v>
      </c>
      <c r="FI2" s="229">
        <v>19</v>
      </c>
      <c r="FJ2" s="229">
        <v>19</v>
      </c>
      <c r="FK2" s="229">
        <v>19</v>
      </c>
      <c r="FL2" s="229">
        <v>19</v>
      </c>
      <c r="FM2" s="229">
        <v>19</v>
      </c>
      <c r="FN2" s="229">
        <v>19</v>
      </c>
      <c r="FO2" s="229">
        <v>19</v>
      </c>
      <c r="FP2" s="229">
        <v>19</v>
      </c>
      <c r="FQ2" s="229">
        <v>19</v>
      </c>
      <c r="FR2" s="229">
        <v>20</v>
      </c>
      <c r="FS2" s="229">
        <v>20</v>
      </c>
      <c r="FT2" s="229">
        <v>20</v>
      </c>
      <c r="FU2" s="229">
        <v>20</v>
      </c>
      <c r="FV2" s="229">
        <v>20</v>
      </c>
      <c r="FW2" s="229">
        <v>20</v>
      </c>
      <c r="FX2" s="229">
        <v>20</v>
      </c>
      <c r="FY2" s="229">
        <v>20</v>
      </c>
      <c r="FZ2" s="229">
        <v>20</v>
      </c>
      <c r="GA2" s="229">
        <v>21</v>
      </c>
      <c r="GB2" s="229">
        <v>21</v>
      </c>
      <c r="GC2" s="229">
        <v>21</v>
      </c>
      <c r="GD2" s="229">
        <v>21</v>
      </c>
      <c r="GE2" s="229">
        <v>21</v>
      </c>
      <c r="GF2" s="229">
        <v>21</v>
      </c>
      <c r="GG2" s="229">
        <v>21</v>
      </c>
      <c r="GH2" s="229">
        <v>21</v>
      </c>
      <c r="GI2" s="229">
        <v>21</v>
      </c>
      <c r="GJ2" s="229">
        <v>22</v>
      </c>
      <c r="GK2" s="229">
        <v>22</v>
      </c>
      <c r="GL2" s="229">
        <v>22</v>
      </c>
      <c r="GM2" s="229">
        <v>22</v>
      </c>
      <c r="GN2" s="229">
        <v>22</v>
      </c>
      <c r="GO2" s="229">
        <v>22</v>
      </c>
      <c r="GP2" s="229">
        <v>22</v>
      </c>
      <c r="GQ2" s="229">
        <v>22</v>
      </c>
      <c r="GR2" s="229">
        <v>22</v>
      </c>
      <c r="GS2" s="229">
        <v>23</v>
      </c>
      <c r="GT2" s="229">
        <v>23</v>
      </c>
      <c r="GU2" s="229">
        <v>23</v>
      </c>
      <c r="GV2" s="229">
        <v>23</v>
      </c>
      <c r="GW2" s="229">
        <v>23</v>
      </c>
      <c r="GX2" s="229">
        <v>23</v>
      </c>
      <c r="GY2" s="229">
        <v>23</v>
      </c>
      <c r="GZ2" s="229">
        <v>23</v>
      </c>
      <c r="HA2" s="229">
        <v>23</v>
      </c>
      <c r="HB2" s="229">
        <v>24</v>
      </c>
      <c r="HC2" s="229">
        <v>24</v>
      </c>
      <c r="HD2" s="229">
        <v>24</v>
      </c>
      <c r="HE2" s="229">
        <v>24</v>
      </c>
      <c r="HF2" s="229">
        <v>24</v>
      </c>
      <c r="HG2" s="229">
        <v>24</v>
      </c>
      <c r="HH2" s="229">
        <v>24</v>
      </c>
      <c r="HI2" s="229">
        <v>24</v>
      </c>
      <c r="HJ2" s="229">
        <v>24</v>
      </c>
      <c r="HK2" s="229">
        <v>25</v>
      </c>
      <c r="HL2" s="229">
        <v>25</v>
      </c>
      <c r="HM2" s="229">
        <v>25</v>
      </c>
      <c r="HN2" s="229">
        <v>25</v>
      </c>
      <c r="HO2" s="229">
        <v>25</v>
      </c>
      <c r="HP2" s="229">
        <v>25</v>
      </c>
      <c r="HQ2" s="229">
        <v>25</v>
      </c>
      <c r="HR2" s="229">
        <v>25</v>
      </c>
      <c r="HS2" s="229">
        <v>25</v>
      </c>
      <c r="HT2" s="229">
        <v>26</v>
      </c>
      <c r="HU2" s="229">
        <v>26</v>
      </c>
      <c r="HV2" s="229">
        <v>26</v>
      </c>
      <c r="HW2" s="229">
        <v>26</v>
      </c>
      <c r="HX2" s="229">
        <v>26</v>
      </c>
      <c r="HY2" s="229">
        <v>26</v>
      </c>
      <c r="HZ2" s="229">
        <v>26</v>
      </c>
      <c r="IA2" s="229">
        <v>26</v>
      </c>
      <c r="IB2" s="229">
        <v>26</v>
      </c>
      <c r="IC2" s="229">
        <v>27</v>
      </c>
      <c r="ID2" s="229">
        <v>27</v>
      </c>
      <c r="IE2" s="229">
        <v>27</v>
      </c>
      <c r="IF2" s="229">
        <v>27</v>
      </c>
      <c r="IG2" s="229">
        <v>27</v>
      </c>
      <c r="IH2" s="229">
        <v>27</v>
      </c>
      <c r="II2" s="229">
        <v>27</v>
      </c>
      <c r="IJ2" s="229">
        <v>27</v>
      </c>
      <c r="IK2" s="229">
        <v>27</v>
      </c>
      <c r="IL2" s="229">
        <v>28</v>
      </c>
      <c r="IM2" s="229">
        <v>28</v>
      </c>
      <c r="IN2" s="229">
        <v>28</v>
      </c>
      <c r="IO2" s="229">
        <v>28</v>
      </c>
      <c r="IP2" s="229">
        <v>28</v>
      </c>
      <c r="IQ2" s="229">
        <v>28</v>
      </c>
      <c r="IR2" s="229">
        <v>28</v>
      </c>
      <c r="IS2" s="229">
        <v>28</v>
      </c>
      <c r="IT2" s="229">
        <v>28</v>
      </c>
      <c r="IU2" s="229">
        <v>29</v>
      </c>
      <c r="IV2" s="229">
        <v>29</v>
      </c>
    </row>
    <row r="3" spans="2:256" ht="13.5">
      <c r="B3" s="229" t="s">
        <v>121</v>
      </c>
      <c r="C3" s="229">
        <v>1</v>
      </c>
      <c r="D3" s="229">
        <v>2</v>
      </c>
      <c r="E3" s="229">
        <v>3</v>
      </c>
      <c r="F3" s="229">
        <v>4</v>
      </c>
      <c r="G3" s="229">
        <v>5</v>
      </c>
      <c r="H3" s="229">
        <v>6</v>
      </c>
      <c r="I3" s="229">
        <v>7</v>
      </c>
      <c r="J3" s="229">
        <v>8</v>
      </c>
      <c r="K3" s="229">
        <v>9</v>
      </c>
      <c r="L3" s="229">
        <v>1</v>
      </c>
      <c r="M3" s="229">
        <v>2</v>
      </c>
      <c r="N3" s="229">
        <v>3</v>
      </c>
      <c r="O3" s="229">
        <v>4</v>
      </c>
      <c r="P3" s="229">
        <v>5</v>
      </c>
      <c r="Q3" s="229">
        <v>6</v>
      </c>
      <c r="R3" s="229">
        <v>7</v>
      </c>
      <c r="S3" s="229">
        <v>8</v>
      </c>
      <c r="T3" s="229">
        <v>9</v>
      </c>
      <c r="U3" s="229">
        <v>1</v>
      </c>
      <c r="V3" s="229">
        <v>2</v>
      </c>
      <c r="W3" s="229">
        <v>3</v>
      </c>
      <c r="X3" s="229">
        <v>4</v>
      </c>
      <c r="Y3" s="229">
        <v>5</v>
      </c>
      <c r="Z3" s="229">
        <v>6</v>
      </c>
      <c r="AA3" s="229">
        <v>7</v>
      </c>
      <c r="AB3" s="229">
        <v>8</v>
      </c>
      <c r="AC3" s="229">
        <v>9</v>
      </c>
      <c r="AD3" s="229">
        <v>1</v>
      </c>
      <c r="AE3" s="229">
        <v>2</v>
      </c>
      <c r="AF3" s="229">
        <v>3</v>
      </c>
      <c r="AG3" s="229">
        <v>4</v>
      </c>
      <c r="AH3" s="229">
        <v>5</v>
      </c>
      <c r="AI3" s="229">
        <v>6</v>
      </c>
      <c r="AJ3" s="229">
        <v>7</v>
      </c>
      <c r="AK3" s="229">
        <v>8</v>
      </c>
      <c r="AL3" s="229">
        <v>9</v>
      </c>
      <c r="AM3" s="229">
        <v>1</v>
      </c>
      <c r="AN3" s="229">
        <v>2</v>
      </c>
      <c r="AO3" s="229">
        <v>3</v>
      </c>
      <c r="AP3" s="229">
        <v>4</v>
      </c>
      <c r="AQ3" s="229">
        <v>5</v>
      </c>
      <c r="AR3" s="229">
        <v>6</v>
      </c>
      <c r="AS3" s="229">
        <v>7</v>
      </c>
      <c r="AT3" s="229">
        <v>8</v>
      </c>
      <c r="AU3" s="229">
        <v>9</v>
      </c>
      <c r="AV3" s="229">
        <v>1</v>
      </c>
      <c r="AW3" s="229">
        <v>2</v>
      </c>
      <c r="AX3" s="229">
        <v>3</v>
      </c>
      <c r="AY3" s="229">
        <v>4</v>
      </c>
      <c r="AZ3" s="229">
        <v>5</v>
      </c>
      <c r="BA3" s="229">
        <v>6</v>
      </c>
      <c r="BB3" s="229">
        <v>7</v>
      </c>
      <c r="BC3" s="229">
        <v>8</v>
      </c>
      <c r="BD3" s="229">
        <v>9</v>
      </c>
      <c r="BE3" s="229">
        <v>1</v>
      </c>
      <c r="BF3" s="229">
        <v>2</v>
      </c>
      <c r="BG3" s="229">
        <v>3</v>
      </c>
      <c r="BH3" s="229">
        <v>4</v>
      </c>
      <c r="BI3" s="229">
        <v>5</v>
      </c>
      <c r="BJ3" s="229">
        <v>6</v>
      </c>
      <c r="BK3" s="229">
        <v>7</v>
      </c>
      <c r="BL3" s="229">
        <v>8</v>
      </c>
      <c r="BM3" s="229">
        <v>9</v>
      </c>
      <c r="BN3" s="229">
        <v>1</v>
      </c>
      <c r="BO3" s="229">
        <v>2</v>
      </c>
      <c r="BP3" s="229">
        <v>3</v>
      </c>
      <c r="BQ3" s="229">
        <v>4</v>
      </c>
      <c r="BR3" s="229">
        <v>5</v>
      </c>
      <c r="BS3" s="229">
        <v>6</v>
      </c>
      <c r="BT3" s="229">
        <v>7</v>
      </c>
      <c r="BU3" s="229">
        <v>8</v>
      </c>
      <c r="BV3" s="229">
        <v>9</v>
      </c>
      <c r="BW3" s="229">
        <v>1</v>
      </c>
      <c r="BX3" s="229">
        <v>2</v>
      </c>
      <c r="BY3" s="229">
        <v>3</v>
      </c>
      <c r="BZ3" s="229">
        <v>4</v>
      </c>
      <c r="CA3" s="229">
        <v>5</v>
      </c>
      <c r="CB3" s="229">
        <v>6</v>
      </c>
      <c r="CC3" s="229">
        <v>7</v>
      </c>
      <c r="CD3" s="229">
        <v>8</v>
      </c>
      <c r="CE3" s="229">
        <v>9</v>
      </c>
      <c r="CF3" s="229">
        <v>1</v>
      </c>
      <c r="CG3" s="229">
        <v>2</v>
      </c>
      <c r="CH3" s="229">
        <v>3</v>
      </c>
      <c r="CI3" s="229">
        <v>4</v>
      </c>
      <c r="CJ3" s="229">
        <v>5</v>
      </c>
      <c r="CK3" s="229">
        <v>6</v>
      </c>
      <c r="CL3" s="229">
        <v>7</v>
      </c>
      <c r="CM3" s="229">
        <v>8</v>
      </c>
      <c r="CN3" s="229">
        <v>9</v>
      </c>
      <c r="CO3" s="229">
        <v>1</v>
      </c>
      <c r="CP3" s="229">
        <v>2</v>
      </c>
      <c r="CQ3" s="229">
        <v>3</v>
      </c>
      <c r="CR3" s="229">
        <v>4</v>
      </c>
      <c r="CS3" s="229">
        <v>5</v>
      </c>
      <c r="CT3" s="229">
        <v>6</v>
      </c>
      <c r="CU3" s="229">
        <v>7</v>
      </c>
      <c r="CV3" s="229">
        <v>8</v>
      </c>
      <c r="CW3" s="229">
        <v>9</v>
      </c>
      <c r="CX3" s="229">
        <v>1</v>
      </c>
      <c r="CY3" s="229">
        <v>2</v>
      </c>
      <c r="CZ3" s="229">
        <v>3</v>
      </c>
      <c r="DA3" s="229">
        <v>4</v>
      </c>
      <c r="DB3" s="229">
        <v>5</v>
      </c>
      <c r="DC3" s="229">
        <v>6</v>
      </c>
      <c r="DD3" s="229">
        <v>7</v>
      </c>
      <c r="DE3" s="229">
        <v>8</v>
      </c>
      <c r="DF3" s="229">
        <v>9</v>
      </c>
      <c r="DG3" s="229">
        <v>1</v>
      </c>
      <c r="DH3" s="229">
        <v>2</v>
      </c>
      <c r="DI3" s="229">
        <v>3</v>
      </c>
      <c r="DJ3" s="229">
        <v>4</v>
      </c>
      <c r="DK3" s="229">
        <v>5</v>
      </c>
      <c r="DL3" s="229">
        <v>6</v>
      </c>
      <c r="DM3" s="229">
        <v>7</v>
      </c>
      <c r="DN3" s="229">
        <v>8</v>
      </c>
      <c r="DO3" s="229">
        <v>9</v>
      </c>
      <c r="DP3" s="229">
        <v>1</v>
      </c>
      <c r="DQ3" s="229">
        <v>2</v>
      </c>
      <c r="DR3" s="229">
        <v>3</v>
      </c>
      <c r="DS3" s="229">
        <v>4</v>
      </c>
      <c r="DT3" s="229">
        <v>5</v>
      </c>
      <c r="DU3" s="229">
        <v>6</v>
      </c>
      <c r="DV3" s="229">
        <v>7</v>
      </c>
      <c r="DW3" s="229">
        <v>8</v>
      </c>
      <c r="DX3" s="229">
        <v>9</v>
      </c>
      <c r="DY3" s="229">
        <v>1</v>
      </c>
      <c r="DZ3" s="229">
        <v>2</v>
      </c>
      <c r="EA3" s="229">
        <v>3</v>
      </c>
      <c r="EB3" s="229">
        <v>4</v>
      </c>
      <c r="EC3" s="229">
        <v>5</v>
      </c>
      <c r="ED3" s="229">
        <v>6</v>
      </c>
      <c r="EE3" s="229">
        <v>7</v>
      </c>
      <c r="EF3" s="229">
        <v>8</v>
      </c>
      <c r="EG3" s="229">
        <v>9</v>
      </c>
      <c r="EH3" s="229">
        <v>1</v>
      </c>
      <c r="EI3" s="229">
        <v>2</v>
      </c>
      <c r="EJ3" s="229">
        <v>3</v>
      </c>
      <c r="EK3" s="229">
        <v>4</v>
      </c>
      <c r="EL3" s="229">
        <v>5</v>
      </c>
      <c r="EM3" s="229">
        <v>6</v>
      </c>
      <c r="EN3" s="229">
        <v>7</v>
      </c>
      <c r="EO3" s="229">
        <v>8</v>
      </c>
      <c r="EP3" s="229">
        <v>9</v>
      </c>
      <c r="EQ3" s="229">
        <v>1</v>
      </c>
      <c r="ER3" s="229">
        <v>2</v>
      </c>
      <c r="ES3" s="229">
        <v>3</v>
      </c>
      <c r="ET3" s="229">
        <v>4</v>
      </c>
      <c r="EU3" s="229">
        <v>5</v>
      </c>
      <c r="EV3" s="229">
        <v>6</v>
      </c>
      <c r="EW3" s="229">
        <v>7</v>
      </c>
      <c r="EX3" s="229">
        <v>8</v>
      </c>
      <c r="EY3" s="229">
        <v>9</v>
      </c>
      <c r="EZ3" s="229">
        <v>1</v>
      </c>
      <c r="FA3" s="229">
        <v>2</v>
      </c>
      <c r="FB3" s="229">
        <v>3</v>
      </c>
      <c r="FC3" s="229">
        <v>4</v>
      </c>
      <c r="FD3" s="229">
        <v>5</v>
      </c>
      <c r="FE3" s="229">
        <v>6</v>
      </c>
      <c r="FF3" s="229">
        <v>7</v>
      </c>
      <c r="FG3" s="229">
        <v>8</v>
      </c>
      <c r="FH3" s="229">
        <v>9</v>
      </c>
      <c r="FI3" s="229">
        <v>1</v>
      </c>
      <c r="FJ3" s="229">
        <v>2</v>
      </c>
      <c r="FK3" s="229">
        <v>3</v>
      </c>
      <c r="FL3" s="229">
        <v>4</v>
      </c>
      <c r="FM3" s="229">
        <v>5</v>
      </c>
      <c r="FN3" s="229">
        <v>6</v>
      </c>
      <c r="FO3" s="229">
        <v>7</v>
      </c>
      <c r="FP3" s="229">
        <v>8</v>
      </c>
      <c r="FQ3" s="229">
        <v>9</v>
      </c>
      <c r="FR3" s="229">
        <v>1</v>
      </c>
      <c r="FS3" s="229">
        <v>2</v>
      </c>
      <c r="FT3" s="229">
        <v>3</v>
      </c>
      <c r="FU3" s="229">
        <v>4</v>
      </c>
      <c r="FV3" s="229">
        <v>5</v>
      </c>
      <c r="FW3" s="229">
        <v>6</v>
      </c>
      <c r="FX3" s="229">
        <v>7</v>
      </c>
      <c r="FY3" s="229">
        <v>8</v>
      </c>
      <c r="FZ3" s="229">
        <v>9</v>
      </c>
      <c r="GA3" s="229">
        <v>1</v>
      </c>
      <c r="GB3" s="229">
        <v>2</v>
      </c>
      <c r="GC3" s="229">
        <v>3</v>
      </c>
      <c r="GD3" s="229">
        <v>4</v>
      </c>
      <c r="GE3" s="229">
        <v>5</v>
      </c>
      <c r="GF3" s="229">
        <v>6</v>
      </c>
      <c r="GG3" s="229">
        <v>7</v>
      </c>
      <c r="GH3" s="229">
        <v>8</v>
      </c>
      <c r="GI3" s="229">
        <v>9</v>
      </c>
      <c r="GJ3" s="229">
        <v>1</v>
      </c>
      <c r="GK3" s="229">
        <v>2</v>
      </c>
      <c r="GL3" s="229">
        <v>3</v>
      </c>
      <c r="GM3" s="229">
        <v>4</v>
      </c>
      <c r="GN3" s="229">
        <v>5</v>
      </c>
      <c r="GO3" s="229">
        <v>6</v>
      </c>
      <c r="GP3" s="229">
        <v>7</v>
      </c>
      <c r="GQ3" s="229">
        <v>8</v>
      </c>
      <c r="GR3" s="229">
        <v>9</v>
      </c>
      <c r="GS3" s="229">
        <v>1</v>
      </c>
      <c r="GT3" s="229">
        <v>2</v>
      </c>
      <c r="GU3" s="229">
        <v>3</v>
      </c>
      <c r="GV3" s="229">
        <v>4</v>
      </c>
      <c r="GW3" s="229">
        <v>5</v>
      </c>
      <c r="GX3" s="229">
        <v>6</v>
      </c>
      <c r="GY3" s="229">
        <v>7</v>
      </c>
      <c r="GZ3" s="229">
        <v>8</v>
      </c>
      <c r="HA3" s="229">
        <v>9</v>
      </c>
      <c r="HB3" s="229">
        <v>1</v>
      </c>
      <c r="HC3" s="229">
        <v>2</v>
      </c>
      <c r="HD3" s="229">
        <v>3</v>
      </c>
      <c r="HE3" s="229">
        <v>4</v>
      </c>
      <c r="HF3" s="229">
        <v>5</v>
      </c>
      <c r="HG3" s="229">
        <v>6</v>
      </c>
      <c r="HH3" s="229">
        <v>7</v>
      </c>
      <c r="HI3" s="229">
        <v>8</v>
      </c>
      <c r="HJ3" s="229">
        <v>9</v>
      </c>
      <c r="HK3" s="229">
        <v>1</v>
      </c>
      <c r="HL3" s="229">
        <v>2</v>
      </c>
      <c r="HM3" s="229">
        <v>3</v>
      </c>
      <c r="HN3" s="229">
        <v>4</v>
      </c>
      <c r="HO3" s="229">
        <v>5</v>
      </c>
      <c r="HP3" s="229">
        <v>6</v>
      </c>
      <c r="HQ3" s="229">
        <v>7</v>
      </c>
      <c r="HR3" s="229">
        <v>8</v>
      </c>
      <c r="HS3" s="229">
        <v>9</v>
      </c>
      <c r="HT3" s="229">
        <v>1</v>
      </c>
      <c r="HU3" s="229">
        <v>2</v>
      </c>
      <c r="HV3" s="229">
        <v>3</v>
      </c>
      <c r="HW3" s="229">
        <v>4</v>
      </c>
      <c r="HX3" s="229">
        <v>5</v>
      </c>
      <c r="HY3" s="229">
        <v>6</v>
      </c>
      <c r="HZ3" s="229">
        <v>7</v>
      </c>
      <c r="IA3" s="229">
        <v>8</v>
      </c>
      <c r="IB3" s="229">
        <v>9</v>
      </c>
      <c r="IC3" s="229">
        <v>1</v>
      </c>
      <c r="ID3" s="229">
        <v>2</v>
      </c>
      <c r="IE3" s="229">
        <v>3</v>
      </c>
      <c r="IF3" s="229">
        <v>4</v>
      </c>
      <c r="IG3" s="229">
        <v>5</v>
      </c>
      <c r="IH3" s="229">
        <v>6</v>
      </c>
      <c r="II3" s="229">
        <v>7</v>
      </c>
      <c r="IJ3" s="229">
        <v>8</v>
      </c>
      <c r="IK3" s="229">
        <v>9</v>
      </c>
      <c r="IL3" s="229">
        <v>1</v>
      </c>
      <c r="IM3" s="229">
        <v>2</v>
      </c>
      <c r="IN3" s="229">
        <v>3</v>
      </c>
      <c r="IO3" s="229">
        <v>4</v>
      </c>
      <c r="IP3" s="229">
        <v>5</v>
      </c>
      <c r="IQ3" s="229">
        <v>6</v>
      </c>
      <c r="IR3" s="229">
        <v>7</v>
      </c>
      <c r="IS3" s="229">
        <v>8</v>
      </c>
      <c r="IT3" s="229">
        <v>9</v>
      </c>
      <c r="IU3" s="229">
        <v>1</v>
      </c>
      <c r="IV3" s="229">
        <v>2</v>
      </c>
    </row>
    <row r="4" spans="1:256" ht="13.5">
      <c r="A4" s="229" t="str">
        <f>T("472018")</f>
        <v>472018</v>
      </c>
      <c r="B4" s="229" t="s">
        <v>12</v>
      </c>
      <c r="C4" s="229">
        <v>34138671</v>
      </c>
      <c r="D4" s="229">
        <v>3397992</v>
      </c>
      <c r="E4" s="229">
        <v>37536663</v>
      </c>
      <c r="F4" s="229">
        <v>0</v>
      </c>
      <c r="G4" s="229">
        <v>0</v>
      </c>
      <c r="H4" s="229">
        <v>33137759</v>
      </c>
      <c r="I4" s="229">
        <v>807211</v>
      </c>
      <c r="J4" s="229">
        <v>33944970</v>
      </c>
      <c r="K4" s="229">
        <v>0</v>
      </c>
      <c r="L4" s="229">
        <v>34138671</v>
      </c>
      <c r="M4" s="229">
        <v>3397992</v>
      </c>
      <c r="N4" s="229">
        <v>37536663</v>
      </c>
      <c r="O4" s="229">
        <v>0</v>
      </c>
      <c r="P4" s="229">
        <v>0</v>
      </c>
      <c r="Q4" s="229">
        <v>33137759</v>
      </c>
      <c r="R4" s="229">
        <v>807211</v>
      </c>
      <c r="S4" s="229">
        <v>33944970</v>
      </c>
      <c r="T4" s="229">
        <v>0</v>
      </c>
      <c r="U4" s="229">
        <v>14354830</v>
      </c>
      <c r="V4" s="229">
        <v>1017485</v>
      </c>
      <c r="W4" s="229">
        <v>15372315</v>
      </c>
      <c r="X4" s="229">
        <v>0</v>
      </c>
      <c r="Y4" s="229">
        <v>0</v>
      </c>
      <c r="Z4" s="229">
        <v>14080746</v>
      </c>
      <c r="AA4" s="229">
        <v>235239</v>
      </c>
      <c r="AB4" s="229">
        <v>14315985</v>
      </c>
      <c r="AC4" s="229">
        <v>0</v>
      </c>
      <c r="AD4" s="229">
        <v>296040</v>
      </c>
      <c r="AE4" s="229">
        <v>27560</v>
      </c>
      <c r="AF4" s="229">
        <v>323600</v>
      </c>
      <c r="AG4" s="229">
        <v>0</v>
      </c>
      <c r="AH4" s="229">
        <v>0</v>
      </c>
      <c r="AI4" s="229">
        <v>288497</v>
      </c>
      <c r="AJ4" s="229">
        <v>6428</v>
      </c>
      <c r="AK4" s="229">
        <v>294925</v>
      </c>
      <c r="AL4" s="229">
        <v>0</v>
      </c>
      <c r="AM4" s="229">
        <v>9830636</v>
      </c>
      <c r="AN4" s="229">
        <v>915183</v>
      </c>
      <c r="AO4" s="229">
        <v>10745819</v>
      </c>
      <c r="AP4" s="229">
        <v>0</v>
      </c>
      <c r="AQ4" s="229">
        <v>0</v>
      </c>
      <c r="AR4" s="229">
        <v>9580149</v>
      </c>
      <c r="AS4" s="229">
        <v>213459</v>
      </c>
      <c r="AT4" s="229">
        <v>9793608</v>
      </c>
      <c r="AU4" s="229">
        <v>0</v>
      </c>
      <c r="AV4" s="229">
        <v>205541</v>
      </c>
      <c r="AW4" s="229">
        <v>0</v>
      </c>
      <c r="AX4" s="229">
        <v>205541</v>
      </c>
      <c r="AY4" s="229">
        <v>0</v>
      </c>
      <c r="AZ4" s="229">
        <v>0</v>
      </c>
      <c r="BA4" s="229">
        <v>205541</v>
      </c>
      <c r="BB4" s="229">
        <v>0</v>
      </c>
      <c r="BC4" s="229">
        <v>205541</v>
      </c>
      <c r="BD4" s="229">
        <v>0</v>
      </c>
      <c r="BE4" s="229">
        <v>893116</v>
      </c>
      <c r="BF4" s="229">
        <v>15788</v>
      </c>
      <c r="BG4" s="229">
        <v>908904</v>
      </c>
      <c r="BH4" s="229">
        <v>0</v>
      </c>
      <c r="BI4" s="229">
        <v>0</v>
      </c>
      <c r="BJ4" s="229">
        <v>889725</v>
      </c>
      <c r="BK4" s="229">
        <v>3243</v>
      </c>
      <c r="BL4" s="229">
        <v>892968</v>
      </c>
      <c r="BM4" s="229">
        <v>0</v>
      </c>
      <c r="BN4" s="229">
        <v>3335038</v>
      </c>
      <c r="BO4" s="229">
        <v>58954</v>
      </c>
      <c r="BP4" s="229">
        <v>3393992</v>
      </c>
      <c r="BQ4" s="229">
        <v>0</v>
      </c>
      <c r="BR4" s="229">
        <v>0</v>
      </c>
      <c r="BS4" s="229">
        <v>3322375</v>
      </c>
      <c r="BT4" s="229">
        <v>12109</v>
      </c>
      <c r="BU4" s="229">
        <v>3334484</v>
      </c>
      <c r="BV4" s="229">
        <v>0</v>
      </c>
      <c r="BW4" s="229">
        <v>17246839</v>
      </c>
      <c r="BX4" s="229">
        <v>2260362</v>
      </c>
      <c r="BY4" s="229">
        <v>19507201</v>
      </c>
      <c r="BZ4" s="229">
        <v>0</v>
      </c>
      <c r="CA4" s="229">
        <v>0</v>
      </c>
      <c r="CB4" s="229">
        <v>16539709</v>
      </c>
      <c r="CC4" s="229">
        <v>559485</v>
      </c>
      <c r="CD4" s="229">
        <v>17099194</v>
      </c>
      <c r="CE4" s="229">
        <v>0</v>
      </c>
      <c r="CF4" s="229">
        <v>16649094</v>
      </c>
      <c r="CG4" s="229">
        <v>2260362</v>
      </c>
      <c r="CH4" s="229">
        <v>18909456</v>
      </c>
      <c r="CI4" s="229">
        <v>0</v>
      </c>
      <c r="CJ4" s="229">
        <v>0</v>
      </c>
      <c r="CK4" s="229">
        <v>15941964</v>
      </c>
      <c r="CL4" s="229">
        <v>559485</v>
      </c>
      <c r="CM4" s="229">
        <v>16501449</v>
      </c>
      <c r="CN4" s="229">
        <v>0</v>
      </c>
      <c r="CO4" s="229">
        <v>5209962</v>
      </c>
      <c r="CP4" s="229">
        <v>707330</v>
      </c>
      <c r="CQ4" s="229">
        <v>5917292</v>
      </c>
      <c r="CR4" s="229">
        <v>0</v>
      </c>
      <c r="CS4" s="229">
        <v>0</v>
      </c>
      <c r="CT4" s="229">
        <v>4988681</v>
      </c>
      <c r="CU4" s="229">
        <v>175078</v>
      </c>
      <c r="CV4" s="229">
        <v>5163759</v>
      </c>
      <c r="CW4" s="229">
        <v>0</v>
      </c>
      <c r="CX4" s="229">
        <v>9261555</v>
      </c>
      <c r="CY4" s="229">
        <v>1257394</v>
      </c>
      <c r="CZ4" s="229">
        <v>10518949</v>
      </c>
      <c r="DA4" s="229">
        <v>0</v>
      </c>
      <c r="DB4" s="229">
        <v>0</v>
      </c>
      <c r="DC4" s="229">
        <v>8868193</v>
      </c>
      <c r="DD4" s="229">
        <v>311230</v>
      </c>
      <c r="DE4" s="229">
        <v>9179423</v>
      </c>
      <c r="DF4" s="229">
        <v>0</v>
      </c>
      <c r="DG4" s="229">
        <v>2177577</v>
      </c>
      <c r="DH4" s="229">
        <v>295638</v>
      </c>
      <c r="DI4" s="229">
        <v>2473215</v>
      </c>
      <c r="DJ4" s="229">
        <v>0</v>
      </c>
      <c r="DK4" s="229">
        <v>0</v>
      </c>
      <c r="DL4" s="229">
        <v>2085090</v>
      </c>
      <c r="DM4" s="229">
        <v>73177</v>
      </c>
      <c r="DN4" s="229">
        <v>2158267</v>
      </c>
      <c r="DO4" s="229">
        <v>0</v>
      </c>
      <c r="DP4" s="229">
        <v>597745</v>
      </c>
      <c r="DQ4" s="229">
        <v>0</v>
      </c>
      <c r="DR4" s="229">
        <v>597745</v>
      </c>
      <c r="DS4" s="229">
        <v>0</v>
      </c>
      <c r="DT4" s="229">
        <v>0</v>
      </c>
      <c r="DU4" s="229">
        <v>597745</v>
      </c>
      <c r="DV4" s="229">
        <v>0</v>
      </c>
      <c r="DW4" s="229">
        <v>597745</v>
      </c>
      <c r="DX4" s="229">
        <v>0</v>
      </c>
      <c r="DY4" s="229">
        <v>550702</v>
      </c>
      <c r="DZ4" s="229">
        <v>0</v>
      </c>
      <c r="EA4" s="229">
        <v>550702</v>
      </c>
      <c r="EB4" s="229">
        <v>0</v>
      </c>
      <c r="EC4" s="229">
        <v>0</v>
      </c>
      <c r="ED4" s="229">
        <v>550702</v>
      </c>
      <c r="EE4" s="229">
        <v>0</v>
      </c>
      <c r="EF4" s="229">
        <v>550702</v>
      </c>
      <c r="EG4" s="229">
        <v>0</v>
      </c>
      <c r="EH4" s="229">
        <v>47043</v>
      </c>
      <c r="EI4" s="229">
        <v>0</v>
      </c>
      <c r="EJ4" s="229">
        <v>47043</v>
      </c>
      <c r="EK4" s="229">
        <v>0</v>
      </c>
      <c r="EL4" s="229">
        <v>0</v>
      </c>
      <c r="EM4" s="229">
        <v>47043</v>
      </c>
      <c r="EN4" s="229">
        <v>0</v>
      </c>
      <c r="EO4" s="229">
        <v>47043</v>
      </c>
      <c r="EP4" s="229">
        <v>0</v>
      </c>
      <c r="EQ4" s="229">
        <v>337119</v>
      </c>
      <c r="ER4" s="229">
        <v>46312</v>
      </c>
      <c r="ES4" s="229">
        <v>383431</v>
      </c>
      <c r="ET4" s="229">
        <v>0</v>
      </c>
      <c r="EU4" s="229">
        <v>0</v>
      </c>
      <c r="EV4" s="229">
        <v>317421</v>
      </c>
      <c r="EW4" s="229">
        <v>11287</v>
      </c>
      <c r="EX4" s="229">
        <v>328708</v>
      </c>
      <c r="EY4" s="229">
        <v>0</v>
      </c>
      <c r="EZ4" s="229">
        <v>2199883</v>
      </c>
      <c r="FA4" s="229">
        <v>64983</v>
      </c>
      <c r="FB4" s="229">
        <v>2264866</v>
      </c>
      <c r="FC4" s="229">
        <v>0</v>
      </c>
      <c r="FD4" s="229">
        <v>0</v>
      </c>
      <c r="FE4" s="229">
        <v>2199883</v>
      </c>
      <c r="FF4" s="229">
        <v>1200</v>
      </c>
      <c r="FG4" s="229">
        <v>2201083</v>
      </c>
      <c r="FH4" s="229">
        <v>0</v>
      </c>
      <c r="FI4" s="229">
        <v>0</v>
      </c>
      <c r="FJ4" s="229">
        <v>0</v>
      </c>
      <c r="FK4" s="229">
        <v>0</v>
      </c>
      <c r="FL4" s="229">
        <v>0</v>
      </c>
      <c r="FM4" s="229">
        <v>0</v>
      </c>
      <c r="FN4" s="229">
        <v>0</v>
      </c>
      <c r="FO4" s="229">
        <v>0</v>
      </c>
      <c r="FP4" s="229">
        <v>0</v>
      </c>
      <c r="FQ4" s="229">
        <v>0</v>
      </c>
      <c r="FR4" s="229">
        <v>0</v>
      </c>
      <c r="FS4" s="229">
        <v>8850</v>
      </c>
      <c r="FT4" s="229">
        <v>8850</v>
      </c>
      <c r="FU4" s="229">
        <v>0</v>
      </c>
      <c r="FV4" s="229">
        <v>0</v>
      </c>
      <c r="FW4" s="229">
        <v>0</v>
      </c>
      <c r="FX4" s="229">
        <v>0</v>
      </c>
      <c r="FY4" s="229">
        <v>0</v>
      </c>
      <c r="FZ4" s="229">
        <v>0</v>
      </c>
      <c r="GA4" s="229">
        <v>0</v>
      </c>
      <c r="GB4" s="229">
        <v>8850</v>
      </c>
      <c r="GC4" s="229">
        <v>8850</v>
      </c>
      <c r="GD4" s="229">
        <v>0</v>
      </c>
      <c r="GE4" s="229">
        <v>0</v>
      </c>
      <c r="GF4" s="229">
        <v>0</v>
      </c>
      <c r="GG4" s="229">
        <v>0</v>
      </c>
      <c r="GH4" s="229">
        <v>0</v>
      </c>
      <c r="GI4" s="229">
        <v>0</v>
      </c>
      <c r="GJ4" s="229">
        <v>0</v>
      </c>
      <c r="GK4" s="229">
        <v>0</v>
      </c>
      <c r="GL4" s="229">
        <v>0</v>
      </c>
      <c r="GM4" s="229">
        <v>0</v>
      </c>
      <c r="GN4" s="229">
        <v>0</v>
      </c>
      <c r="GO4" s="229">
        <v>0</v>
      </c>
      <c r="GP4" s="229">
        <v>0</v>
      </c>
      <c r="GQ4" s="229">
        <v>0</v>
      </c>
      <c r="GR4" s="229">
        <v>0</v>
      </c>
      <c r="GS4" s="229">
        <v>0</v>
      </c>
      <c r="GT4" s="229">
        <v>0</v>
      </c>
      <c r="GU4" s="229">
        <v>0</v>
      </c>
      <c r="GV4" s="229">
        <v>0</v>
      </c>
      <c r="GW4" s="229">
        <v>0</v>
      </c>
      <c r="GX4" s="229">
        <v>0</v>
      </c>
      <c r="GY4" s="229">
        <v>0</v>
      </c>
      <c r="GZ4" s="229">
        <v>0</v>
      </c>
      <c r="HA4" s="229">
        <v>0</v>
      </c>
      <c r="HB4" s="229">
        <v>0</v>
      </c>
      <c r="HC4" s="229">
        <v>0</v>
      </c>
      <c r="HD4" s="229">
        <v>0</v>
      </c>
      <c r="HE4" s="229">
        <v>0</v>
      </c>
      <c r="HF4" s="229">
        <v>0</v>
      </c>
      <c r="HG4" s="229">
        <v>0</v>
      </c>
      <c r="HH4" s="229">
        <v>0</v>
      </c>
      <c r="HI4" s="229">
        <v>0</v>
      </c>
      <c r="HJ4" s="229">
        <v>0</v>
      </c>
      <c r="HK4" s="229">
        <v>738880</v>
      </c>
      <c r="HL4" s="229">
        <v>8575</v>
      </c>
      <c r="HM4" s="229">
        <v>747455</v>
      </c>
      <c r="HN4" s="229">
        <v>0</v>
      </c>
      <c r="HO4" s="229">
        <v>0</v>
      </c>
      <c r="HP4" s="229">
        <v>735266</v>
      </c>
      <c r="HQ4" s="229">
        <v>3943</v>
      </c>
      <c r="HR4" s="229">
        <v>739209</v>
      </c>
      <c r="HS4" s="229">
        <v>0</v>
      </c>
      <c r="HT4" s="229">
        <v>738880</v>
      </c>
      <c r="HU4" s="229">
        <v>8575</v>
      </c>
      <c r="HV4" s="229">
        <v>747455</v>
      </c>
      <c r="HW4" s="229">
        <v>0</v>
      </c>
      <c r="HX4" s="229">
        <v>0</v>
      </c>
      <c r="HY4" s="229">
        <v>735266</v>
      </c>
      <c r="HZ4" s="229">
        <v>3943</v>
      </c>
      <c r="IA4" s="229">
        <v>739209</v>
      </c>
      <c r="IB4" s="229">
        <v>0</v>
      </c>
      <c r="IC4" s="229">
        <v>29135</v>
      </c>
      <c r="ID4" s="229">
        <v>0</v>
      </c>
      <c r="IE4" s="229">
        <v>29135</v>
      </c>
      <c r="IF4" s="229">
        <v>0</v>
      </c>
      <c r="IG4" s="229">
        <v>0</v>
      </c>
      <c r="IH4" s="229">
        <v>29135</v>
      </c>
      <c r="II4" s="229">
        <v>0</v>
      </c>
      <c r="IJ4" s="229">
        <v>29135</v>
      </c>
      <c r="IK4" s="229">
        <v>0</v>
      </c>
      <c r="IL4" s="229">
        <v>709745</v>
      </c>
      <c r="IM4" s="229">
        <v>8575</v>
      </c>
      <c r="IN4" s="229">
        <v>718320</v>
      </c>
      <c r="IO4" s="229">
        <v>0</v>
      </c>
      <c r="IP4" s="229">
        <v>0</v>
      </c>
      <c r="IQ4" s="229">
        <v>706131</v>
      </c>
      <c r="IR4" s="229">
        <v>3943</v>
      </c>
      <c r="IS4" s="229">
        <v>710074</v>
      </c>
      <c r="IT4" s="229">
        <v>0</v>
      </c>
      <c r="IU4" s="229">
        <v>0</v>
      </c>
      <c r="IV4" s="229">
        <v>0</v>
      </c>
    </row>
    <row r="5" spans="1:256" ht="13.5">
      <c r="A5" s="229" t="str">
        <f>T("472051")</f>
        <v>472051</v>
      </c>
      <c r="B5" s="229" t="s">
        <v>13</v>
      </c>
      <c r="C5" s="229">
        <v>7448389</v>
      </c>
      <c r="D5" s="229">
        <v>1421560</v>
      </c>
      <c r="E5" s="229">
        <v>8869949</v>
      </c>
      <c r="F5" s="229">
        <v>0</v>
      </c>
      <c r="G5" s="229">
        <v>0</v>
      </c>
      <c r="H5" s="229">
        <v>7043518</v>
      </c>
      <c r="I5" s="229">
        <v>341372</v>
      </c>
      <c r="J5" s="229">
        <v>7384890</v>
      </c>
      <c r="K5" s="229">
        <v>0</v>
      </c>
      <c r="L5" s="229">
        <v>7448389</v>
      </c>
      <c r="M5" s="229">
        <v>1421560</v>
      </c>
      <c r="N5" s="229">
        <v>8869949</v>
      </c>
      <c r="O5" s="229">
        <v>0</v>
      </c>
      <c r="P5" s="229">
        <v>0</v>
      </c>
      <c r="Q5" s="229">
        <v>7043518</v>
      </c>
      <c r="R5" s="229">
        <v>341372</v>
      </c>
      <c r="S5" s="229">
        <v>7384890</v>
      </c>
      <c r="T5" s="229">
        <v>0</v>
      </c>
      <c r="U5" s="229">
        <v>2912207</v>
      </c>
      <c r="V5" s="229">
        <v>367217</v>
      </c>
      <c r="W5" s="229">
        <v>3279424</v>
      </c>
      <c r="X5" s="229">
        <v>0</v>
      </c>
      <c r="Y5" s="229">
        <v>0</v>
      </c>
      <c r="Z5" s="229">
        <v>2825179</v>
      </c>
      <c r="AA5" s="229">
        <v>67994</v>
      </c>
      <c r="AB5" s="229">
        <v>2893173</v>
      </c>
      <c r="AC5" s="229">
        <v>0</v>
      </c>
      <c r="AD5" s="229">
        <v>87466</v>
      </c>
      <c r="AE5" s="229">
        <v>2730</v>
      </c>
      <c r="AF5" s="229">
        <v>90196</v>
      </c>
      <c r="AG5" s="229">
        <v>0</v>
      </c>
      <c r="AH5" s="229">
        <v>0</v>
      </c>
      <c r="AI5" s="229">
        <v>83225</v>
      </c>
      <c r="AJ5" s="229">
        <v>489</v>
      </c>
      <c r="AK5" s="229">
        <v>83714</v>
      </c>
      <c r="AL5" s="229">
        <v>0</v>
      </c>
      <c r="AM5" s="229">
        <v>2355443</v>
      </c>
      <c r="AN5" s="229">
        <v>349630</v>
      </c>
      <c r="AO5" s="229">
        <v>2705073</v>
      </c>
      <c r="AP5" s="229">
        <v>0</v>
      </c>
      <c r="AQ5" s="229">
        <v>0</v>
      </c>
      <c r="AR5" s="229">
        <v>2278731</v>
      </c>
      <c r="AS5" s="229">
        <v>62955</v>
      </c>
      <c r="AT5" s="229">
        <v>2341686</v>
      </c>
      <c r="AU5" s="229">
        <v>0</v>
      </c>
      <c r="AV5" s="229">
        <v>64985</v>
      </c>
      <c r="AW5" s="229">
        <v>0</v>
      </c>
      <c r="AX5" s="229">
        <v>64985</v>
      </c>
      <c r="AY5" s="229">
        <v>0</v>
      </c>
      <c r="AZ5" s="229">
        <v>0</v>
      </c>
      <c r="BA5" s="229">
        <v>64985</v>
      </c>
      <c r="BB5" s="229">
        <v>0</v>
      </c>
      <c r="BC5" s="229">
        <v>64985</v>
      </c>
      <c r="BD5" s="229">
        <v>0</v>
      </c>
      <c r="BE5" s="229">
        <v>137841</v>
      </c>
      <c r="BF5" s="229">
        <v>5567</v>
      </c>
      <c r="BG5" s="229">
        <v>143408</v>
      </c>
      <c r="BH5" s="229">
        <v>0</v>
      </c>
      <c r="BI5" s="229">
        <v>0</v>
      </c>
      <c r="BJ5" s="229">
        <v>132477</v>
      </c>
      <c r="BK5" s="229">
        <v>1711</v>
      </c>
      <c r="BL5" s="229">
        <v>134188</v>
      </c>
      <c r="BM5" s="229">
        <v>0</v>
      </c>
      <c r="BN5" s="229">
        <v>331457</v>
      </c>
      <c r="BO5" s="229">
        <v>9290</v>
      </c>
      <c r="BP5" s="229">
        <v>340747</v>
      </c>
      <c r="BQ5" s="229">
        <v>0</v>
      </c>
      <c r="BR5" s="229">
        <v>0</v>
      </c>
      <c r="BS5" s="229">
        <v>330746</v>
      </c>
      <c r="BT5" s="229">
        <v>2839</v>
      </c>
      <c r="BU5" s="229">
        <v>333585</v>
      </c>
      <c r="BV5" s="229">
        <v>0</v>
      </c>
      <c r="BW5" s="229">
        <v>3869258</v>
      </c>
      <c r="BX5" s="229">
        <v>1024238</v>
      </c>
      <c r="BY5" s="229">
        <v>4893496</v>
      </c>
      <c r="BZ5" s="229">
        <v>0</v>
      </c>
      <c r="CA5" s="229">
        <v>0</v>
      </c>
      <c r="CB5" s="229">
        <v>3565220</v>
      </c>
      <c r="CC5" s="229">
        <v>266404</v>
      </c>
      <c r="CD5" s="229">
        <v>3831624</v>
      </c>
      <c r="CE5" s="229">
        <v>0</v>
      </c>
      <c r="CF5" s="229">
        <v>3838342</v>
      </c>
      <c r="CG5" s="229">
        <v>1024238</v>
      </c>
      <c r="CH5" s="229">
        <v>4862580</v>
      </c>
      <c r="CI5" s="229">
        <v>0</v>
      </c>
      <c r="CJ5" s="229">
        <v>0</v>
      </c>
      <c r="CK5" s="229">
        <v>3534304</v>
      </c>
      <c r="CL5" s="229">
        <v>266404</v>
      </c>
      <c r="CM5" s="229">
        <v>3800708</v>
      </c>
      <c r="CN5" s="229">
        <v>0</v>
      </c>
      <c r="CO5" s="229">
        <v>1466176</v>
      </c>
      <c r="CP5" s="229">
        <v>389186</v>
      </c>
      <c r="CQ5" s="229">
        <v>1855362</v>
      </c>
      <c r="CR5" s="229">
        <v>0</v>
      </c>
      <c r="CS5" s="229">
        <v>0</v>
      </c>
      <c r="CT5" s="229">
        <v>1343846</v>
      </c>
      <c r="CU5" s="229">
        <v>101283</v>
      </c>
      <c r="CV5" s="229">
        <v>1445129</v>
      </c>
      <c r="CW5" s="229">
        <v>0</v>
      </c>
      <c r="CX5" s="229">
        <v>2117569</v>
      </c>
      <c r="CY5" s="229">
        <v>566842</v>
      </c>
      <c r="CZ5" s="229">
        <v>2684411</v>
      </c>
      <c r="DA5" s="229">
        <v>0</v>
      </c>
      <c r="DB5" s="229">
        <v>0</v>
      </c>
      <c r="DC5" s="229">
        <v>1952280</v>
      </c>
      <c r="DD5" s="229">
        <v>147284</v>
      </c>
      <c r="DE5" s="229">
        <v>2099564</v>
      </c>
      <c r="DF5" s="229">
        <v>0</v>
      </c>
      <c r="DG5" s="229">
        <v>254597</v>
      </c>
      <c r="DH5" s="229">
        <v>68210</v>
      </c>
      <c r="DI5" s="229">
        <v>322807</v>
      </c>
      <c r="DJ5" s="229">
        <v>0</v>
      </c>
      <c r="DK5" s="229">
        <v>0</v>
      </c>
      <c r="DL5" s="229">
        <v>238178</v>
      </c>
      <c r="DM5" s="229">
        <v>17837</v>
      </c>
      <c r="DN5" s="229">
        <v>256015</v>
      </c>
      <c r="DO5" s="229">
        <v>0</v>
      </c>
      <c r="DP5" s="229">
        <v>30916</v>
      </c>
      <c r="DQ5" s="229">
        <v>0</v>
      </c>
      <c r="DR5" s="229">
        <v>30916</v>
      </c>
      <c r="DS5" s="229">
        <v>0</v>
      </c>
      <c r="DT5" s="229">
        <v>0</v>
      </c>
      <c r="DU5" s="229">
        <v>30916</v>
      </c>
      <c r="DV5" s="229">
        <v>0</v>
      </c>
      <c r="DW5" s="229">
        <v>30916</v>
      </c>
      <c r="DX5" s="229">
        <v>0</v>
      </c>
      <c r="DY5" s="229">
        <v>28446</v>
      </c>
      <c r="DZ5" s="229">
        <v>0</v>
      </c>
      <c r="EA5" s="229">
        <v>28446</v>
      </c>
      <c r="EB5" s="229">
        <v>0</v>
      </c>
      <c r="EC5" s="229">
        <v>0</v>
      </c>
      <c r="ED5" s="229">
        <v>28446</v>
      </c>
      <c r="EE5" s="229">
        <v>0</v>
      </c>
      <c r="EF5" s="229">
        <v>28446</v>
      </c>
      <c r="EG5" s="229">
        <v>0</v>
      </c>
      <c r="EH5" s="229">
        <v>2470</v>
      </c>
      <c r="EI5" s="229">
        <v>0</v>
      </c>
      <c r="EJ5" s="229">
        <v>2470</v>
      </c>
      <c r="EK5" s="229">
        <v>0</v>
      </c>
      <c r="EL5" s="229">
        <v>0</v>
      </c>
      <c r="EM5" s="229">
        <v>2470</v>
      </c>
      <c r="EN5" s="229">
        <v>0</v>
      </c>
      <c r="EO5" s="229">
        <v>2470</v>
      </c>
      <c r="EP5" s="229">
        <v>0</v>
      </c>
      <c r="EQ5" s="229">
        <v>163720</v>
      </c>
      <c r="ER5" s="229">
        <v>30009</v>
      </c>
      <c r="ES5" s="229">
        <v>193729</v>
      </c>
      <c r="ET5" s="229">
        <v>0</v>
      </c>
      <c r="EU5" s="229">
        <v>0</v>
      </c>
      <c r="EV5" s="229">
        <v>149915</v>
      </c>
      <c r="EW5" s="229">
        <v>6958</v>
      </c>
      <c r="EX5" s="229">
        <v>156873</v>
      </c>
      <c r="EY5" s="229">
        <v>0</v>
      </c>
      <c r="EZ5" s="229">
        <v>503204</v>
      </c>
      <c r="FA5" s="229">
        <v>96</v>
      </c>
      <c r="FB5" s="229">
        <v>503300</v>
      </c>
      <c r="FC5" s="229">
        <v>0</v>
      </c>
      <c r="FD5" s="229">
        <v>0</v>
      </c>
      <c r="FE5" s="229">
        <v>503204</v>
      </c>
      <c r="FF5" s="229">
        <v>16</v>
      </c>
      <c r="FG5" s="229">
        <v>503220</v>
      </c>
      <c r="FH5" s="229">
        <v>0</v>
      </c>
      <c r="FI5" s="229">
        <v>0</v>
      </c>
      <c r="FJ5" s="229">
        <v>0</v>
      </c>
      <c r="FK5" s="229">
        <v>0</v>
      </c>
      <c r="FL5" s="229">
        <v>0</v>
      </c>
      <c r="FM5" s="229">
        <v>0</v>
      </c>
      <c r="FN5" s="229">
        <v>0</v>
      </c>
      <c r="FO5" s="229">
        <v>0</v>
      </c>
      <c r="FP5" s="229">
        <v>0</v>
      </c>
      <c r="FQ5" s="229">
        <v>0</v>
      </c>
      <c r="FR5" s="229">
        <v>0</v>
      </c>
      <c r="FS5" s="229">
        <v>0</v>
      </c>
      <c r="FT5" s="229">
        <v>0</v>
      </c>
      <c r="FU5" s="229">
        <v>0</v>
      </c>
      <c r="FV5" s="229">
        <v>0</v>
      </c>
      <c r="FW5" s="229">
        <v>0</v>
      </c>
      <c r="FX5" s="229">
        <v>0</v>
      </c>
      <c r="FY5" s="229">
        <v>0</v>
      </c>
      <c r="FZ5" s="229">
        <v>0</v>
      </c>
      <c r="GA5" s="229">
        <v>0</v>
      </c>
      <c r="GB5" s="229">
        <v>0</v>
      </c>
      <c r="GC5" s="229">
        <v>0</v>
      </c>
      <c r="GD5" s="229">
        <v>0</v>
      </c>
      <c r="GE5" s="229">
        <v>0</v>
      </c>
      <c r="GF5" s="229">
        <v>0</v>
      </c>
      <c r="GG5" s="229">
        <v>0</v>
      </c>
      <c r="GH5" s="229">
        <v>0</v>
      </c>
      <c r="GI5" s="229">
        <v>0</v>
      </c>
      <c r="GJ5" s="229">
        <v>0</v>
      </c>
      <c r="GK5" s="229">
        <v>0</v>
      </c>
      <c r="GL5" s="229">
        <v>0</v>
      </c>
      <c r="GM5" s="229">
        <v>0</v>
      </c>
      <c r="GN5" s="229">
        <v>0</v>
      </c>
      <c r="GO5" s="229">
        <v>0</v>
      </c>
      <c r="GP5" s="229">
        <v>0</v>
      </c>
      <c r="GQ5" s="229">
        <v>0</v>
      </c>
      <c r="GR5" s="229">
        <v>0</v>
      </c>
      <c r="GS5" s="229">
        <v>0</v>
      </c>
      <c r="GT5" s="229">
        <v>0</v>
      </c>
      <c r="GU5" s="229">
        <v>0</v>
      </c>
      <c r="GV5" s="229">
        <v>0</v>
      </c>
      <c r="GW5" s="229">
        <v>0</v>
      </c>
      <c r="GX5" s="229">
        <v>0</v>
      </c>
      <c r="GY5" s="229">
        <v>0</v>
      </c>
      <c r="GZ5" s="229">
        <v>0</v>
      </c>
      <c r="HA5" s="229">
        <v>0</v>
      </c>
      <c r="HB5" s="229">
        <v>0</v>
      </c>
      <c r="HC5" s="229">
        <v>0</v>
      </c>
      <c r="HD5" s="229">
        <v>0</v>
      </c>
      <c r="HE5" s="229">
        <v>0</v>
      </c>
      <c r="HF5" s="229">
        <v>0</v>
      </c>
      <c r="HG5" s="229">
        <v>0</v>
      </c>
      <c r="HH5" s="229">
        <v>0</v>
      </c>
      <c r="HI5" s="229">
        <v>0</v>
      </c>
      <c r="HJ5" s="229">
        <v>0</v>
      </c>
      <c r="HK5" s="229">
        <v>3903</v>
      </c>
      <c r="HL5" s="229">
        <v>0</v>
      </c>
      <c r="HM5" s="229">
        <v>3903</v>
      </c>
      <c r="HN5" s="229">
        <v>0</v>
      </c>
      <c r="HO5" s="229">
        <v>0</v>
      </c>
      <c r="HP5" s="229">
        <v>3903</v>
      </c>
      <c r="HQ5" s="229">
        <v>0</v>
      </c>
      <c r="HR5" s="229">
        <v>3903</v>
      </c>
      <c r="HS5" s="229">
        <v>0</v>
      </c>
      <c r="HT5" s="229">
        <v>3903</v>
      </c>
      <c r="HU5" s="229">
        <v>0</v>
      </c>
      <c r="HV5" s="229">
        <v>3903</v>
      </c>
      <c r="HW5" s="229">
        <v>0</v>
      </c>
      <c r="HX5" s="229">
        <v>0</v>
      </c>
      <c r="HY5" s="229">
        <v>3903</v>
      </c>
      <c r="HZ5" s="229">
        <v>0</v>
      </c>
      <c r="IA5" s="229">
        <v>3903</v>
      </c>
      <c r="IB5" s="229">
        <v>0</v>
      </c>
      <c r="IC5" s="229">
        <v>3903</v>
      </c>
      <c r="ID5" s="229">
        <v>0</v>
      </c>
      <c r="IE5" s="229">
        <v>3903</v>
      </c>
      <c r="IF5" s="229">
        <v>0</v>
      </c>
      <c r="IG5" s="229">
        <v>0</v>
      </c>
      <c r="IH5" s="229">
        <v>3903</v>
      </c>
      <c r="II5" s="229">
        <v>0</v>
      </c>
      <c r="IJ5" s="229">
        <v>3903</v>
      </c>
      <c r="IK5" s="229">
        <v>0</v>
      </c>
      <c r="IL5" s="229">
        <v>0</v>
      </c>
      <c r="IM5" s="229">
        <v>0</v>
      </c>
      <c r="IN5" s="229">
        <v>0</v>
      </c>
      <c r="IO5" s="229">
        <v>0</v>
      </c>
      <c r="IP5" s="229">
        <v>0</v>
      </c>
      <c r="IQ5" s="229">
        <v>0</v>
      </c>
      <c r="IR5" s="229">
        <v>0</v>
      </c>
      <c r="IS5" s="229">
        <v>0</v>
      </c>
      <c r="IT5" s="229">
        <v>0</v>
      </c>
      <c r="IU5" s="229">
        <v>0</v>
      </c>
      <c r="IV5" s="229">
        <v>0</v>
      </c>
    </row>
    <row r="6" spans="1:256" ht="13.5">
      <c r="A6" s="229" t="str">
        <f>T("472077")</f>
        <v>472077</v>
      </c>
      <c r="B6" s="229" t="s">
        <v>14</v>
      </c>
      <c r="C6" s="229">
        <v>3683447</v>
      </c>
      <c r="D6" s="229">
        <v>752807</v>
      </c>
      <c r="E6" s="229">
        <v>4436254</v>
      </c>
      <c r="F6" s="229">
        <v>0</v>
      </c>
      <c r="G6" s="229">
        <v>0</v>
      </c>
      <c r="H6" s="229">
        <v>3492794</v>
      </c>
      <c r="I6" s="229">
        <v>153449</v>
      </c>
      <c r="J6" s="229">
        <v>3646243</v>
      </c>
      <c r="K6" s="229">
        <v>0</v>
      </c>
      <c r="L6" s="229">
        <v>3683447</v>
      </c>
      <c r="M6" s="229">
        <v>752807</v>
      </c>
      <c r="N6" s="229">
        <v>4436254</v>
      </c>
      <c r="O6" s="229">
        <v>0</v>
      </c>
      <c r="P6" s="229">
        <v>0</v>
      </c>
      <c r="Q6" s="229">
        <v>3492794</v>
      </c>
      <c r="R6" s="229">
        <v>153449</v>
      </c>
      <c r="S6" s="229">
        <v>3646243</v>
      </c>
      <c r="T6" s="229">
        <v>0</v>
      </c>
      <c r="U6" s="229">
        <v>1281836</v>
      </c>
      <c r="V6" s="229">
        <v>134868</v>
      </c>
      <c r="W6" s="229">
        <v>1416704</v>
      </c>
      <c r="X6" s="229">
        <v>0</v>
      </c>
      <c r="Y6" s="229">
        <v>0</v>
      </c>
      <c r="Z6" s="229">
        <v>1249453</v>
      </c>
      <c r="AA6" s="229">
        <v>26387</v>
      </c>
      <c r="AB6" s="229">
        <v>1275840</v>
      </c>
      <c r="AC6" s="229">
        <v>0</v>
      </c>
      <c r="AD6" s="229">
        <v>39746</v>
      </c>
      <c r="AE6" s="229">
        <v>3930</v>
      </c>
      <c r="AF6" s="229">
        <v>43676</v>
      </c>
      <c r="AG6" s="229">
        <v>0</v>
      </c>
      <c r="AH6" s="229">
        <v>0</v>
      </c>
      <c r="AI6" s="229">
        <v>38580</v>
      </c>
      <c r="AJ6" s="229">
        <v>885</v>
      </c>
      <c r="AK6" s="229">
        <v>39465</v>
      </c>
      <c r="AL6" s="229">
        <v>0</v>
      </c>
      <c r="AM6" s="229">
        <v>968717</v>
      </c>
      <c r="AN6" s="229">
        <v>95751</v>
      </c>
      <c r="AO6" s="229">
        <v>1064468</v>
      </c>
      <c r="AP6" s="229">
        <v>0</v>
      </c>
      <c r="AQ6" s="229">
        <v>0</v>
      </c>
      <c r="AR6" s="229">
        <v>940300</v>
      </c>
      <c r="AS6" s="229">
        <v>21562</v>
      </c>
      <c r="AT6" s="229">
        <v>961862</v>
      </c>
      <c r="AU6" s="229">
        <v>0</v>
      </c>
      <c r="AV6" s="229">
        <v>17806</v>
      </c>
      <c r="AW6" s="229">
        <v>0</v>
      </c>
      <c r="AX6" s="229">
        <v>17806</v>
      </c>
      <c r="AY6" s="229">
        <v>0</v>
      </c>
      <c r="AZ6" s="229">
        <v>0</v>
      </c>
      <c r="BA6" s="229">
        <v>17806</v>
      </c>
      <c r="BB6" s="229">
        <v>0</v>
      </c>
      <c r="BC6" s="229">
        <v>17806</v>
      </c>
      <c r="BD6" s="229">
        <v>0</v>
      </c>
      <c r="BE6" s="229">
        <v>96173</v>
      </c>
      <c r="BF6" s="229">
        <v>8661</v>
      </c>
      <c r="BG6" s="229">
        <v>104834</v>
      </c>
      <c r="BH6" s="229">
        <v>0</v>
      </c>
      <c r="BI6" s="229">
        <v>0</v>
      </c>
      <c r="BJ6" s="229">
        <v>93651</v>
      </c>
      <c r="BK6" s="229">
        <v>2912</v>
      </c>
      <c r="BL6" s="229">
        <v>96563</v>
      </c>
      <c r="BM6" s="229">
        <v>0</v>
      </c>
      <c r="BN6" s="229">
        <v>177200</v>
      </c>
      <c r="BO6" s="229">
        <v>26526</v>
      </c>
      <c r="BP6" s="229">
        <v>203726</v>
      </c>
      <c r="BQ6" s="229">
        <v>0</v>
      </c>
      <c r="BR6" s="229">
        <v>0</v>
      </c>
      <c r="BS6" s="229">
        <v>176922</v>
      </c>
      <c r="BT6" s="229">
        <v>1028</v>
      </c>
      <c r="BU6" s="229">
        <v>177950</v>
      </c>
      <c r="BV6" s="229">
        <v>0</v>
      </c>
      <c r="BW6" s="229">
        <v>2034645</v>
      </c>
      <c r="BX6" s="229">
        <v>566640</v>
      </c>
      <c r="BY6" s="229">
        <v>2601285</v>
      </c>
      <c r="BZ6" s="229">
        <v>0</v>
      </c>
      <c r="CA6" s="229">
        <v>0</v>
      </c>
      <c r="CB6" s="229">
        <v>1884331</v>
      </c>
      <c r="CC6" s="229">
        <v>120775</v>
      </c>
      <c r="CD6" s="229">
        <v>2005106</v>
      </c>
      <c r="CE6" s="229">
        <v>0</v>
      </c>
      <c r="CF6" s="229">
        <v>1978727</v>
      </c>
      <c r="CG6" s="229">
        <v>566640</v>
      </c>
      <c r="CH6" s="229">
        <v>2545367</v>
      </c>
      <c r="CI6" s="229">
        <v>0</v>
      </c>
      <c r="CJ6" s="229">
        <v>0</v>
      </c>
      <c r="CK6" s="229">
        <v>1828413</v>
      </c>
      <c r="CL6" s="229">
        <v>120775</v>
      </c>
      <c r="CM6" s="229">
        <v>1949188</v>
      </c>
      <c r="CN6" s="229">
        <v>0</v>
      </c>
      <c r="CO6" s="229">
        <v>360892</v>
      </c>
      <c r="CP6" s="229">
        <v>103345</v>
      </c>
      <c r="CQ6" s="229">
        <v>464237</v>
      </c>
      <c r="CR6" s="229">
        <v>0</v>
      </c>
      <c r="CS6" s="229">
        <v>0</v>
      </c>
      <c r="CT6" s="229">
        <v>333477</v>
      </c>
      <c r="CU6" s="229">
        <v>22028</v>
      </c>
      <c r="CV6" s="229">
        <v>355505</v>
      </c>
      <c r="CW6" s="229">
        <v>0</v>
      </c>
      <c r="CX6" s="229">
        <v>1319853</v>
      </c>
      <c r="CY6" s="229">
        <v>377962</v>
      </c>
      <c r="CZ6" s="229">
        <v>1697815</v>
      </c>
      <c r="DA6" s="229">
        <v>0</v>
      </c>
      <c r="DB6" s="229">
        <v>0</v>
      </c>
      <c r="DC6" s="229">
        <v>1219590</v>
      </c>
      <c r="DD6" s="229">
        <v>80559</v>
      </c>
      <c r="DE6" s="229">
        <v>1300149</v>
      </c>
      <c r="DF6" s="229">
        <v>0</v>
      </c>
      <c r="DG6" s="229">
        <v>297982</v>
      </c>
      <c r="DH6" s="229">
        <v>85333</v>
      </c>
      <c r="DI6" s="229">
        <v>383315</v>
      </c>
      <c r="DJ6" s="229">
        <v>0</v>
      </c>
      <c r="DK6" s="229">
        <v>0</v>
      </c>
      <c r="DL6" s="229">
        <v>275346</v>
      </c>
      <c r="DM6" s="229">
        <v>18188</v>
      </c>
      <c r="DN6" s="229">
        <v>293534</v>
      </c>
      <c r="DO6" s="229">
        <v>0</v>
      </c>
      <c r="DP6" s="229">
        <v>55918</v>
      </c>
      <c r="DQ6" s="229">
        <v>0</v>
      </c>
      <c r="DR6" s="229">
        <v>55918</v>
      </c>
      <c r="DS6" s="229">
        <v>0</v>
      </c>
      <c r="DT6" s="229">
        <v>0</v>
      </c>
      <c r="DU6" s="229">
        <v>55918</v>
      </c>
      <c r="DV6" s="229">
        <v>0</v>
      </c>
      <c r="DW6" s="229">
        <v>55918</v>
      </c>
      <c r="DX6" s="229">
        <v>0</v>
      </c>
      <c r="DY6" s="229">
        <v>53283</v>
      </c>
      <c r="DZ6" s="229">
        <v>0</v>
      </c>
      <c r="EA6" s="229">
        <v>53283</v>
      </c>
      <c r="EB6" s="229">
        <v>0</v>
      </c>
      <c r="EC6" s="229">
        <v>0</v>
      </c>
      <c r="ED6" s="229">
        <v>53283</v>
      </c>
      <c r="EE6" s="229">
        <v>0</v>
      </c>
      <c r="EF6" s="229">
        <v>53283</v>
      </c>
      <c r="EG6" s="229">
        <v>0</v>
      </c>
      <c r="EH6" s="229">
        <v>2635</v>
      </c>
      <c r="EI6" s="229">
        <v>0</v>
      </c>
      <c r="EJ6" s="229">
        <v>2635</v>
      </c>
      <c r="EK6" s="229">
        <v>0</v>
      </c>
      <c r="EL6" s="229">
        <v>0</v>
      </c>
      <c r="EM6" s="229">
        <v>2635</v>
      </c>
      <c r="EN6" s="229">
        <v>0</v>
      </c>
      <c r="EO6" s="229">
        <v>2635</v>
      </c>
      <c r="EP6" s="229">
        <v>0</v>
      </c>
      <c r="EQ6" s="229">
        <v>90559</v>
      </c>
      <c r="ER6" s="229">
        <v>18508</v>
      </c>
      <c r="ES6" s="229">
        <v>109067</v>
      </c>
      <c r="ET6" s="229">
        <v>0</v>
      </c>
      <c r="EU6" s="229">
        <v>0</v>
      </c>
      <c r="EV6" s="229">
        <v>82603</v>
      </c>
      <c r="EW6" s="229">
        <v>6287</v>
      </c>
      <c r="EX6" s="229">
        <v>88890</v>
      </c>
      <c r="EY6" s="229">
        <v>0</v>
      </c>
      <c r="EZ6" s="229">
        <v>275307</v>
      </c>
      <c r="FA6" s="229">
        <v>0</v>
      </c>
      <c r="FB6" s="229">
        <v>275307</v>
      </c>
      <c r="FC6" s="229">
        <v>0</v>
      </c>
      <c r="FD6" s="229">
        <v>0</v>
      </c>
      <c r="FE6" s="229">
        <v>275307</v>
      </c>
      <c r="FF6" s="229">
        <v>0</v>
      </c>
      <c r="FG6" s="229">
        <v>275307</v>
      </c>
      <c r="FH6" s="229">
        <v>0</v>
      </c>
      <c r="FI6" s="229">
        <v>1100</v>
      </c>
      <c r="FJ6" s="229">
        <v>0</v>
      </c>
      <c r="FK6" s="229">
        <v>1100</v>
      </c>
      <c r="FL6" s="229">
        <v>0</v>
      </c>
      <c r="FM6" s="229">
        <v>0</v>
      </c>
      <c r="FN6" s="229">
        <v>1100</v>
      </c>
      <c r="FO6" s="229">
        <v>0</v>
      </c>
      <c r="FP6" s="229">
        <v>1100</v>
      </c>
      <c r="FQ6" s="229">
        <v>0</v>
      </c>
      <c r="FR6" s="229">
        <v>0</v>
      </c>
      <c r="FS6" s="229">
        <v>32791</v>
      </c>
      <c r="FT6" s="229">
        <v>32791</v>
      </c>
      <c r="FU6" s="229">
        <v>0</v>
      </c>
      <c r="FV6" s="229">
        <v>0</v>
      </c>
      <c r="FW6" s="229">
        <v>0</v>
      </c>
      <c r="FX6" s="229">
        <v>0</v>
      </c>
      <c r="FY6" s="229">
        <v>0</v>
      </c>
      <c r="FZ6" s="229">
        <v>0</v>
      </c>
      <c r="GA6" s="229">
        <v>0</v>
      </c>
      <c r="GB6" s="229">
        <v>29306</v>
      </c>
      <c r="GC6" s="229">
        <v>29306</v>
      </c>
      <c r="GD6" s="229">
        <v>0</v>
      </c>
      <c r="GE6" s="229">
        <v>0</v>
      </c>
      <c r="GF6" s="229">
        <v>0</v>
      </c>
      <c r="GG6" s="229">
        <v>0</v>
      </c>
      <c r="GH6" s="229">
        <v>0</v>
      </c>
      <c r="GI6" s="229">
        <v>0</v>
      </c>
      <c r="GJ6" s="229">
        <v>0</v>
      </c>
      <c r="GK6" s="229">
        <v>3485</v>
      </c>
      <c r="GL6" s="229">
        <v>3485</v>
      </c>
      <c r="GM6" s="229">
        <v>0</v>
      </c>
      <c r="GN6" s="229">
        <v>0</v>
      </c>
      <c r="GO6" s="229">
        <v>0</v>
      </c>
      <c r="GP6" s="229">
        <v>0</v>
      </c>
      <c r="GQ6" s="229">
        <v>0</v>
      </c>
      <c r="GR6" s="229">
        <v>0</v>
      </c>
      <c r="GS6" s="229">
        <v>0</v>
      </c>
      <c r="GT6" s="229">
        <v>0</v>
      </c>
      <c r="GU6" s="229">
        <v>0</v>
      </c>
      <c r="GV6" s="229">
        <v>0</v>
      </c>
      <c r="GW6" s="229">
        <v>0</v>
      </c>
      <c r="GX6" s="229">
        <v>0</v>
      </c>
      <c r="GY6" s="229">
        <v>0</v>
      </c>
      <c r="GZ6" s="229">
        <v>0</v>
      </c>
      <c r="HA6" s="229">
        <v>0</v>
      </c>
      <c r="HB6" s="229">
        <v>0</v>
      </c>
      <c r="HC6" s="229">
        <v>0</v>
      </c>
      <c r="HD6" s="229">
        <v>0</v>
      </c>
      <c r="HE6" s="229">
        <v>0</v>
      </c>
      <c r="HF6" s="229">
        <v>0</v>
      </c>
      <c r="HG6" s="229">
        <v>0</v>
      </c>
      <c r="HH6" s="229">
        <v>0</v>
      </c>
      <c r="HI6" s="229">
        <v>0</v>
      </c>
      <c r="HJ6" s="229">
        <v>0</v>
      </c>
      <c r="HK6" s="229">
        <v>0</v>
      </c>
      <c r="HL6" s="229">
        <v>0</v>
      </c>
      <c r="HM6" s="229">
        <v>0</v>
      </c>
      <c r="HN6" s="229">
        <v>0</v>
      </c>
      <c r="HO6" s="229">
        <v>0</v>
      </c>
      <c r="HP6" s="229">
        <v>0</v>
      </c>
      <c r="HQ6" s="229">
        <v>0</v>
      </c>
      <c r="HR6" s="229">
        <v>0</v>
      </c>
      <c r="HS6" s="229">
        <v>0</v>
      </c>
      <c r="HT6" s="229">
        <v>0</v>
      </c>
      <c r="HU6" s="229">
        <v>0</v>
      </c>
      <c r="HV6" s="229">
        <v>0</v>
      </c>
      <c r="HW6" s="229">
        <v>0</v>
      </c>
      <c r="HX6" s="229">
        <v>0</v>
      </c>
      <c r="HY6" s="229">
        <v>0</v>
      </c>
      <c r="HZ6" s="229">
        <v>0</v>
      </c>
      <c r="IA6" s="229">
        <v>0</v>
      </c>
      <c r="IB6" s="229">
        <v>0</v>
      </c>
      <c r="IC6" s="229">
        <v>0</v>
      </c>
      <c r="ID6" s="229">
        <v>0</v>
      </c>
      <c r="IE6" s="229">
        <v>0</v>
      </c>
      <c r="IF6" s="229">
        <v>0</v>
      </c>
      <c r="IG6" s="229">
        <v>0</v>
      </c>
      <c r="IH6" s="229">
        <v>0</v>
      </c>
      <c r="II6" s="229">
        <v>0</v>
      </c>
      <c r="IJ6" s="229">
        <v>0</v>
      </c>
      <c r="IK6" s="229">
        <v>0</v>
      </c>
      <c r="IL6" s="229">
        <v>0</v>
      </c>
      <c r="IM6" s="229">
        <v>0</v>
      </c>
      <c r="IN6" s="229">
        <v>0</v>
      </c>
      <c r="IO6" s="229">
        <v>0</v>
      </c>
      <c r="IP6" s="229">
        <v>0</v>
      </c>
      <c r="IQ6" s="229">
        <v>0</v>
      </c>
      <c r="IR6" s="229">
        <v>0</v>
      </c>
      <c r="IS6" s="229">
        <v>0</v>
      </c>
      <c r="IT6" s="229">
        <v>0</v>
      </c>
      <c r="IU6" s="229">
        <v>0</v>
      </c>
      <c r="IV6" s="229">
        <v>0</v>
      </c>
    </row>
    <row r="7" spans="1:256" ht="13.5">
      <c r="A7" s="229" t="str">
        <f>T("472085")</f>
        <v>472085</v>
      </c>
      <c r="B7" s="229" t="s">
        <v>15</v>
      </c>
      <c r="C7" s="229">
        <v>11318195</v>
      </c>
      <c r="D7" s="229">
        <v>1130808</v>
      </c>
      <c r="E7" s="229">
        <v>12449003</v>
      </c>
      <c r="F7" s="229">
        <v>0</v>
      </c>
      <c r="G7" s="229">
        <v>0</v>
      </c>
      <c r="H7" s="229">
        <v>11061262</v>
      </c>
      <c r="I7" s="229">
        <v>258455</v>
      </c>
      <c r="J7" s="229">
        <v>11319717</v>
      </c>
      <c r="K7" s="229">
        <v>0</v>
      </c>
      <c r="L7" s="229">
        <v>11318195</v>
      </c>
      <c r="M7" s="229">
        <v>1130808</v>
      </c>
      <c r="N7" s="229">
        <v>12449003</v>
      </c>
      <c r="O7" s="229">
        <v>0</v>
      </c>
      <c r="P7" s="229">
        <v>0</v>
      </c>
      <c r="Q7" s="229">
        <v>11061262</v>
      </c>
      <c r="R7" s="229">
        <v>258455</v>
      </c>
      <c r="S7" s="229">
        <v>11319717</v>
      </c>
      <c r="T7" s="229">
        <v>0</v>
      </c>
      <c r="U7" s="229">
        <v>4398655</v>
      </c>
      <c r="V7" s="229">
        <v>278628</v>
      </c>
      <c r="W7" s="229">
        <v>4677283</v>
      </c>
      <c r="X7" s="229">
        <v>0</v>
      </c>
      <c r="Y7" s="229">
        <v>0</v>
      </c>
      <c r="Z7" s="229">
        <v>4330324</v>
      </c>
      <c r="AA7" s="229">
        <v>71157</v>
      </c>
      <c r="AB7" s="229">
        <v>4401481</v>
      </c>
      <c r="AC7" s="229">
        <v>0</v>
      </c>
      <c r="AD7" s="229">
        <v>106406</v>
      </c>
      <c r="AE7" s="229">
        <v>7781</v>
      </c>
      <c r="AF7" s="229">
        <v>114187</v>
      </c>
      <c r="AG7" s="229">
        <v>0</v>
      </c>
      <c r="AH7" s="229">
        <v>0</v>
      </c>
      <c r="AI7" s="229">
        <v>104247</v>
      </c>
      <c r="AJ7" s="229">
        <v>2047</v>
      </c>
      <c r="AK7" s="229">
        <v>106294</v>
      </c>
      <c r="AL7" s="229">
        <v>0</v>
      </c>
      <c r="AM7" s="229">
        <v>2861866</v>
      </c>
      <c r="AN7" s="229">
        <v>251216</v>
      </c>
      <c r="AO7" s="229">
        <v>3113082</v>
      </c>
      <c r="AP7" s="229">
        <v>0</v>
      </c>
      <c r="AQ7" s="229">
        <v>0</v>
      </c>
      <c r="AR7" s="229">
        <v>2803798</v>
      </c>
      <c r="AS7" s="229">
        <v>66099</v>
      </c>
      <c r="AT7" s="229">
        <v>2869897</v>
      </c>
      <c r="AU7" s="229">
        <v>0</v>
      </c>
      <c r="AV7" s="229">
        <v>49326</v>
      </c>
      <c r="AW7" s="229">
        <v>0</v>
      </c>
      <c r="AX7" s="229">
        <v>49326</v>
      </c>
      <c r="AY7" s="229">
        <v>0</v>
      </c>
      <c r="AZ7" s="229">
        <v>0</v>
      </c>
      <c r="BA7" s="229">
        <v>49326</v>
      </c>
      <c r="BB7" s="229">
        <v>0</v>
      </c>
      <c r="BC7" s="229">
        <v>49326</v>
      </c>
      <c r="BD7" s="229">
        <v>0</v>
      </c>
      <c r="BE7" s="229">
        <v>269640</v>
      </c>
      <c r="BF7" s="229">
        <v>4654</v>
      </c>
      <c r="BG7" s="229">
        <v>274294</v>
      </c>
      <c r="BH7" s="229">
        <v>0</v>
      </c>
      <c r="BI7" s="229">
        <v>0</v>
      </c>
      <c r="BJ7" s="229">
        <v>268112</v>
      </c>
      <c r="BK7" s="229">
        <v>714</v>
      </c>
      <c r="BL7" s="229">
        <v>268826</v>
      </c>
      <c r="BM7" s="229">
        <v>0</v>
      </c>
      <c r="BN7" s="229">
        <v>1160743</v>
      </c>
      <c r="BO7" s="229">
        <v>14977</v>
      </c>
      <c r="BP7" s="229">
        <v>1175720</v>
      </c>
      <c r="BQ7" s="229">
        <v>0</v>
      </c>
      <c r="BR7" s="229">
        <v>0</v>
      </c>
      <c r="BS7" s="229">
        <v>1154167</v>
      </c>
      <c r="BT7" s="229">
        <v>2297</v>
      </c>
      <c r="BU7" s="229">
        <v>1156464</v>
      </c>
      <c r="BV7" s="229">
        <v>0</v>
      </c>
      <c r="BW7" s="229">
        <v>5341271</v>
      </c>
      <c r="BX7" s="229">
        <v>644234</v>
      </c>
      <c r="BY7" s="229">
        <v>5985505</v>
      </c>
      <c r="BZ7" s="229">
        <v>0</v>
      </c>
      <c r="CA7" s="229">
        <v>0</v>
      </c>
      <c r="CB7" s="229">
        <v>5161914</v>
      </c>
      <c r="CC7" s="229">
        <v>180320</v>
      </c>
      <c r="CD7" s="229">
        <v>5342234</v>
      </c>
      <c r="CE7" s="229">
        <v>0</v>
      </c>
      <c r="CF7" s="229">
        <v>5230922</v>
      </c>
      <c r="CG7" s="229">
        <v>644234</v>
      </c>
      <c r="CH7" s="229">
        <v>5875156</v>
      </c>
      <c r="CI7" s="229">
        <v>0</v>
      </c>
      <c r="CJ7" s="229">
        <v>0</v>
      </c>
      <c r="CK7" s="229">
        <v>5051565</v>
      </c>
      <c r="CL7" s="229">
        <v>180320</v>
      </c>
      <c r="CM7" s="229">
        <v>5231885</v>
      </c>
      <c r="CN7" s="229">
        <v>0</v>
      </c>
      <c r="CO7" s="229">
        <v>1650821</v>
      </c>
      <c r="CP7" s="229">
        <v>206177</v>
      </c>
      <c r="CQ7" s="229">
        <v>1856998</v>
      </c>
      <c r="CR7" s="229">
        <v>0</v>
      </c>
      <c r="CS7" s="229">
        <v>0</v>
      </c>
      <c r="CT7" s="229">
        <v>1594218</v>
      </c>
      <c r="CU7" s="229">
        <v>57709</v>
      </c>
      <c r="CV7" s="229">
        <v>1651927</v>
      </c>
      <c r="CW7" s="229">
        <v>0</v>
      </c>
      <c r="CX7" s="229">
        <v>2838160</v>
      </c>
      <c r="CY7" s="229">
        <v>347855</v>
      </c>
      <c r="CZ7" s="229">
        <v>3186015</v>
      </c>
      <c r="DA7" s="229">
        <v>0</v>
      </c>
      <c r="DB7" s="229">
        <v>0</v>
      </c>
      <c r="DC7" s="229">
        <v>2740846</v>
      </c>
      <c r="DD7" s="229">
        <v>97364</v>
      </c>
      <c r="DE7" s="229">
        <v>2838210</v>
      </c>
      <c r="DF7" s="229">
        <v>0</v>
      </c>
      <c r="DG7" s="229">
        <v>741941</v>
      </c>
      <c r="DH7" s="229">
        <v>90202</v>
      </c>
      <c r="DI7" s="229">
        <v>832143</v>
      </c>
      <c r="DJ7" s="229">
        <v>0</v>
      </c>
      <c r="DK7" s="229">
        <v>0</v>
      </c>
      <c r="DL7" s="229">
        <v>716501</v>
      </c>
      <c r="DM7" s="229">
        <v>25247</v>
      </c>
      <c r="DN7" s="229">
        <v>741748</v>
      </c>
      <c r="DO7" s="229">
        <v>0</v>
      </c>
      <c r="DP7" s="229">
        <v>110349</v>
      </c>
      <c r="DQ7" s="229">
        <v>0</v>
      </c>
      <c r="DR7" s="229">
        <v>110349</v>
      </c>
      <c r="DS7" s="229">
        <v>0</v>
      </c>
      <c r="DT7" s="229">
        <v>0</v>
      </c>
      <c r="DU7" s="229">
        <v>110349</v>
      </c>
      <c r="DV7" s="229">
        <v>0</v>
      </c>
      <c r="DW7" s="229">
        <v>110349</v>
      </c>
      <c r="DX7" s="229">
        <v>0</v>
      </c>
      <c r="DY7" s="229">
        <v>104461</v>
      </c>
      <c r="DZ7" s="229">
        <v>0</v>
      </c>
      <c r="EA7" s="229">
        <v>104461</v>
      </c>
      <c r="EB7" s="229">
        <v>0</v>
      </c>
      <c r="EC7" s="229">
        <v>0</v>
      </c>
      <c r="ED7" s="229">
        <v>104461</v>
      </c>
      <c r="EE7" s="229">
        <v>0</v>
      </c>
      <c r="EF7" s="229">
        <v>104461</v>
      </c>
      <c r="EG7" s="229">
        <v>0</v>
      </c>
      <c r="EH7" s="229">
        <v>5888</v>
      </c>
      <c r="EI7" s="229">
        <v>0</v>
      </c>
      <c r="EJ7" s="229">
        <v>5888</v>
      </c>
      <c r="EK7" s="229">
        <v>0</v>
      </c>
      <c r="EL7" s="229">
        <v>0</v>
      </c>
      <c r="EM7" s="229">
        <v>5888</v>
      </c>
      <c r="EN7" s="229">
        <v>0</v>
      </c>
      <c r="EO7" s="229">
        <v>5888</v>
      </c>
      <c r="EP7" s="229">
        <v>0</v>
      </c>
      <c r="EQ7" s="229">
        <v>195352</v>
      </c>
      <c r="ER7" s="229">
        <v>21703</v>
      </c>
      <c r="ES7" s="229">
        <v>217055</v>
      </c>
      <c r="ET7" s="229">
        <v>0</v>
      </c>
      <c r="EU7" s="229">
        <v>0</v>
      </c>
      <c r="EV7" s="229">
        <v>186107</v>
      </c>
      <c r="EW7" s="229">
        <v>6978</v>
      </c>
      <c r="EX7" s="229">
        <v>193085</v>
      </c>
      <c r="EY7" s="229">
        <v>0</v>
      </c>
      <c r="EZ7" s="229">
        <v>1382917</v>
      </c>
      <c r="FA7" s="229">
        <v>175413</v>
      </c>
      <c r="FB7" s="229">
        <v>1558330</v>
      </c>
      <c r="FC7" s="229">
        <v>0</v>
      </c>
      <c r="FD7" s="229">
        <v>0</v>
      </c>
      <c r="FE7" s="229">
        <v>1382917</v>
      </c>
      <c r="FF7" s="229">
        <v>0</v>
      </c>
      <c r="FG7" s="229">
        <v>1382917</v>
      </c>
      <c r="FH7" s="229">
        <v>0</v>
      </c>
      <c r="FI7" s="229">
        <v>0</v>
      </c>
      <c r="FJ7" s="229">
        <v>0</v>
      </c>
      <c r="FK7" s="229">
        <v>0</v>
      </c>
      <c r="FL7" s="229">
        <v>0</v>
      </c>
      <c r="FM7" s="229">
        <v>0</v>
      </c>
      <c r="FN7" s="229">
        <v>0</v>
      </c>
      <c r="FO7" s="229">
        <v>0</v>
      </c>
      <c r="FP7" s="229">
        <v>0</v>
      </c>
      <c r="FQ7" s="229">
        <v>0</v>
      </c>
      <c r="FR7" s="229">
        <v>0</v>
      </c>
      <c r="FS7" s="229">
        <v>10830</v>
      </c>
      <c r="FT7" s="229">
        <v>10830</v>
      </c>
      <c r="FU7" s="229">
        <v>0</v>
      </c>
      <c r="FV7" s="229">
        <v>0</v>
      </c>
      <c r="FW7" s="229">
        <v>0</v>
      </c>
      <c r="FX7" s="229">
        <v>0</v>
      </c>
      <c r="FY7" s="229">
        <v>0</v>
      </c>
      <c r="FZ7" s="229">
        <v>0</v>
      </c>
      <c r="GA7" s="229">
        <v>0</v>
      </c>
      <c r="GB7" s="229">
        <v>10830</v>
      </c>
      <c r="GC7" s="229">
        <v>10830</v>
      </c>
      <c r="GD7" s="229">
        <v>0</v>
      </c>
      <c r="GE7" s="229">
        <v>0</v>
      </c>
      <c r="GF7" s="229">
        <v>0</v>
      </c>
      <c r="GG7" s="229">
        <v>0</v>
      </c>
      <c r="GH7" s="229">
        <v>0</v>
      </c>
      <c r="GI7" s="229">
        <v>0</v>
      </c>
      <c r="GJ7" s="229">
        <v>0</v>
      </c>
      <c r="GK7" s="229">
        <v>0</v>
      </c>
      <c r="GL7" s="229">
        <v>0</v>
      </c>
      <c r="GM7" s="229">
        <v>0</v>
      </c>
      <c r="GN7" s="229">
        <v>0</v>
      </c>
      <c r="GO7" s="229">
        <v>0</v>
      </c>
      <c r="GP7" s="229">
        <v>0</v>
      </c>
      <c r="GQ7" s="229">
        <v>0</v>
      </c>
      <c r="GR7" s="229">
        <v>0</v>
      </c>
      <c r="GS7" s="229">
        <v>0</v>
      </c>
      <c r="GT7" s="229">
        <v>0</v>
      </c>
      <c r="GU7" s="229">
        <v>0</v>
      </c>
      <c r="GV7" s="229">
        <v>0</v>
      </c>
      <c r="GW7" s="229">
        <v>0</v>
      </c>
      <c r="GX7" s="229">
        <v>0</v>
      </c>
      <c r="GY7" s="229">
        <v>0</v>
      </c>
      <c r="GZ7" s="229">
        <v>0</v>
      </c>
      <c r="HA7" s="229">
        <v>0</v>
      </c>
      <c r="HB7" s="229">
        <v>0</v>
      </c>
      <c r="HC7" s="229">
        <v>0</v>
      </c>
      <c r="HD7" s="229">
        <v>0</v>
      </c>
      <c r="HE7" s="229">
        <v>0</v>
      </c>
      <c r="HF7" s="229">
        <v>0</v>
      </c>
      <c r="HG7" s="229">
        <v>0</v>
      </c>
      <c r="HH7" s="229">
        <v>0</v>
      </c>
      <c r="HI7" s="229">
        <v>0</v>
      </c>
      <c r="HJ7" s="229">
        <v>0</v>
      </c>
      <c r="HK7" s="229">
        <v>3422</v>
      </c>
      <c r="HL7" s="229">
        <v>0</v>
      </c>
      <c r="HM7" s="229">
        <v>3422</v>
      </c>
      <c r="HN7" s="229">
        <v>0</v>
      </c>
      <c r="HO7" s="229">
        <v>0</v>
      </c>
      <c r="HP7" s="229">
        <v>3422</v>
      </c>
      <c r="HQ7" s="229">
        <v>0</v>
      </c>
      <c r="HR7" s="229">
        <v>3422</v>
      </c>
      <c r="HS7" s="229">
        <v>0</v>
      </c>
      <c r="HT7" s="229">
        <v>3422</v>
      </c>
      <c r="HU7" s="229">
        <v>0</v>
      </c>
      <c r="HV7" s="229">
        <v>3422</v>
      </c>
      <c r="HW7" s="229">
        <v>0</v>
      </c>
      <c r="HX7" s="229">
        <v>0</v>
      </c>
      <c r="HY7" s="229">
        <v>3422</v>
      </c>
      <c r="HZ7" s="229">
        <v>0</v>
      </c>
      <c r="IA7" s="229">
        <v>3422</v>
      </c>
      <c r="IB7" s="229">
        <v>0</v>
      </c>
      <c r="IC7" s="229">
        <v>3422</v>
      </c>
      <c r="ID7" s="229">
        <v>0</v>
      </c>
      <c r="IE7" s="229">
        <v>3422</v>
      </c>
      <c r="IF7" s="229">
        <v>0</v>
      </c>
      <c r="IG7" s="229">
        <v>0</v>
      </c>
      <c r="IH7" s="229">
        <v>3422</v>
      </c>
      <c r="II7" s="229">
        <v>0</v>
      </c>
      <c r="IJ7" s="229">
        <v>3422</v>
      </c>
      <c r="IK7" s="229">
        <v>0</v>
      </c>
      <c r="IL7" s="229">
        <v>0</v>
      </c>
      <c r="IM7" s="229">
        <v>0</v>
      </c>
      <c r="IN7" s="229">
        <v>0</v>
      </c>
      <c r="IO7" s="229">
        <v>0</v>
      </c>
      <c r="IP7" s="229">
        <v>0</v>
      </c>
      <c r="IQ7" s="229">
        <v>0</v>
      </c>
      <c r="IR7" s="229">
        <v>0</v>
      </c>
      <c r="IS7" s="229">
        <v>0</v>
      </c>
      <c r="IT7" s="229">
        <v>0</v>
      </c>
      <c r="IU7" s="229">
        <v>0</v>
      </c>
      <c r="IV7" s="229">
        <v>0</v>
      </c>
    </row>
    <row r="8" spans="1:256" ht="13.5">
      <c r="A8" s="229" t="str">
        <f>T("472093")</f>
        <v>472093</v>
      </c>
      <c r="B8" s="229" t="s">
        <v>16</v>
      </c>
      <c r="C8" s="229">
        <v>4422925</v>
      </c>
      <c r="D8" s="229">
        <v>894593</v>
      </c>
      <c r="E8" s="229">
        <v>5317518</v>
      </c>
      <c r="F8" s="229">
        <v>0</v>
      </c>
      <c r="G8" s="229">
        <v>0</v>
      </c>
      <c r="H8" s="229">
        <v>4168450</v>
      </c>
      <c r="I8" s="229">
        <v>152131</v>
      </c>
      <c r="J8" s="229">
        <v>4320581</v>
      </c>
      <c r="K8" s="229">
        <v>0</v>
      </c>
      <c r="L8" s="229">
        <v>4422925</v>
      </c>
      <c r="M8" s="229">
        <v>894593</v>
      </c>
      <c r="N8" s="229">
        <v>5317518</v>
      </c>
      <c r="O8" s="229">
        <v>0</v>
      </c>
      <c r="P8" s="229">
        <v>0</v>
      </c>
      <c r="Q8" s="229">
        <v>4168450</v>
      </c>
      <c r="R8" s="229">
        <v>152131</v>
      </c>
      <c r="S8" s="229">
        <v>4320581</v>
      </c>
      <c r="T8" s="229">
        <v>0</v>
      </c>
      <c r="U8" s="229">
        <v>1561368</v>
      </c>
      <c r="V8" s="229">
        <v>154771</v>
      </c>
      <c r="W8" s="229">
        <v>1716139</v>
      </c>
      <c r="X8" s="229">
        <v>0</v>
      </c>
      <c r="Y8" s="229">
        <v>0</v>
      </c>
      <c r="Z8" s="229">
        <v>1522236</v>
      </c>
      <c r="AA8" s="229">
        <v>24119</v>
      </c>
      <c r="AB8" s="229">
        <v>1546355</v>
      </c>
      <c r="AC8" s="229">
        <v>0</v>
      </c>
      <c r="AD8" s="229">
        <v>51044</v>
      </c>
      <c r="AE8" s="229">
        <v>6579</v>
      </c>
      <c r="AF8" s="229">
        <v>57623</v>
      </c>
      <c r="AG8" s="229">
        <v>0</v>
      </c>
      <c r="AH8" s="229">
        <v>0</v>
      </c>
      <c r="AI8" s="229">
        <v>49336</v>
      </c>
      <c r="AJ8" s="229">
        <v>1019</v>
      </c>
      <c r="AK8" s="229">
        <v>50355</v>
      </c>
      <c r="AL8" s="229">
        <v>0</v>
      </c>
      <c r="AM8" s="229">
        <v>1078826</v>
      </c>
      <c r="AN8" s="229">
        <v>139048</v>
      </c>
      <c r="AO8" s="229">
        <v>1217874</v>
      </c>
      <c r="AP8" s="229">
        <v>0</v>
      </c>
      <c r="AQ8" s="229">
        <v>0</v>
      </c>
      <c r="AR8" s="229">
        <v>1042727</v>
      </c>
      <c r="AS8" s="229">
        <v>21534</v>
      </c>
      <c r="AT8" s="229">
        <v>1064261</v>
      </c>
      <c r="AU8" s="229">
        <v>0</v>
      </c>
      <c r="AV8" s="229">
        <v>22376</v>
      </c>
      <c r="AW8" s="229">
        <v>0</v>
      </c>
      <c r="AX8" s="229">
        <v>22376</v>
      </c>
      <c r="AY8" s="229">
        <v>0</v>
      </c>
      <c r="AZ8" s="229">
        <v>0</v>
      </c>
      <c r="BA8" s="229">
        <v>22376</v>
      </c>
      <c r="BB8" s="229">
        <v>0</v>
      </c>
      <c r="BC8" s="229">
        <v>22376</v>
      </c>
      <c r="BD8" s="229">
        <v>0</v>
      </c>
      <c r="BE8" s="229">
        <v>122170</v>
      </c>
      <c r="BF8" s="229">
        <v>2589</v>
      </c>
      <c r="BG8" s="229">
        <v>124759</v>
      </c>
      <c r="BH8" s="229">
        <v>0</v>
      </c>
      <c r="BI8" s="229">
        <v>0</v>
      </c>
      <c r="BJ8" s="229">
        <v>121795</v>
      </c>
      <c r="BK8" s="229">
        <v>443</v>
      </c>
      <c r="BL8" s="229">
        <v>122238</v>
      </c>
      <c r="BM8" s="229">
        <v>0</v>
      </c>
      <c r="BN8" s="229">
        <v>309328</v>
      </c>
      <c r="BO8" s="229">
        <v>6555</v>
      </c>
      <c r="BP8" s="229">
        <v>315883</v>
      </c>
      <c r="BQ8" s="229">
        <v>0</v>
      </c>
      <c r="BR8" s="229">
        <v>0</v>
      </c>
      <c r="BS8" s="229">
        <v>308378</v>
      </c>
      <c r="BT8" s="229">
        <v>1123</v>
      </c>
      <c r="BU8" s="229">
        <v>309501</v>
      </c>
      <c r="BV8" s="229">
        <v>0</v>
      </c>
      <c r="BW8" s="229">
        <v>2390749</v>
      </c>
      <c r="BX8" s="229">
        <v>698150</v>
      </c>
      <c r="BY8" s="229">
        <v>3088899</v>
      </c>
      <c r="BZ8" s="229">
        <v>0</v>
      </c>
      <c r="CA8" s="229">
        <v>0</v>
      </c>
      <c r="CB8" s="229">
        <v>2186421</v>
      </c>
      <c r="CC8" s="229">
        <v>112170</v>
      </c>
      <c r="CD8" s="229">
        <v>2298591</v>
      </c>
      <c r="CE8" s="229">
        <v>0</v>
      </c>
      <c r="CF8" s="229">
        <v>2334737</v>
      </c>
      <c r="CG8" s="229">
        <v>698150</v>
      </c>
      <c r="CH8" s="229">
        <v>3032887</v>
      </c>
      <c r="CI8" s="229">
        <v>0</v>
      </c>
      <c r="CJ8" s="229">
        <v>0</v>
      </c>
      <c r="CK8" s="229">
        <v>2130409</v>
      </c>
      <c r="CL8" s="229">
        <v>112170</v>
      </c>
      <c r="CM8" s="229">
        <v>2242579</v>
      </c>
      <c r="CN8" s="229">
        <v>0</v>
      </c>
      <c r="CO8" s="229">
        <v>342308</v>
      </c>
      <c r="CP8" s="229">
        <v>102359</v>
      </c>
      <c r="CQ8" s="229">
        <v>444667</v>
      </c>
      <c r="CR8" s="229">
        <v>0</v>
      </c>
      <c r="CS8" s="229">
        <v>0</v>
      </c>
      <c r="CT8" s="229">
        <v>312350</v>
      </c>
      <c r="CU8" s="229">
        <v>16446</v>
      </c>
      <c r="CV8" s="229">
        <v>328796</v>
      </c>
      <c r="CW8" s="229">
        <v>0</v>
      </c>
      <c r="CX8" s="229">
        <v>1535412</v>
      </c>
      <c r="CY8" s="229">
        <v>459130</v>
      </c>
      <c r="CZ8" s="229">
        <v>1994542</v>
      </c>
      <c r="DA8" s="229">
        <v>0</v>
      </c>
      <c r="DB8" s="229">
        <v>0</v>
      </c>
      <c r="DC8" s="229">
        <v>1401038</v>
      </c>
      <c r="DD8" s="229">
        <v>73767</v>
      </c>
      <c r="DE8" s="229">
        <v>1474805</v>
      </c>
      <c r="DF8" s="229">
        <v>0</v>
      </c>
      <c r="DG8" s="229">
        <v>457017</v>
      </c>
      <c r="DH8" s="229">
        <v>136661</v>
      </c>
      <c r="DI8" s="229">
        <v>593678</v>
      </c>
      <c r="DJ8" s="229">
        <v>0</v>
      </c>
      <c r="DK8" s="229">
        <v>0</v>
      </c>
      <c r="DL8" s="229">
        <v>417021</v>
      </c>
      <c r="DM8" s="229">
        <v>21957</v>
      </c>
      <c r="DN8" s="229">
        <v>438978</v>
      </c>
      <c r="DO8" s="229">
        <v>0</v>
      </c>
      <c r="DP8" s="229">
        <v>56012</v>
      </c>
      <c r="DQ8" s="229">
        <v>0</v>
      </c>
      <c r="DR8" s="229">
        <v>56012</v>
      </c>
      <c r="DS8" s="229">
        <v>0</v>
      </c>
      <c r="DT8" s="229">
        <v>0</v>
      </c>
      <c r="DU8" s="229">
        <v>56012</v>
      </c>
      <c r="DV8" s="229">
        <v>0</v>
      </c>
      <c r="DW8" s="229">
        <v>56012</v>
      </c>
      <c r="DX8" s="229">
        <v>0</v>
      </c>
      <c r="DY8" s="229">
        <v>54500</v>
      </c>
      <c r="DZ8" s="229">
        <v>0</v>
      </c>
      <c r="EA8" s="229">
        <v>54500</v>
      </c>
      <c r="EB8" s="229">
        <v>0</v>
      </c>
      <c r="EC8" s="229">
        <v>0</v>
      </c>
      <c r="ED8" s="229">
        <v>54500</v>
      </c>
      <c r="EE8" s="229">
        <v>0</v>
      </c>
      <c r="EF8" s="229">
        <v>54500</v>
      </c>
      <c r="EG8" s="229">
        <v>0</v>
      </c>
      <c r="EH8" s="229">
        <v>1512</v>
      </c>
      <c r="EI8" s="229">
        <v>0</v>
      </c>
      <c r="EJ8" s="229">
        <v>1512</v>
      </c>
      <c r="EK8" s="229">
        <v>0</v>
      </c>
      <c r="EL8" s="229">
        <v>0</v>
      </c>
      <c r="EM8" s="229">
        <v>1512</v>
      </c>
      <c r="EN8" s="229">
        <v>0</v>
      </c>
      <c r="EO8" s="229">
        <v>1512</v>
      </c>
      <c r="EP8" s="229">
        <v>0</v>
      </c>
      <c r="EQ8" s="229">
        <v>102710</v>
      </c>
      <c r="ER8" s="229">
        <v>27406</v>
      </c>
      <c r="ES8" s="229">
        <v>130116</v>
      </c>
      <c r="ET8" s="229">
        <v>0</v>
      </c>
      <c r="EU8" s="229">
        <v>0</v>
      </c>
      <c r="EV8" s="229">
        <v>91695</v>
      </c>
      <c r="EW8" s="229">
        <v>4978</v>
      </c>
      <c r="EX8" s="229">
        <v>96673</v>
      </c>
      <c r="EY8" s="229">
        <v>0</v>
      </c>
      <c r="EZ8" s="229">
        <v>318697</v>
      </c>
      <c r="FA8" s="229">
        <v>0</v>
      </c>
      <c r="FB8" s="229">
        <v>318697</v>
      </c>
      <c r="FC8" s="229">
        <v>0</v>
      </c>
      <c r="FD8" s="229">
        <v>0</v>
      </c>
      <c r="FE8" s="229">
        <v>318697</v>
      </c>
      <c r="FF8" s="229">
        <v>0</v>
      </c>
      <c r="FG8" s="229">
        <v>318697</v>
      </c>
      <c r="FH8" s="229">
        <v>0</v>
      </c>
      <c r="FI8" s="229">
        <v>21377</v>
      </c>
      <c r="FJ8" s="229">
        <v>0</v>
      </c>
      <c r="FK8" s="229">
        <v>21377</v>
      </c>
      <c r="FL8" s="229">
        <v>0</v>
      </c>
      <c r="FM8" s="229">
        <v>0</v>
      </c>
      <c r="FN8" s="229">
        <v>21377</v>
      </c>
      <c r="FO8" s="229">
        <v>0</v>
      </c>
      <c r="FP8" s="229">
        <v>21377</v>
      </c>
      <c r="FQ8" s="229">
        <v>0</v>
      </c>
      <c r="FR8" s="229">
        <v>28024</v>
      </c>
      <c r="FS8" s="229">
        <v>14266</v>
      </c>
      <c r="FT8" s="229">
        <v>42290</v>
      </c>
      <c r="FU8" s="229">
        <v>0</v>
      </c>
      <c r="FV8" s="229">
        <v>0</v>
      </c>
      <c r="FW8" s="229">
        <v>28024</v>
      </c>
      <c r="FX8" s="229">
        <v>10864</v>
      </c>
      <c r="FY8" s="229">
        <v>38888</v>
      </c>
      <c r="FZ8" s="229">
        <v>0</v>
      </c>
      <c r="GA8" s="229">
        <v>14909</v>
      </c>
      <c r="GB8" s="229">
        <v>13872</v>
      </c>
      <c r="GC8" s="229">
        <v>28781</v>
      </c>
      <c r="GD8" s="229">
        <v>0</v>
      </c>
      <c r="GE8" s="229">
        <v>0</v>
      </c>
      <c r="GF8" s="229">
        <v>14909</v>
      </c>
      <c r="GG8" s="229">
        <v>10864</v>
      </c>
      <c r="GH8" s="229">
        <v>25773</v>
      </c>
      <c r="GI8" s="229">
        <v>0</v>
      </c>
      <c r="GJ8" s="229">
        <v>13115</v>
      </c>
      <c r="GK8" s="229">
        <v>394</v>
      </c>
      <c r="GL8" s="229">
        <v>13509</v>
      </c>
      <c r="GM8" s="229">
        <v>0</v>
      </c>
      <c r="GN8" s="229">
        <v>0</v>
      </c>
      <c r="GO8" s="229">
        <v>13115</v>
      </c>
      <c r="GP8" s="229">
        <v>0</v>
      </c>
      <c r="GQ8" s="229">
        <v>13115</v>
      </c>
      <c r="GR8" s="229">
        <v>0</v>
      </c>
      <c r="GS8" s="229">
        <v>0</v>
      </c>
      <c r="GT8" s="229">
        <v>0</v>
      </c>
      <c r="GU8" s="229">
        <v>0</v>
      </c>
      <c r="GV8" s="229">
        <v>0</v>
      </c>
      <c r="GW8" s="229">
        <v>0</v>
      </c>
      <c r="GX8" s="229">
        <v>0</v>
      </c>
      <c r="GY8" s="229">
        <v>0</v>
      </c>
      <c r="GZ8" s="229">
        <v>0</v>
      </c>
      <c r="HA8" s="229">
        <v>0</v>
      </c>
      <c r="HB8" s="229">
        <v>0</v>
      </c>
      <c r="HC8" s="229">
        <v>0</v>
      </c>
      <c r="HD8" s="229">
        <v>0</v>
      </c>
      <c r="HE8" s="229">
        <v>0</v>
      </c>
      <c r="HF8" s="229">
        <v>0</v>
      </c>
      <c r="HG8" s="229">
        <v>0</v>
      </c>
      <c r="HH8" s="229">
        <v>0</v>
      </c>
      <c r="HI8" s="229">
        <v>0</v>
      </c>
      <c r="HJ8" s="229">
        <v>0</v>
      </c>
      <c r="HK8" s="229">
        <v>0</v>
      </c>
      <c r="HL8" s="229">
        <v>0</v>
      </c>
      <c r="HM8" s="229">
        <v>0</v>
      </c>
      <c r="HN8" s="229">
        <v>0</v>
      </c>
      <c r="HO8" s="229">
        <v>0</v>
      </c>
      <c r="HP8" s="229">
        <v>0</v>
      </c>
      <c r="HQ8" s="229">
        <v>0</v>
      </c>
      <c r="HR8" s="229">
        <v>0</v>
      </c>
      <c r="HS8" s="229">
        <v>0</v>
      </c>
      <c r="HT8" s="229">
        <v>0</v>
      </c>
      <c r="HU8" s="229">
        <v>0</v>
      </c>
      <c r="HV8" s="229">
        <v>0</v>
      </c>
      <c r="HW8" s="229">
        <v>0</v>
      </c>
      <c r="HX8" s="229">
        <v>0</v>
      </c>
      <c r="HY8" s="229">
        <v>0</v>
      </c>
      <c r="HZ8" s="229">
        <v>0</v>
      </c>
      <c r="IA8" s="229">
        <v>0</v>
      </c>
      <c r="IB8" s="229">
        <v>0</v>
      </c>
      <c r="IC8" s="229">
        <v>0</v>
      </c>
      <c r="ID8" s="229">
        <v>0</v>
      </c>
      <c r="IE8" s="229">
        <v>0</v>
      </c>
      <c r="IF8" s="229">
        <v>0</v>
      </c>
      <c r="IG8" s="229">
        <v>0</v>
      </c>
      <c r="IH8" s="229">
        <v>0</v>
      </c>
      <c r="II8" s="229">
        <v>0</v>
      </c>
      <c r="IJ8" s="229">
        <v>0</v>
      </c>
      <c r="IK8" s="229">
        <v>0</v>
      </c>
      <c r="IL8" s="229">
        <v>0</v>
      </c>
      <c r="IM8" s="229">
        <v>0</v>
      </c>
      <c r="IN8" s="229">
        <v>0</v>
      </c>
      <c r="IO8" s="229">
        <v>0</v>
      </c>
      <c r="IP8" s="229">
        <v>0</v>
      </c>
      <c r="IQ8" s="229">
        <v>0</v>
      </c>
      <c r="IR8" s="229">
        <v>0</v>
      </c>
      <c r="IS8" s="229">
        <v>0</v>
      </c>
      <c r="IT8" s="229">
        <v>0</v>
      </c>
      <c r="IU8" s="229">
        <v>0</v>
      </c>
      <c r="IV8" s="229">
        <v>0</v>
      </c>
    </row>
    <row r="9" spans="1:256" ht="13.5">
      <c r="A9" s="229" t="str">
        <f>T("472107")</f>
        <v>472107</v>
      </c>
      <c r="B9" s="229" t="s">
        <v>17</v>
      </c>
      <c r="C9" s="229">
        <v>3734641</v>
      </c>
      <c r="D9" s="229">
        <v>639141</v>
      </c>
      <c r="E9" s="229">
        <v>4373782</v>
      </c>
      <c r="F9" s="229">
        <v>0</v>
      </c>
      <c r="G9" s="229">
        <v>0</v>
      </c>
      <c r="H9" s="229">
        <v>3521578</v>
      </c>
      <c r="I9" s="229">
        <v>128681</v>
      </c>
      <c r="J9" s="229">
        <v>3650259</v>
      </c>
      <c r="K9" s="229">
        <v>0</v>
      </c>
      <c r="L9" s="229">
        <v>3734641</v>
      </c>
      <c r="M9" s="229">
        <v>639141</v>
      </c>
      <c r="N9" s="229">
        <v>4373782</v>
      </c>
      <c r="O9" s="229">
        <v>0</v>
      </c>
      <c r="P9" s="229">
        <v>0</v>
      </c>
      <c r="Q9" s="229">
        <v>3521578</v>
      </c>
      <c r="R9" s="229">
        <v>128681</v>
      </c>
      <c r="S9" s="229">
        <v>3650259</v>
      </c>
      <c r="T9" s="229">
        <v>0</v>
      </c>
      <c r="U9" s="229">
        <v>1268278</v>
      </c>
      <c r="V9" s="229">
        <v>124045</v>
      </c>
      <c r="W9" s="229">
        <v>1392323</v>
      </c>
      <c r="X9" s="229">
        <v>0</v>
      </c>
      <c r="Y9" s="229">
        <v>0</v>
      </c>
      <c r="Z9" s="229">
        <v>1230502</v>
      </c>
      <c r="AA9" s="229">
        <v>29908</v>
      </c>
      <c r="AB9" s="229">
        <v>1260410</v>
      </c>
      <c r="AC9" s="229">
        <v>0</v>
      </c>
      <c r="AD9" s="229">
        <v>48983</v>
      </c>
      <c r="AE9" s="229">
        <v>5061</v>
      </c>
      <c r="AF9" s="229">
        <v>54044</v>
      </c>
      <c r="AG9" s="229">
        <v>0</v>
      </c>
      <c r="AH9" s="229">
        <v>0</v>
      </c>
      <c r="AI9" s="229">
        <v>47267</v>
      </c>
      <c r="AJ9" s="229">
        <v>1002</v>
      </c>
      <c r="AK9" s="229">
        <v>48269</v>
      </c>
      <c r="AL9" s="229">
        <v>0</v>
      </c>
      <c r="AM9" s="229">
        <v>949144</v>
      </c>
      <c r="AN9" s="229">
        <v>98017</v>
      </c>
      <c r="AO9" s="229">
        <v>1047161</v>
      </c>
      <c r="AP9" s="229">
        <v>0</v>
      </c>
      <c r="AQ9" s="229">
        <v>0</v>
      </c>
      <c r="AR9" s="229">
        <v>915401</v>
      </c>
      <c r="AS9" s="229">
        <v>19412</v>
      </c>
      <c r="AT9" s="229">
        <v>934813</v>
      </c>
      <c r="AU9" s="229">
        <v>0</v>
      </c>
      <c r="AV9" s="229">
        <v>17685</v>
      </c>
      <c r="AW9" s="229">
        <v>0</v>
      </c>
      <c r="AX9" s="229">
        <v>17685</v>
      </c>
      <c r="AY9" s="229">
        <v>0</v>
      </c>
      <c r="AZ9" s="229">
        <v>0</v>
      </c>
      <c r="BA9" s="229">
        <v>17685</v>
      </c>
      <c r="BB9" s="229">
        <v>0</v>
      </c>
      <c r="BC9" s="229">
        <v>17685</v>
      </c>
      <c r="BD9" s="229">
        <v>0</v>
      </c>
      <c r="BE9" s="229">
        <v>80850</v>
      </c>
      <c r="BF9" s="229">
        <v>16626</v>
      </c>
      <c r="BG9" s="229">
        <v>97476</v>
      </c>
      <c r="BH9" s="229">
        <v>0</v>
      </c>
      <c r="BI9" s="229">
        <v>0</v>
      </c>
      <c r="BJ9" s="229">
        <v>78631</v>
      </c>
      <c r="BK9" s="229">
        <v>7074</v>
      </c>
      <c r="BL9" s="229">
        <v>85705</v>
      </c>
      <c r="BM9" s="229">
        <v>0</v>
      </c>
      <c r="BN9" s="229">
        <v>189301</v>
      </c>
      <c r="BO9" s="229">
        <v>4341</v>
      </c>
      <c r="BP9" s="229">
        <v>193642</v>
      </c>
      <c r="BQ9" s="229">
        <v>0</v>
      </c>
      <c r="BR9" s="229">
        <v>0</v>
      </c>
      <c r="BS9" s="229">
        <v>189203</v>
      </c>
      <c r="BT9" s="229">
        <v>2420</v>
      </c>
      <c r="BU9" s="229">
        <v>191623</v>
      </c>
      <c r="BV9" s="229">
        <v>0</v>
      </c>
      <c r="BW9" s="229">
        <v>2040908</v>
      </c>
      <c r="BX9" s="229">
        <v>485188</v>
      </c>
      <c r="BY9" s="229">
        <v>2526096</v>
      </c>
      <c r="BZ9" s="229">
        <v>0</v>
      </c>
      <c r="CA9" s="229">
        <v>0</v>
      </c>
      <c r="CB9" s="229">
        <v>1875018</v>
      </c>
      <c r="CC9" s="229">
        <v>94295</v>
      </c>
      <c r="CD9" s="229">
        <v>1969313</v>
      </c>
      <c r="CE9" s="229">
        <v>0</v>
      </c>
      <c r="CF9" s="229">
        <v>1960892</v>
      </c>
      <c r="CG9" s="229">
        <v>485188</v>
      </c>
      <c r="CH9" s="229">
        <v>2446080</v>
      </c>
      <c r="CI9" s="229">
        <v>0</v>
      </c>
      <c r="CJ9" s="229">
        <v>0</v>
      </c>
      <c r="CK9" s="229">
        <v>1795002</v>
      </c>
      <c r="CL9" s="229">
        <v>94295</v>
      </c>
      <c r="CM9" s="229">
        <v>1889297</v>
      </c>
      <c r="CN9" s="229">
        <v>0</v>
      </c>
      <c r="CO9" s="229">
        <v>490694</v>
      </c>
      <c r="CP9" s="229">
        <v>121395</v>
      </c>
      <c r="CQ9" s="229">
        <v>612089</v>
      </c>
      <c r="CR9" s="229">
        <v>0</v>
      </c>
      <c r="CS9" s="229">
        <v>0</v>
      </c>
      <c r="CT9" s="229">
        <v>449109</v>
      </c>
      <c r="CU9" s="229">
        <v>23593</v>
      </c>
      <c r="CV9" s="229">
        <v>472702</v>
      </c>
      <c r="CW9" s="229">
        <v>0</v>
      </c>
      <c r="CX9" s="229">
        <v>1247641</v>
      </c>
      <c r="CY9" s="229">
        <v>308724</v>
      </c>
      <c r="CZ9" s="229">
        <v>1556365</v>
      </c>
      <c r="DA9" s="229">
        <v>0</v>
      </c>
      <c r="DB9" s="229">
        <v>0</v>
      </c>
      <c r="DC9" s="229">
        <v>1142160</v>
      </c>
      <c r="DD9" s="229">
        <v>60000</v>
      </c>
      <c r="DE9" s="229">
        <v>1202160</v>
      </c>
      <c r="DF9" s="229">
        <v>0</v>
      </c>
      <c r="DG9" s="229">
        <v>222557</v>
      </c>
      <c r="DH9" s="229">
        <v>55069</v>
      </c>
      <c r="DI9" s="229">
        <v>277626</v>
      </c>
      <c r="DJ9" s="229">
        <v>0</v>
      </c>
      <c r="DK9" s="229">
        <v>0</v>
      </c>
      <c r="DL9" s="229">
        <v>203733</v>
      </c>
      <c r="DM9" s="229">
        <v>10702</v>
      </c>
      <c r="DN9" s="229">
        <v>214435</v>
      </c>
      <c r="DO9" s="229">
        <v>0</v>
      </c>
      <c r="DP9" s="229">
        <v>80016</v>
      </c>
      <c r="DQ9" s="229">
        <v>0</v>
      </c>
      <c r="DR9" s="229">
        <v>80016</v>
      </c>
      <c r="DS9" s="229">
        <v>0</v>
      </c>
      <c r="DT9" s="229">
        <v>0</v>
      </c>
      <c r="DU9" s="229">
        <v>80016</v>
      </c>
      <c r="DV9" s="229">
        <v>0</v>
      </c>
      <c r="DW9" s="229">
        <v>80016</v>
      </c>
      <c r="DX9" s="229">
        <v>0</v>
      </c>
      <c r="DY9" s="229">
        <v>78364</v>
      </c>
      <c r="DZ9" s="229">
        <v>0</v>
      </c>
      <c r="EA9" s="229">
        <v>78364</v>
      </c>
      <c r="EB9" s="229">
        <v>0</v>
      </c>
      <c r="EC9" s="229">
        <v>0</v>
      </c>
      <c r="ED9" s="229">
        <v>78364</v>
      </c>
      <c r="EE9" s="229">
        <v>0</v>
      </c>
      <c r="EF9" s="229">
        <v>78364</v>
      </c>
      <c r="EG9" s="229">
        <v>0</v>
      </c>
      <c r="EH9" s="229">
        <v>1652</v>
      </c>
      <c r="EI9" s="229">
        <v>0</v>
      </c>
      <c r="EJ9" s="229">
        <v>1652</v>
      </c>
      <c r="EK9" s="229">
        <v>0</v>
      </c>
      <c r="EL9" s="229">
        <v>0</v>
      </c>
      <c r="EM9" s="229">
        <v>1652</v>
      </c>
      <c r="EN9" s="229">
        <v>0</v>
      </c>
      <c r="EO9" s="229">
        <v>1652</v>
      </c>
      <c r="EP9" s="229">
        <v>0</v>
      </c>
      <c r="EQ9" s="229">
        <v>111632</v>
      </c>
      <c r="ER9" s="229">
        <v>20758</v>
      </c>
      <c r="ES9" s="229">
        <v>132390</v>
      </c>
      <c r="ET9" s="229">
        <v>0</v>
      </c>
      <c r="EU9" s="229">
        <v>0</v>
      </c>
      <c r="EV9" s="229">
        <v>102236</v>
      </c>
      <c r="EW9" s="229">
        <v>4478</v>
      </c>
      <c r="EX9" s="229">
        <v>106714</v>
      </c>
      <c r="EY9" s="229">
        <v>0</v>
      </c>
      <c r="EZ9" s="229">
        <v>311098</v>
      </c>
      <c r="FA9" s="229">
        <v>9150</v>
      </c>
      <c r="FB9" s="229">
        <v>320248</v>
      </c>
      <c r="FC9" s="229">
        <v>0</v>
      </c>
      <c r="FD9" s="229">
        <v>0</v>
      </c>
      <c r="FE9" s="229">
        <v>311098</v>
      </c>
      <c r="FF9" s="229">
        <v>0</v>
      </c>
      <c r="FG9" s="229">
        <v>311098</v>
      </c>
      <c r="FH9" s="229">
        <v>0</v>
      </c>
      <c r="FI9" s="229">
        <v>2725</v>
      </c>
      <c r="FJ9" s="229">
        <v>0</v>
      </c>
      <c r="FK9" s="229">
        <v>2725</v>
      </c>
      <c r="FL9" s="229">
        <v>0</v>
      </c>
      <c r="FM9" s="229">
        <v>0</v>
      </c>
      <c r="FN9" s="229">
        <v>2724</v>
      </c>
      <c r="FO9" s="229">
        <v>0</v>
      </c>
      <c r="FP9" s="229">
        <v>2724</v>
      </c>
      <c r="FQ9" s="229">
        <v>0</v>
      </c>
      <c r="FR9" s="229">
        <v>0</v>
      </c>
      <c r="FS9" s="229">
        <v>0</v>
      </c>
      <c r="FT9" s="229">
        <v>0</v>
      </c>
      <c r="FU9" s="229">
        <v>0</v>
      </c>
      <c r="FV9" s="229">
        <v>0</v>
      </c>
      <c r="FW9" s="229">
        <v>0</v>
      </c>
      <c r="FX9" s="229">
        <v>0</v>
      </c>
      <c r="FY9" s="229">
        <v>0</v>
      </c>
      <c r="FZ9" s="229">
        <v>0</v>
      </c>
      <c r="GA9" s="229">
        <v>0</v>
      </c>
      <c r="GB9" s="229">
        <v>0</v>
      </c>
      <c r="GC9" s="229">
        <v>0</v>
      </c>
      <c r="GD9" s="229">
        <v>0</v>
      </c>
      <c r="GE9" s="229">
        <v>0</v>
      </c>
      <c r="GF9" s="229">
        <v>0</v>
      </c>
      <c r="GG9" s="229">
        <v>0</v>
      </c>
      <c r="GH9" s="229">
        <v>0</v>
      </c>
      <c r="GI9" s="229">
        <v>0</v>
      </c>
      <c r="GJ9" s="229">
        <v>0</v>
      </c>
      <c r="GK9" s="229">
        <v>0</v>
      </c>
      <c r="GL9" s="229">
        <v>0</v>
      </c>
      <c r="GM9" s="229">
        <v>0</v>
      </c>
      <c r="GN9" s="229">
        <v>0</v>
      </c>
      <c r="GO9" s="229">
        <v>0</v>
      </c>
      <c r="GP9" s="229">
        <v>0</v>
      </c>
      <c r="GQ9" s="229">
        <v>0</v>
      </c>
      <c r="GR9" s="229">
        <v>0</v>
      </c>
      <c r="GS9" s="229">
        <v>0</v>
      </c>
      <c r="GT9" s="229">
        <v>0</v>
      </c>
      <c r="GU9" s="229">
        <v>0</v>
      </c>
      <c r="GV9" s="229">
        <v>0</v>
      </c>
      <c r="GW9" s="229">
        <v>0</v>
      </c>
      <c r="GX9" s="229">
        <v>0</v>
      </c>
      <c r="GY9" s="229">
        <v>0</v>
      </c>
      <c r="GZ9" s="229">
        <v>0</v>
      </c>
      <c r="HA9" s="229">
        <v>0</v>
      </c>
      <c r="HB9" s="229">
        <v>0</v>
      </c>
      <c r="HC9" s="229">
        <v>0</v>
      </c>
      <c r="HD9" s="229">
        <v>0</v>
      </c>
      <c r="HE9" s="229">
        <v>0</v>
      </c>
      <c r="HF9" s="229">
        <v>0</v>
      </c>
      <c r="HG9" s="229">
        <v>0</v>
      </c>
      <c r="HH9" s="229">
        <v>0</v>
      </c>
      <c r="HI9" s="229">
        <v>0</v>
      </c>
      <c r="HJ9" s="229">
        <v>0</v>
      </c>
      <c r="HK9" s="229">
        <v>0</v>
      </c>
      <c r="HL9" s="229">
        <v>0</v>
      </c>
      <c r="HM9" s="229">
        <v>0</v>
      </c>
      <c r="HN9" s="229">
        <v>0</v>
      </c>
      <c r="HO9" s="229">
        <v>0</v>
      </c>
      <c r="HP9" s="229">
        <v>0</v>
      </c>
      <c r="HQ9" s="229">
        <v>0</v>
      </c>
      <c r="HR9" s="229">
        <v>0</v>
      </c>
      <c r="HS9" s="229">
        <v>0</v>
      </c>
      <c r="HT9" s="229">
        <v>0</v>
      </c>
      <c r="HU9" s="229">
        <v>0</v>
      </c>
      <c r="HV9" s="229">
        <v>0</v>
      </c>
      <c r="HW9" s="229">
        <v>0</v>
      </c>
      <c r="HX9" s="229">
        <v>0</v>
      </c>
      <c r="HY9" s="229">
        <v>0</v>
      </c>
      <c r="HZ9" s="229">
        <v>0</v>
      </c>
      <c r="IA9" s="229">
        <v>0</v>
      </c>
      <c r="IB9" s="229">
        <v>0</v>
      </c>
      <c r="IC9" s="229">
        <v>0</v>
      </c>
      <c r="ID9" s="229">
        <v>0</v>
      </c>
      <c r="IE9" s="229">
        <v>0</v>
      </c>
      <c r="IF9" s="229">
        <v>0</v>
      </c>
      <c r="IG9" s="229">
        <v>0</v>
      </c>
      <c r="IH9" s="229">
        <v>0</v>
      </c>
      <c r="II9" s="229">
        <v>0</v>
      </c>
      <c r="IJ9" s="229">
        <v>0</v>
      </c>
      <c r="IK9" s="229">
        <v>0</v>
      </c>
      <c r="IL9" s="229">
        <v>0</v>
      </c>
      <c r="IM9" s="229">
        <v>0</v>
      </c>
      <c r="IN9" s="229">
        <v>0</v>
      </c>
      <c r="IO9" s="229">
        <v>0</v>
      </c>
      <c r="IP9" s="229">
        <v>0</v>
      </c>
      <c r="IQ9" s="229">
        <v>0</v>
      </c>
      <c r="IR9" s="229">
        <v>0</v>
      </c>
      <c r="IS9" s="229">
        <v>0</v>
      </c>
      <c r="IT9" s="229">
        <v>0</v>
      </c>
      <c r="IU9" s="229">
        <v>0</v>
      </c>
      <c r="IV9" s="229">
        <v>0</v>
      </c>
    </row>
    <row r="10" spans="1:256" ht="13.5">
      <c r="A10" s="229" t="str">
        <f>T("472115")</f>
        <v>472115</v>
      </c>
      <c r="B10" s="229" t="s">
        <v>122</v>
      </c>
      <c r="C10" s="229">
        <v>10227483</v>
      </c>
      <c r="D10" s="229">
        <v>1860419</v>
      </c>
      <c r="E10" s="229">
        <v>12087902</v>
      </c>
      <c r="F10" s="229">
        <v>0</v>
      </c>
      <c r="G10" s="229">
        <v>0</v>
      </c>
      <c r="H10" s="229">
        <v>9750070</v>
      </c>
      <c r="I10" s="229">
        <v>373622</v>
      </c>
      <c r="J10" s="229">
        <v>10123692</v>
      </c>
      <c r="K10" s="229">
        <v>0</v>
      </c>
      <c r="L10" s="229">
        <v>10227483</v>
      </c>
      <c r="M10" s="229">
        <v>1860419</v>
      </c>
      <c r="N10" s="229">
        <v>12087902</v>
      </c>
      <c r="O10" s="229">
        <v>0</v>
      </c>
      <c r="P10" s="229">
        <v>0</v>
      </c>
      <c r="Q10" s="229">
        <v>9750070</v>
      </c>
      <c r="R10" s="229">
        <v>373622</v>
      </c>
      <c r="S10" s="229">
        <v>10123692</v>
      </c>
      <c r="T10" s="229">
        <v>0</v>
      </c>
      <c r="U10" s="229">
        <v>3872012</v>
      </c>
      <c r="V10" s="229">
        <v>346675</v>
      </c>
      <c r="W10" s="229">
        <v>4218687</v>
      </c>
      <c r="X10" s="229">
        <v>0</v>
      </c>
      <c r="Y10" s="229">
        <v>0</v>
      </c>
      <c r="Z10" s="229">
        <v>3768022</v>
      </c>
      <c r="AA10" s="229">
        <v>94966</v>
      </c>
      <c r="AB10" s="229">
        <v>3862988</v>
      </c>
      <c r="AC10" s="229">
        <v>0</v>
      </c>
      <c r="AD10" s="229">
        <v>113350</v>
      </c>
      <c r="AE10" s="229">
        <v>12536</v>
      </c>
      <c r="AF10" s="229">
        <v>125886</v>
      </c>
      <c r="AG10" s="229">
        <v>0</v>
      </c>
      <c r="AH10" s="229">
        <v>0</v>
      </c>
      <c r="AI10" s="229">
        <v>109758</v>
      </c>
      <c r="AJ10" s="229">
        <v>3514</v>
      </c>
      <c r="AK10" s="229">
        <v>113272</v>
      </c>
      <c r="AL10" s="229">
        <v>0</v>
      </c>
      <c r="AM10" s="229">
        <v>2953305</v>
      </c>
      <c r="AN10" s="229">
        <v>311421</v>
      </c>
      <c r="AO10" s="229">
        <v>3264726</v>
      </c>
      <c r="AP10" s="229">
        <v>0</v>
      </c>
      <c r="AQ10" s="229">
        <v>0</v>
      </c>
      <c r="AR10" s="229">
        <v>2859711</v>
      </c>
      <c r="AS10" s="229">
        <v>87296</v>
      </c>
      <c r="AT10" s="229">
        <v>2947007</v>
      </c>
      <c r="AU10" s="229">
        <v>0</v>
      </c>
      <c r="AV10" s="229">
        <v>35448</v>
      </c>
      <c r="AW10" s="229">
        <v>0</v>
      </c>
      <c r="AX10" s="229">
        <v>35448</v>
      </c>
      <c r="AY10" s="229">
        <v>0</v>
      </c>
      <c r="AZ10" s="229">
        <v>0</v>
      </c>
      <c r="BA10" s="229">
        <v>35448</v>
      </c>
      <c r="BB10" s="229">
        <v>0</v>
      </c>
      <c r="BC10" s="229">
        <v>35448</v>
      </c>
      <c r="BD10" s="229">
        <v>0</v>
      </c>
      <c r="BE10" s="229">
        <v>186299</v>
      </c>
      <c r="BF10" s="229">
        <v>15671</v>
      </c>
      <c r="BG10" s="229">
        <v>201970</v>
      </c>
      <c r="BH10" s="229">
        <v>0</v>
      </c>
      <c r="BI10" s="229">
        <v>0</v>
      </c>
      <c r="BJ10" s="229">
        <v>181361</v>
      </c>
      <c r="BK10" s="229">
        <v>3275</v>
      </c>
      <c r="BL10" s="229">
        <v>184636</v>
      </c>
      <c r="BM10" s="229">
        <v>0</v>
      </c>
      <c r="BN10" s="229">
        <v>619058</v>
      </c>
      <c r="BO10" s="229">
        <v>7047</v>
      </c>
      <c r="BP10" s="229">
        <v>626105</v>
      </c>
      <c r="BQ10" s="229">
        <v>0</v>
      </c>
      <c r="BR10" s="229">
        <v>0</v>
      </c>
      <c r="BS10" s="229">
        <v>617192</v>
      </c>
      <c r="BT10" s="229">
        <v>881</v>
      </c>
      <c r="BU10" s="229">
        <v>618073</v>
      </c>
      <c r="BV10" s="229">
        <v>0</v>
      </c>
      <c r="BW10" s="229">
        <v>5480444</v>
      </c>
      <c r="BX10" s="229">
        <v>1473735</v>
      </c>
      <c r="BY10" s="229">
        <v>6954179</v>
      </c>
      <c r="BZ10" s="229">
        <v>0</v>
      </c>
      <c r="CA10" s="229">
        <v>0</v>
      </c>
      <c r="CB10" s="229">
        <v>5123260</v>
      </c>
      <c r="CC10" s="229">
        <v>267953</v>
      </c>
      <c r="CD10" s="229">
        <v>5391213</v>
      </c>
      <c r="CE10" s="229">
        <v>0</v>
      </c>
      <c r="CF10" s="229">
        <v>5280602</v>
      </c>
      <c r="CG10" s="229">
        <v>1473735</v>
      </c>
      <c r="CH10" s="229">
        <v>6754337</v>
      </c>
      <c r="CI10" s="229">
        <v>0</v>
      </c>
      <c r="CJ10" s="229">
        <v>0</v>
      </c>
      <c r="CK10" s="229">
        <v>4923418</v>
      </c>
      <c r="CL10" s="229">
        <v>267953</v>
      </c>
      <c r="CM10" s="229">
        <v>5191371</v>
      </c>
      <c r="CN10" s="229">
        <v>0</v>
      </c>
      <c r="CO10" s="229">
        <v>1641288</v>
      </c>
      <c r="CP10" s="229">
        <v>465639</v>
      </c>
      <c r="CQ10" s="229">
        <v>2106927</v>
      </c>
      <c r="CR10" s="229">
        <v>0</v>
      </c>
      <c r="CS10" s="229">
        <v>0</v>
      </c>
      <c r="CT10" s="229">
        <v>1530270</v>
      </c>
      <c r="CU10" s="229">
        <v>84662</v>
      </c>
      <c r="CV10" s="229">
        <v>1614932</v>
      </c>
      <c r="CW10" s="229">
        <v>0</v>
      </c>
      <c r="CX10" s="229">
        <v>3164944</v>
      </c>
      <c r="CY10" s="229">
        <v>872343</v>
      </c>
      <c r="CZ10" s="229">
        <v>4037287</v>
      </c>
      <c r="DA10" s="229">
        <v>0</v>
      </c>
      <c r="DB10" s="229">
        <v>0</v>
      </c>
      <c r="DC10" s="229">
        <v>2950864</v>
      </c>
      <c r="DD10" s="229">
        <v>158609</v>
      </c>
      <c r="DE10" s="229">
        <v>3109473</v>
      </c>
      <c r="DF10" s="229">
        <v>0</v>
      </c>
      <c r="DG10" s="229">
        <v>474370</v>
      </c>
      <c r="DH10" s="229">
        <v>135753</v>
      </c>
      <c r="DI10" s="229">
        <v>610123</v>
      </c>
      <c r="DJ10" s="229">
        <v>0</v>
      </c>
      <c r="DK10" s="229">
        <v>0</v>
      </c>
      <c r="DL10" s="229">
        <v>442284</v>
      </c>
      <c r="DM10" s="229">
        <v>24682</v>
      </c>
      <c r="DN10" s="229">
        <v>466966</v>
      </c>
      <c r="DO10" s="229">
        <v>0</v>
      </c>
      <c r="DP10" s="229">
        <v>199842</v>
      </c>
      <c r="DQ10" s="229">
        <v>0</v>
      </c>
      <c r="DR10" s="229">
        <v>199842</v>
      </c>
      <c r="DS10" s="229">
        <v>0</v>
      </c>
      <c r="DT10" s="229">
        <v>0</v>
      </c>
      <c r="DU10" s="229">
        <v>199842</v>
      </c>
      <c r="DV10" s="229">
        <v>0</v>
      </c>
      <c r="DW10" s="229">
        <v>199842</v>
      </c>
      <c r="DX10" s="229">
        <v>0</v>
      </c>
      <c r="DY10" s="229">
        <v>196637</v>
      </c>
      <c r="DZ10" s="229">
        <v>0</v>
      </c>
      <c r="EA10" s="229">
        <v>196637</v>
      </c>
      <c r="EB10" s="229">
        <v>0</v>
      </c>
      <c r="EC10" s="229">
        <v>0</v>
      </c>
      <c r="ED10" s="229">
        <v>196637</v>
      </c>
      <c r="EE10" s="229">
        <v>0</v>
      </c>
      <c r="EF10" s="229">
        <v>196637</v>
      </c>
      <c r="EG10" s="229">
        <v>0</v>
      </c>
      <c r="EH10" s="229">
        <v>3205</v>
      </c>
      <c r="EI10" s="229">
        <v>0</v>
      </c>
      <c r="EJ10" s="229">
        <v>3205</v>
      </c>
      <c r="EK10" s="229">
        <v>0</v>
      </c>
      <c r="EL10" s="229">
        <v>0</v>
      </c>
      <c r="EM10" s="229">
        <v>3205</v>
      </c>
      <c r="EN10" s="229">
        <v>0</v>
      </c>
      <c r="EO10" s="229">
        <v>3205</v>
      </c>
      <c r="EP10" s="229">
        <v>0</v>
      </c>
      <c r="EQ10" s="229">
        <v>212414</v>
      </c>
      <c r="ER10" s="229">
        <v>40009</v>
      </c>
      <c r="ES10" s="229">
        <v>252423</v>
      </c>
      <c r="ET10" s="229">
        <v>0</v>
      </c>
      <c r="EU10" s="229">
        <v>0</v>
      </c>
      <c r="EV10" s="229">
        <v>196175</v>
      </c>
      <c r="EW10" s="229">
        <v>10703</v>
      </c>
      <c r="EX10" s="229">
        <v>206878</v>
      </c>
      <c r="EY10" s="229">
        <v>0</v>
      </c>
      <c r="EZ10" s="229">
        <v>662613</v>
      </c>
      <c r="FA10" s="229">
        <v>0</v>
      </c>
      <c r="FB10" s="229">
        <v>662613</v>
      </c>
      <c r="FC10" s="229">
        <v>0</v>
      </c>
      <c r="FD10" s="229">
        <v>0</v>
      </c>
      <c r="FE10" s="229">
        <v>662613</v>
      </c>
      <c r="FF10" s="229">
        <v>0</v>
      </c>
      <c r="FG10" s="229">
        <v>662613</v>
      </c>
      <c r="FH10" s="229">
        <v>0</v>
      </c>
      <c r="FI10" s="229">
        <v>0</v>
      </c>
      <c r="FJ10" s="229">
        <v>0</v>
      </c>
      <c r="FK10" s="229">
        <v>0</v>
      </c>
      <c r="FL10" s="229">
        <v>0</v>
      </c>
      <c r="FM10" s="229">
        <v>0</v>
      </c>
      <c r="FN10" s="229">
        <v>0</v>
      </c>
      <c r="FO10" s="229">
        <v>0</v>
      </c>
      <c r="FP10" s="229">
        <v>0</v>
      </c>
      <c r="FQ10" s="229">
        <v>0</v>
      </c>
      <c r="FR10" s="229">
        <v>0</v>
      </c>
      <c r="FS10" s="229">
        <v>0</v>
      </c>
      <c r="FT10" s="229">
        <v>0</v>
      </c>
      <c r="FU10" s="229">
        <v>0</v>
      </c>
      <c r="FV10" s="229">
        <v>0</v>
      </c>
      <c r="FW10" s="229">
        <v>0</v>
      </c>
      <c r="FX10" s="229">
        <v>0</v>
      </c>
      <c r="FY10" s="229">
        <v>0</v>
      </c>
      <c r="FZ10" s="229">
        <v>0</v>
      </c>
      <c r="GA10" s="229">
        <v>0</v>
      </c>
      <c r="GB10" s="229">
        <v>0</v>
      </c>
      <c r="GC10" s="229">
        <v>0</v>
      </c>
      <c r="GD10" s="229">
        <v>0</v>
      </c>
      <c r="GE10" s="229">
        <v>0</v>
      </c>
      <c r="GF10" s="229">
        <v>0</v>
      </c>
      <c r="GG10" s="229">
        <v>0</v>
      </c>
      <c r="GH10" s="229">
        <v>0</v>
      </c>
      <c r="GI10" s="229">
        <v>0</v>
      </c>
      <c r="GJ10" s="229">
        <v>0</v>
      </c>
      <c r="GK10" s="229">
        <v>0</v>
      </c>
      <c r="GL10" s="229">
        <v>0</v>
      </c>
      <c r="GM10" s="229">
        <v>0</v>
      </c>
      <c r="GN10" s="229">
        <v>0</v>
      </c>
      <c r="GO10" s="229">
        <v>0</v>
      </c>
      <c r="GP10" s="229">
        <v>0</v>
      </c>
      <c r="GQ10" s="229">
        <v>0</v>
      </c>
      <c r="GR10" s="229">
        <v>0</v>
      </c>
      <c r="GS10" s="229">
        <v>0</v>
      </c>
      <c r="GT10" s="229">
        <v>0</v>
      </c>
      <c r="GU10" s="229">
        <v>0</v>
      </c>
      <c r="GV10" s="229">
        <v>0</v>
      </c>
      <c r="GW10" s="229">
        <v>0</v>
      </c>
      <c r="GX10" s="229">
        <v>0</v>
      </c>
      <c r="GY10" s="229">
        <v>0</v>
      </c>
      <c r="GZ10" s="229">
        <v>0</v>
      </c>
      <c r="HA10" s="229">
        <v>0</v>
      </c>
      <c r="HB10" s="229">
        <v>0</v>
      </c>
      <c r="HC10" s="229">
        <v>0</v>
      </c>
      <c r="HD10" s="229">
        <v>0</v>
      </c>
      <c r="HE10" s="229">
        <v>0</v>
      </c>
      <c r="HF10" s="229">
        <v>0</v>
      </c>
      <c r="HG10" s="229">
        <v>0</v>
      </c>
      <c r="HH10" s="229">
        <v>0</v>
      </c>
      <c r="HI10" s="229">
        <v>0</v>
      </c>
      <c r="HJ10" s="229">
        <v>0</v>
      </c>
      <c r="HK10" s="229">
        <v>0</v>
      </c>
      <c r="HL10" s="229">
        <v>0</v>
      </c>
      <c r="HM10" s="229">
        <v>0</v>
      </c>
      <c r="HN10" s="229">
        <v>0</v>
      </c>
      <c r="HO10" s="229">
        <v>0</v>
      </c>
      <c r="HP10" s="229">
        <v>0</v>
      </c>
      <c r="HQ10" s="229">
        <v>0</v>
      </c>
      <c r="HR10" s="229">
        <v>0</v>
      </c>
      <c r="HS10" s="229">
        <v>0</v>
      </c>
      <c r="HT10" s="229">
        <v>0</v>
      </c>
      <c r="HU10" s="229">
        <v>0</v>
      </c>
      <c r="HV10" s="229">
        <v>0</v>
      </c>
      <c r="HW10" s="229">
        <v>0</v>
      </c>
      <c r="HX10" s="229">
        <v>0</v>
      </c>
      <c r="HY10" s="229">
        <v>0</v>
      </c>
      <c r="HZ10" s="229">
        <v>0</v>
      </c>
      <c r="IA10" s="229">
        <v>0</v>
      </c>
      <c r="IB10" s="229">
        <v>0</v>
      </c>
      <c r="IC10" s="229">
        <v>0</v>
      </c>
      <c r="ID10" s="229">
        <v>0</v>
      </c>
      <c r="IE10" s="229">
        <v>0</v>
      </c>
      <c r="IF10" s="229">
        <v>0</v>
      </c>
      <c r="IG10" s="229">
        <v>0</v>
      </c>
      <c r="IH10" s="229">
        <v>0</v>
      </c>
      <c r="II10" s="229">
        <v>0</v>
      </c>
      <c r="IJ10" s="229">
        <v>0</v>
      </c>
      <c r="IK10" s="229">
        <v>0</v>
      </c>
      <c r="IL10" s="229">
        <v>0</v>
      </c>
      <c r="IM10" s="229">
        <v>0</v>
      </c>
      <c r="IN10" s="229">
        <v>0</v>
      </c>
      <c r="IO10" s="229">
        <v>0</v>
      </c>
      <c r="IP10" s="229">
        <v>0</v>
      </c>
      <c r="IQ10" s="229">
        <v>0</v>
      </c>
      <c r="IR10" s="229">
        <v>0</v>
      </c>
      <c r="IS10" s="229">
        <v>0</v>
      </c>
      <c r="IT10" s="229">
        <v>0</v>
      </c>
      <c r="IU10" s="229">
        <v>0</v>
      </c>
      <c r="IV10" s="229">
        <v>0</v>
      </c>
    </row>
    <row r="11" spans="1:256" ht="13.5">
      <c r="A11" s="229" t="str">
        <f>T("472123")</f>
        <v>472123</v>
      </c>
      <c r="B11" s="229" t="s">
        <v>123</v>
      </c>
      <c r="C11" s="229">
        <v>3623229</v>
      </c>
      <c r="D11" s="229">
        <v>494825</v>
      </c>
      <c r="E11" s="229">
        <v>4118054</v>
      </c>
      <c r="F11" s="229">
        <v>0</v>
      </c>
      <c r="G11" s="229">
        <v>0</v>
      </c>
      <c r="H11" s="229">
        <v>3490247</v>
      </c>
      <c r="I11" s="229">
        <v>115217</v>
      </c>
      <c r="J11" s="229">
        <v>3605464</v>
      </c>
      <c r="K11" s="229">
        <v>0</v>
      </c>
      <c r="L11" s="229">
        <v>3623229</v>
      </c>
      <c r="M11" s="229">
        <v>494825</v>
      </c>
      <c r="N11" s="229">
        <v>4118054</v>
      </c>
      <c r="O11" s="229">
        <v>0</v>
      </c>
      <c r="P11" s="229">
        <v>0</v>
      </c>
      <c r="Q11" s="229">
        <v>3490247</v>
      </c>
      <c r="R11" s="229">
        <v>115217</v>
      </c>
      <c r="S11" s="229">
        <v>3605464</v>
      </c>
      <c r="T11" s="229">
        <v>0</v>
      </c>
      <c r="U11" s="229">
        <v>1538167</v>
      </c>
      <c r="V11" s="229">
        <v>167209</v>
      </c>
      <c r="W11" s="229">
        <v>1705376</v>
      </c>
      <c r="X11" s="229">
        <v>0</v>
      </c>
      <c r="Y11" s="229">
        <v>0</v>
      </c>
      <c r="Z11" s="229">
        <v>1503515</v>
      </c>
      <c r="AA11" s="229">
        <v>27551</v>
      </c>
      <c r="AB11" s="229">
        <v>1531066</v>
      </c>
      <c r="AC11" s="229">
        <v>0</v>
      </c>
      <c r="AD11" s="229">
        <v>47486</v>
      </c>
      <c r="AE11" s="229">
        <v>5957</v>
      </c>
      <c r="AF11" s="229">
        <v>53443</v>
      </c>
      <c r="AG11" s="229">
        <v>0</v>
      </c>
      <c r="AH11" s="229">
        <v>0</v>
      </c>
      <c r="AI11" s="229">
        <v>46251</v>
      </c>
      <c r="AJ11" s="229">
        <v>967</v>
      </c>
      <c r="AK11" s="229">
        <v>47218</v>
      </c>
      <c r="AL11" s="229">
        <v>0</v>
      </c>
      <c r="AM11" s="229">
        <v>1258993</v>
      </c>
      <c r="AN11" s="229">
        <v>157935</v>
      </c>
      <c r="AO11" s="229">
        <v>1416928</v>
      </c>
      <c r="AP11" s="229">
        <v>0</v>
      </c>
      <c r="AQ11" s="229">
        <v>0</v>
      </c>
      <c r="AR11" s="229">
        <v>1226260</v>
      </c>
      <c r="AS11" s="229">
        <v>25626</v>
      </c>
      <c r="AT11" s="229">
        <v>1251886</v>
      </c>
      <c r="AU11" s="229">
        <v>0</v>
      </c>
      <c r="AV11" s="229">
        <v>33358</v>
      </c>
      <c r="AW11" s="229">
        <v>0</v>
      </c>
      <c r="AX11" s="229">
        <v>33358</v>
      </c>
      <c r="AY11" s="229">
        <v>0</v>
      </c>
      <c r="AZ11" s="229">
        <v>0</v>
      </c>
      <c r="BA11" s="229">
        <v>33358</v>
      </c>
      <c r="BB11" s="229">
        <v>0</v>
      </c>
      <c r="BC11" s="229">
        <v>33358</v>
      </c>
      <c r="BD11" s="229">
        <v>0</v>
      </c>
      <c r="BE11" s="229">
        <v>89995</v>
      </c>
      <c r="BF11" s="229">
        <v>3071</v>
      </c>
      <c r="BG11" s="229">
        <v>93066</v>
      </c>
      <c r="BH11" s="229">
        <v>0</v>
      </c>
      <c r="BI11" s="229">
        <v>0</v>
      </c>
      <c r="BJ11" s="229">
        <v>89320</v>
      </c>
      <c r="BK11" s="229">
        <v>714</v>
      </c>
      <c r="BL11" s="229">
        <v>90034</v>
      </c>
      <c r="BM11" s="229">
        <v>0</v>
      </c>
      <c r="BN11" s="229">
        <v>141693</v>
      </c>
      <c r="BO11" s="229">
        <v>246</v>
      </c>
      <c r="BP11" s="229">
        <v>141939</v>
      </c>
      <c r="BQ11" s="229">
        <v>0</v>
      </c>
      <c r="BR11" s="229">
        <v>0</v>
      </c>
      <c r="BS11" s="229">
        <v>141684</v>
      </c>
      <c r="BT11" s="229">
        <v>244</v>
      </c>
      <c r="BU11" s="229">
        <v>141928</v>
      </c>
      <c r="BV11" s="229">
        <v>0</v>
      </c>
      <c r="BW11" s="229">
        <v>1744961</v>
      </c>
      <c r="BX11" s="229">
        <v>311674</v>
      </c>
      <c r="BY11" s="229">
        <v>2056635</v>
      </c>
      <c r="BZ11" s="229">
        <v>0</v>
      </c>
      <c r="CA11" s="229">
        <v>0</v>
      </c>
      <c r="CB11" s="229">
        <v>1652638</v>
      </c>
      <c r="CC11" s="229">
        <v>83506</v>
      </c>
      <c r="CD11" s="229">
        <v>1736144</v>
      </c>
      <c r="CE11" s="229">
        <v>0</v>
      </c>
      <c r="CF11" s="229">
        <v>1690198</v>
      </c>
      <c r="CG11" s="229">
        <v>311674</v>
      </c>
      <c r="CH11" s="229">
        <v>2001872</v>
      </c>
      <c r="CI11" s="229">
        <v>0</v>
      </c>
      <c r="CJ11" s="229">
        <v>0</v>
      </c>
      <c r="CK11" s="229">
        <v>1597875</v>
      </c>
      <c r="CL11" s="229">
        <v>83506</v>
      </c>
      <c r="CM11" s="229">
        <v>1681381</v>
      </c>
      <c r="CN11" s="229">
        <v>0</v>
      </c>
      <c r="CO11" s="229">
        <v>475517</v>
      </c>
      <c r="CP11" s="229">
        <v>87686</v>
      </c>
      <c r="CQ11" s="229">
        <v>563203</v>
      </c>
      <c r="CR11" s="229">
        <v>0</v>
      </c>
      <c r="CS11" s="229">
        <v>0</v>
      </c>
      <c r="CT11" s="229">
        <v>449543</v>
      </c>
      <c r="CU11" s="229">
        <v>23493</v>
      </c>
      <c r="CV11" s="229">
        <v>473036</v>
      </c>
      <c r="CW11" s="229">
        <v>0</v>
      </c>
      <c r="CX11" s="229">
        <v>1038333</v>
      </c>
      <c r="CY11" s="229">
        <v>191470</v>
      </c>
      <c r="CZ11" s="229">
        <v>1229803</v>
      </c>
      <c r="DA11" s="229">
        <v>0</v>
      </c>
      <c r="DB11" s="229">
        <v>0</v>
      </c>
      <c r="DC11" s="229">
        <v>981617</v>
      </c>
      <c r="DD11" s="229">
        <v>51300</v>
      </c>
      <c r="DE11" s="229">
        <v>1032917</v>
      </c>
      <c r="DF11" s="229">
        <v>0</v>
      </c>
      <c r="DG11" s="229">
        <v>176348</v>
      </c>
      <c r="DH11" s="229">
        <v>32518</v>
      </c>
      <c r="DI11" s="229">
        <v>208866</v>
      </c>
      <c r="DJ11" s="229">
        <v>0</v>
      </c>
      <c r="DK11" s="229">
        <v>0</v>
      </c>
      <c r="DL11" s="229">
        <v>166715</v>
      </c>
      <c r="DM11" s="229">
        <v>8713</v>
      </c>
      <c r="DN11" s="229">
        <v>175428</v>
      </c>
      <c r="DO11" s="229">
        <v>0</v>
      </c>
      <c r="DP11" s="229">
        <v>54763</v>
      </c>
      <c r="DQ11" s="229">
        <v>0</v>
      </c>
      <c r="DR11" s="229">
        <v>54763</v>
      </c>
      <c r="DS11" s="229">
        <v>0</v>
      </c>
      <c r="DT11" s="229">
        <v>0</v>
      </c>
      <c r="DU11" s="229">
        <v>54763</v>
      </c>
      <c r="DV11" s="229">
        <v>0</v>
      </c>
      <c r="DW11" s="229">
        <v>54763</v>
      </c>
      <c r="DX11" s="229">
        <v>0</v>
      </c>
      <c r="DY11" s="229">
        <v>53270</v>
      </c>
      <c r="DZ11" s="229">
        <v>0</v>
      </c>
      <c r="EA11" s="229">
        <v>53270</v>
      </c>
      <c r="EB11" s="229">
        <v>0</v>
      </c>
      <c r="EC11" s="229">
        <v>0</v>
      </c>
      <c r="ED11" s="229">
        <v>53270</v>
      </c>
      <c r="EE11" s="229">
        <v>0</v>
      </c>
      <c r="EF11" s="229">
        <v>53270</v>
      </c>
      <c r="EG11" s="229">
        <v>0</v>
      </c>
      <c r="EH11" s="229">
        <v>1493</v>
      </c>
      <c r="EI11" s="229">
        <v>0</v>
      </c>
      <c r="EJ11" s="229">
        <v>1493</v>
      </c>
      <c r="EK11" s="229">
        <v>0</v>
      </c>
      <c r="EL11" s="229">
        <v>0</v>
      </c>
      <c r="EM11" s="229">
        <v>1493</v>
      </c>
      <c r="EN11" s="229">
        <v>0</v>
      </c>
      <c r="EO11" s="229">
        <v>1493</v>
      </c>
      <c r="EP11" s="229">
        <v>0</v>
      </c>
      <c r="EQ11" s="229">
        <v>100826</v>
      </c>
      <c r="ER11" s="229">
        <v>14586</v>
      </c>
      <c r="ES11" s="229">
        <v>115412</v>
      </c>
      <c r="ET11" s="229">
        <v>0</v>
      </c>
      <c r="EU11" s="229">
        <v>0</v>
      </c>
      <c r="EV11" s="229">
        <v>94819</v>
      </c>
      <c r="EW11" s="229">
        <v>4160</v>
      </c>
      <c r="EX11" s="229">
        <v>98979</v>
      </c>
      <c r="EY11" s="229">
        <v>0</v>
      </c>
      <c r="EZ11" s="229">
        <v>239275</v>
      </c>
      <c r="FA11" s="229">
        <v>1356</v>
      </c>
      <c r="FB11" s="229">
        <v>240631</v>
      </c>
      <c r="FC11" s="229">
        <v>0</v>
      </c>
      <c r="FD11" s="229">
        <v>0</v>
      </c>
      <c r="FE11" s="229">
        <v>239275</v>
      </c>
      <c r="FF11" s="229">
        <v>0</v>
      </c>
      <c r="FG11" s="229">
        <v>239275</v>
      </c>
      <c r="FH11" s="229">
        <v>0</v>
      </c>
      <c r="FI11" s="229">
        <v>0</v>
      </c>
      <c r="FJ11" s="229">
        <v>0</v>
      </c>
      <c r="FK11" s="229">
        <v>0</v>
      </c>
      <c r="FL11" s="229">
        <v>0</v>
      </c>
      <c r="FM11" s="229">
        <v>0</v>
      </c>
      <c r="FN11" s="229">
        <v>0</v>
      </c>
      <c r="FO11" s="229">
        <v>0</v>
      </c>
      <c r="FP11" s="229">
        <v>0</v>
      </c>
      <c r="FQ11" s="229">
        <v>0</v>
      </c>
      <c r="FR11" s="229">
        <v>0</v>
      </c>
      <c r="FS11" s="229">
        <v>0</v>
      </c>
      <c r="FT11" s="229">
        <v>0</v>
      </c>
      <c r="FU11" s="229">
        <v>0</v>
      </c>
      <c r="FV11" s="229">
        <v>0</v>
      </c>
      <c r="FW11" s="229">
        <v>0</v>
      </c>
      <c r="FX11" s="229">
        <v>0</v>
      </c>
      <c r="FY11" s="229">
        <v>0</v>
      </c>
      <c r="FZ11" s="229">
        <v>0</v>
      </c>
      <c r="GA11" s="229">
        <v>0</v>
      </c>
      <c r="GB11" s="229">
        <v>0</v>
      </c>
      <c r="GC11" s="229">
        <v>0</v>
      </c>
      <c r="GD11" s="229">
        <v>0</v>
      </c>
      <c r="GE11" s="229">
        <v>0</v>
      </c>
      <c r="GF11" s="229">
        <v>0</v>
      </c>
      <c r="GG11" s="229">
        <v>0</v>
      </c>
      <c r="GH11" s="229">
        <v>0</v>
      </c>
      <c r="GI11" s="229">
        <v>0</v>
      </c>
      <c r="GJ11" s="229">
        <v>0</v>
      </c>
      <c r="GK11" s="229">
        <v>0</v>
      </c>
      <c r="GL11" s="229">
        <v>0</v>
      </c>
      <c r="GM11" s="229">
        <v>0</v>
      </c>
      <c r="GN11" s="229">
        <v>0</v>
      </c>
      <c r="GO11" s="229">
        <v>0</v>
      </c>
      <c r="GP11" s="229">
        <v>0</v>
      </c>
      <c r="GQ11" s="229">
        <v>0</v>
      </c>
      <c r="GR11" s="229">
        <v>0</v>
      </c>
      <c r="GS11" s="229">
        <v>0</v>
      </c>
      <c r="GT11" s="229">
        <v>0</v>
      </c>
      <c r="GU11" s="229">
        <v>0</v>
      </c>
      <c r="GV11" s="229">
        <v>0</v>
      </c>
      <c r="GW11" s="229">
        <v>0</v>
      </c>
      <c r="GX11" s="229">
        <v>0</v>
      </c>
      <c r="GY11" s="229">
        <v>0</v>
      </c>
      <c r="GZ11" s="229">
        <v>0</v>
      </c>
      <c r="HA11" s="229">
        <v>0</v>
      </c>
      <c r="HB11" s="229">
        <v>0</v>
      </c>
      <c r="HC11" s="229">
        <v>0</v>
      </c>
      <c r="HD11" s="229">
        <v>0</v>
      </c>
      <c r="HE11" s="229">
        <v>0</v>
      </c>
      <c r="HF11" s="229">
        <v>0</v>
      </c>
      <c r="HG11" s="229">
        <v>0</v>
      </c>
      <c r="HH11" s="229">
        <v>0</v>
      </c>
      <c r="HI11" s="229">
        <v>0</v>
      </c>
      <c r="HJ11" s="229">
        <v>0</v>
      </c>
      <c r="HK11" s="229">
        <v>0</v>
      </c>
      <c r="HL11" s="229">
        <v>0</v>
      </c>
      <c r="HM11" s="229">
        <v>0</v>
      </c>
      <c r="HN11" s="229">
        <v>0</v>
      </c>
      <c r="HO11" s="229">
        <v>0</v>
      </c>
      <c r="HP11" s="229">
        <v>0</v>
      </c>
      <c r="HQ11" s="229">
        <v>0</v>
      </c>
      <c r="HR11" s="229">
        <v>0</v>
      </c>
      <c r="HS11" s="229">
        <v>0</v>
      </c>
      <c r="HT11" s="229">
        <v>0</v>
      </c>
      <c r="HU11" s="229">
        <v>0</v>
      </c>
      <c r="HV11" s="229">
        <v>0</v>
      </c>
      <c r="HW11" s="229">
        <v>0</v>
      </c>
      <c r="HX11" s="229">
        <v>0</v>
      </c>
      <c r="HY11" s="229">
        <v>0</v>
      </c>
      <c r="HZ11" s="229">
        <v>0</v>
      </c>
      <c r="IA11" s="229">
        <v>0</v>
      </c>
      <c r="IB11" s="229">
        <v>0</v>
      </c>
      <c r="IC11" s="229">
        <v>0</v>
      </c>
      <c r="ID11" s="229">
        <v>0</v>
      </c>
      <c r="IE11" s="229">
        <v>0</v>
      </c>
      <c r="IF11" s="229">
        <v>0</v>
      </c>
      <c r="IG11" s="229">
        <v>0</v>
      </c>
      <c r="IH11" s="229">
        <v>0</v>
      </c>
      <c r="II11" s="229">
        <v>0</v>
      </c>
      <c r="IJ11" s="229">
        <v>0</v>
      </c>
      <c r="IK11" s="229">
        <v>0</v>
      </c>
      <c r="IL11" s="229">
        <v>0</v>
      </c>
      <c r="IM11" s="229">
        <v>0</v>
      </c>
      <c r="IN11" s="229">
        <v>0</v>
      </c>
      <c r="IO11" s="229">
        <v>0</v>
      </c>
      <c r="IP11" s="229">
        <v>0</v>
      </c>
      <c r="IQ11" s="229">
        <v>0</v>
      </c>
      <c r="IR11" s="229">
        <v>0</v>
      </c>
      <c r="IS11" s="229">
        <v>0</v>
      </c>
      <c r="IT11" s="229">
        <v>0</v>
      </c>
      <c r="IU11" s="229">
        <v>0</v>
      </c>
      <c r="IV11" s="229">
        <v>0</v>
      </c>
    </row>
    <row r="12" spans="1:256" ht="13.5">
      <c r="A12" s="229" t="str">
        <f>T("472131")</f>
        <v>472131</v>
      </c>
      <c r="B12" s="229" t="s">
        <v>124</v>
      </c>
      <c r="C12" s="229">
        <v>8234105</v>
      </c>
      <c r="D12" s="229">
        <v>2050982</v>
      </c>
      <c r="E12" s="229">
        <v>10285087</v>
      </c>
      <c r="F12" s="229">
        <v>0</v>
      </c>
      <c r="G12" s="229">
        <v>0</v>
      </c>
      <c r="H12" s="229">
        <v>7755773</v>
      </c>
      <c r="I12" s="229">
        <v>489561</v>
      </c>
      <c r="J12" s="229">
        <v>8245334</v>
      </c>
      <c r="K12" s="229">
        <v>0</v>
      </c>
      <c r="L12" s="229">
        <v>8234105</v>
      </c>
      <c r="M12" s="229">
        <v>2050982</v>
      </c>
      <c r="N12" s="229">
        <v>10285087</v>
      </c>
      <c r="O12" s="229">
        <v>0</v>
      </c>
      <c r="P12" s="229">
        <v>0</v>
      </c>
      <c r="Q12" s="229">
        <v>7755773</v>
      </c>
      <c r="R12" s="229">
        <v>489561</v>
      </c>
      <c r="S12" s="229">
        <v>8245334</v>
      </c>
      <c r="T12" s="229">
        <v>0</v>
      </c>
      <c r="U12" s="229">
        <v>2509154</v>
      </c>
      <c r="V12" s="229">
        <v>430878</v>
      </c>
      <c r="W12" s="229">
        <v>2940032</v>
      </c>
      <c r="X12" s="229">
        <v>0</v>
      </c>
      <c r="Y12" s="229">
        <v>0</v>
      </c>
      <c r="Z12" s="229">
        <v>2423198</v>
      </c>
      <c r="AA12" s="229">
        <v>162439</v>
      </c>
      <c r="AB12" s="229">
        <v>2585637</v>
      </c>
      <c r="AC12" s="229">
        <v>0</v>
      </c>
      <c r="AD12" s="229">
        <v>94118</v>
      </c>
      <c r="AE12" s="229">
        <v>20986</v>
      </c>
      <c r="AF12" s="229">
        <v>115104</v>
      </c>
      <c r="AG12" s="229">
        <v>0</v>
      </c>
      <c r="AH12" s="229">
        <v>0</v>
      </c>
      <c r="AI12" s="229">
        <v>89866</v>
      </c>
      <c r="AJ12" s="229">
        <v>7815</v>
      </c>
      <c r="AK12" s="229">
        <v>97681</v>
      </c>
      <c r="AL12" s="229">
        <v>0</v>
      </c>
      <c r="AM12" s="229">
        <v>1777395</v>
      </c>
      <c r="AN12" s="229">
        <v>396333</v>
      </c>
      <c r="AO12" s="229">
        <v>2173728</v>
      </c>
      <c r="AP12" s="229">
        <v>0</v>
      </c>
      <c r="AQ12" s="229">
        <v>0</v>
      </c>
      <c r="AR12" s="229">
        <v>1697091</v>
      </c>
      <c r="AS12" s="229">
        <v>147586</v>
      </c>
      <c r="AT12" s="229">
        <v>1844677</v>
      </c>
      <c r="AU12" s="229">
        <v>0</v>
      </c>
      <c r="AV12" s="229">
        <v>34550</v>
      </c>
      <c r="AW12" s="229">
        <v>0</v>
      </c>
      <c r="AX12" s="229">
        <v>34550</v>
      </c>
      <c r="AY12" s="229">
        <v>0</v>
      </c>
      <c r="AZ12" s="229">
        <v>0</v>
      </c>
      <c r="BA12" s="229">
        <v>34550</v>
      </c>
      <c r="BB12" s="229">
        <v>0</v>
      </c>
      <c r="BC12" s="229">
        <v>34550</v>
      </c>
      <c r="BD12" s="229">
        <v>0</v>
      </c>
      <c r="BE12" s="229">
        <v>143265</v>
      </c>
      <c r="BF12" s="229">
        <v>3046</v>
      </c>
      <c r="BG12" s="229">
        <v>146311</v>
      </c>
      <c r="BH12" s="229">
        <v>0</v>
      </c>
      <c r="BI12" s="229">
        <v>0</v>
      </c>
      <c r="BJ12" s="229">
        <v>142951</v>
      </c>
      <c r="BK12" s="229">
        <v>1581</v>
      </c>
      <c r="BL12" s="229">
        <v>144532</v>
      </c>
      <c r="BM12" s="229">
        <v>0</v>
      </c>
      <c r="BN12" s="229">
        <v>494376</v>
      </c>
      <c r="BO12" s="229">
        <v>10513</v>
      </c>
      <c r="BP12" s="229">
        <v>504889</v>
      </c>
      <c r="BQ12" s="229">
        <v>0</v>
      </c>
      <c r="BR12" s="229">
        <v>0</v>
      </c>
      <c r="BS12" s="229">
        <v>493290</v>
      </c>
      <c r="BT12" s="229">
        <v>5457</v>
      </c>
      <c r="BU12" s="229">
        <v>498747</v>
      </c>
      <c r="BV12" s="229">
        <v>0</v>
      </c>
      <c r="BW12" s="229">
        <v>4751566</v>
      </c>
      <c r="BX12" s="229">
        <v>1537576</v>
      </c>
      <c r="BY12" s="229">
        <v>6289142</v>
      </c>
      <c r="BZ12" s="229">
        <v>0</v>
      </c>
      <c r="CA12" s="229">
        <v>0</v>
      </c>
      <c r="CB12" s="229">
        <v>4381065</v>
      </c>
      <c r="CC12" s="229">
        <v>301009</v>
      </c>
      <c r="CD12" s="229">
        <v>4682074</v>
      </c>
      <c r="CE12" s="229">
        <v>0</v>
      </c>
      <c r="CF12" s="229">
        <v>4530846</v>
      </c>
      <c r="CG12" s="229">
        <v>1537576</v>
      </c>
      <c r="CH12" s="229">
        <v>6068422</v>
      </c>
      <c r="CI12" s="229">
        <v>0</v>
      </c>
      <c r="CJ12" s="229">
        <v>0</v>
      </c>
      <c r="CK12" s="229">
        <v>4160345</v>
      </c>
      <c r="CL12" s="229">
        <v>301009</v>
      </c>
      <c r="CM12" s="229">
        <v>4461354</v>
      </c>
      <c r="CN12" s="229">
        <v>0</v>
      </c>
      <c r="CO12" s="229">
        <v>1097416</v>
      </c>
      <c r="CP12" s="229">
        <v>372416</v>
      </c>
      <c r="CQ12" s="229">
        <v>1469832</v>
      </c>
      <c r="CR12" s="229">
        <v>0</v>
      </c>
      <c r="CS12" s="229">
        <v>0</v>
      </c>
      <c r="CT12" s="229">
        <v>1007678</v>
      </c>
      <c r="CU12" s="229">
        <v>72907</v>
      </c>
      <c r="CV12" s="229">
        <v>1080585</v>
      </c>
      <c r="CW12" s="229">
        <v>0</v>
      </c>
      <c r="CX12" s="229">
        <v>2438003</v>
      </c>
      <c r="CY12" s="229">
        <v>827354</v>
      </c>
      <c r="CZ12" s="229">
        <v>3265357</v>
      </c>
      <c r="DA12" s="229">
        <v>0</v>
      </c>
      <c r="DB12" s="229">
        <v>0</v>
      </c>
      <c r="DC12" s="229">
        <v>2238640</v>
      </c>
      <c r="DD12" s="229">
        <v>161970</v>
      </c>
      <c r="DE12" s="229">
        <v>2400610</v>
      </c>
      <c r="DF12" s="229">
        <v>0</v>
      </c>
      <c r="DG12" s="229">
        <v>995427</v>
      </c>
      <c r="DH12" s="229">
        <v>337806</v>
      </c>
      <c r="DI12" s="229">
        <v>1333233</v>
      </c>
      <c r="DJ12" s="229">
        <v>0</v>
      </c>
      <c r="DK12" s="229">
        <v>0</v>
      </c>
      <c r="DL12" s="229">
        <v>914027</v>
      </c>
      <c r="DM12" s="229">
        <v>66132</v>
      </c>
      <c r="DN12" s="229">
        <v>980159</v>
      </c>
      <c r="DO12" s="229">
        <v>0</v>
      </c>
      <c r="DP12" s="229">
        <v>220720</v>
      </c>
      <c r="DQ12" s="229">
        <v>0</v>
      </c>
      <c r="DR12" s="229">
        <v>220720</v>
      </c>
      <c r="DS12" s="229">
        <v>0</v>
      </c>
      <c r="DT12" s="229">
        <v>0</v>
      </c>
      <c r="DU12" s="229">
        <v>220720</v>
      </c>
      <c r="DV12" s="229">
        <v>0</v>
      </c>
      <c r="DW12" s="229">
        <v>220720</v>
      </c>
      <c r="DX12" s="229">
        <v>0</v>
      </c>
      <c r="DY12" s="229">
        <v>218096</v>
      </c>
      <c r="DZ12" s="229">
        <v>0</v>
      </c>
      <c r="EA12" s="229">
        <v>218096</v>
      </c>
      <c r="EB12" s="229">
        <v>0</v>
      </c>
      <c r="EC12" s="229">
        <v>0</v>
      </c>
      <c r="ED12" s="229">
        <v>218096</v>
      </c>
      <c r="EE12" s="229">
        <v>0</v>
      </c>
      <c r="EF12" s="229">
        <v>218096</v>
      </c>
      <c r="EG12" s="229">
        <v>0</v>
      </c>
      <c r="EH12" s="229">
        <v>2624</v>
      </c>
      <c r="EI12" s="229">
        <v>0</v>
      </c>
      <c r="EJ12" s="229">
        <v>2624</v>
      </c>
      <c r="EK12" s="229">
        <v>0</v>
      </c>
      <c r="EL12" s="229">
        <v>0</v>
      </c>
      <c r="EM12" s="229">
        <v>2624</v>
      </c>
      <c r="EN12" s="229">
        <v>0</v>
      </c>
      <c r="EO12" s="229">
        <v>2624</v>
      </c>
      <c r="EP12" s="229">
        <v>0</v>
      </c>
      <c r="EQ12" s="229">
        <v>222154</v>
      </c>
      <c r="ER12" s="229">
        <v>56545</v>
      </c>
      <c r="ES12" s="229">
        <v>278699</v>
      </c>
      <c r="ET12" s="229">
        <v>0</v>
      </c>
      <c r="EU12" s="229">
        <v>0</v>
      </c>
      <c r="EV12" s="229">
        <v>200279</v>
      </c>
      <c r="EW12" s="229">
        <v>12826</v>
      </c>
      <c r="EX12" s="229">
        <v>213105</v>
      </c>
      <c r="EY12" s="229">
        <v>0</v>
      </c>
      <c r="EZ12" s="229">
        <v>751230</v>
      </c>
      <c r="FA12" s="229">
        <v>21019</v>
      </c>
      <c r="FB12" s="229">
        <v>772249</v>
      </c>
      <c r="FC12" s="229">
        <v>0</v>
      </c>
      <c r="FD12" s="229">
        <v>0</v>
      </c>
      <c r="FE12" s="229">
        <v>751230</v>
      </c>
      <c r="FF12" s="229">
        <v>11110</v>
      </c>
      <c r="FG12" s="229">
        <v>762340</v>
      </c>
      <c r="FH12" s="229">
        <v>0</v>
      </c>
      <c r="FI12" s="229">
        <v>1</v>
      </c>
      <c r="FJ12" s="229">
        <v>0</v>
      </c>
      <c r="FK12" s="229">
        <v>1</v>
      </c>
      <c r="FL12" s="229">
        <v>0</v>
      </c>
      <c r="FM12" s="229">
        <v>0</v>
      </c>
      <c r="FN12" s="229">
        <v>1</v>
      </c>
      <c r="FO12" s="229">
        <v>0</v>
      </c>
      <c r="FP12" s="229">
        <v>1</v>
      </c>
      <c r="FQ12" s="229">
        <v>0</v>
      </c>
      <c r="FR12" s="229">
        <v>0</v>
      </c>
      <c r="FS12" s="229">
        <v>4964</v>
      </c>
      <c r="FT12" s="229">
        <v>4964</v>
      </c>
      <c r="FU12" s="229">
        <v>0</v>
      </c>
      <c r="FV12" s="229">
        <v>0</v>
      </c>
      <c r="FW12" s="229">
        <v>0</v>
      </c>
      <c r="FX12" s="229">
        <v>2177</v>
      </c>
      <c r="FY12" s="229">
        <v>2177</v>
      </c>
      <c r="FZ12" s="229">
        <v>0</v>
      </c>
      <c r="GA12" s="229">
        <v>0</v>
      </c>
      <c r="GB12" s="229">
        <v>3481</v>
      </c>
      <c r="GC12" s="229">
        <v>3481</v>
      </c>
      <c r="GD12" s="229">
        <v>0</v>
      </c>
      <c r="GE12" s="229">
        <v>0</v>
      </c>
      <c r="GF12" s="229">
        <v>0</v>
      </c>
      <c r="GG12" s="229">
        <v>694</v>
      </c>
      <c r="GH12" s="229">
        <v>694</v>
      </c>
      <c r="GI12" s="229">
        <v>0</v>
      </c>
      <c r="GJ12" s="229">
        <v>0</v>
      </c>
      <c r="GK12" s="229">
        <v>1483</v>
      </c>
      <c r="GL12" s="229">
        <v>1483</v>
      </c>
      <c r="GM12" s="229">
        <v>0</v>
      </c>
      <c r="GN12" s="229">
        <v>0</v>
      </c>
      <c r="GO12" s="229">
        <v>0</v>
      </c>
      <c r="GP12" s="229">
        <v>1483</v>
      </c>
      <c r="GQ12" s="229">
        <v>1483</v>
      </c>
      <c r="GR12" s="229">
        <v>0</v>
      </c>
      <c r="GS12" s="229">
        <v>0</v>
      </c>
      <c r="GT12" s="229">
        <v>0</v>
      </c>
      <c r="GU12" s="229">
        <v>0</v>
      </c>
      <c r="GV12" s="229">
        <v>0</v>
      </c>
      <c r="GW12" s="229">
        <v>0</v>
      </c>
      <c r="GX12" s="229">
        <v>0</v>
      </c>
      <c r="GY12" s="229">
        <v>0</v>
      </c>
      <c r="GZ12" s="229">
        <v>0</v>
      </c>
      <c r="HA12" s="229">
        <v>0</v>
      </c>
      <c r="HB12" s="229">
        <v>0</v>
      </c>
      <c r="HC12" s="229">
        <v>0</v>
      </c>
      <c r="HD12" s="229">
        <v>0</v>
      </c>
      <c r="HE12" s="229">
        <v>0</v>
      </c>
      <c r="HF12" s="229">
        <v>0</v>
      </c>
      <c r="HG12" s="229">
        <v>0</v>
      </c>
      <c r="HH12" s="229">
        <v>0</v>
      </c>
      <c r="HI12" s="229">
        <v>0</v>
      </c>
      <c r="HJ12" s="229">
        <v>0</v>
      </c>
      <c r="HK12" s="229">
        <v>0</v>
      </c>
      <c r="HL12" s="229">
        <v>0</v>
      </c>
      <c r="HM12" s="229">
        <v>0</v>
      </c>
      <c r="HN12" s="229">
        <v>0</v>
      </c>
      <c r="HO12" s="229">
        <v>0</v>
      </c>
      <c r="HP12" s="229">
        <v>0</v>
      </c>
      <c r="HQ12" s="229">
        <v>0</v>
      </c>
      <c r="HR12" s="229">
        <v>0</v>
      </c>
      <c r="HS12" s="229">
        <v>0</v>
      </c>
      <c r="HT12" s="229">
        <v>0</v>
      </c>
      <c r="HU12" s="229">
        <v>0</v>
      </c>
      <c r="HV12" s="229">
        <v>0</v>
      </c>
      <c r="HW12" s="229">
        <v>0</v>
      </c>
      <c r="HX12" s="229">
        <v>0</v>
      </c>
      <c r="HY12" s="229">
        <v>0</v>
      </c>
      <c r="HZ12" s="229">
        <v>0</v>
      </c>
      <c r="IA12" s="229">
        <v>0</v>
      </c>
      <c r="IB12" s="229">
        <v>0</v>
      </c>
      <c r="IC12" s="229">
        <v>0</v>
      </c>
      <c r="ID12" s="229">
        <v>0</v>
      </c>
      <c r="IE12" s="229">
        <v>0</v>
      </c>
      <c r="IF12" s="229">
        <v>0</v>
      </c>
      <c r="IG12" s="229">
        <v>0</v>
      </c>
      <c r="IH12" s="229">
        <v>0</v>
      </c>
      <c r="II12" s="229">
        <v>0</v>
      </c>
      <c r="IJ12" s="229">
        <v>0</v>
      </c>
      <c r="IK12" s="229">
        <v>0</v>
      </c>
      <c r="IL12" s="229">
        <v>0</v>
      </c>
      <c r="IM12" s="229">
        <v>0</v>
      </c>
      <c r="IN12" s="229">
        <v>0</v>
      </c>
      <c r="IO12" s="229">
        <v>0</v>
      </c>
      <c r="IP12" s="229">
        <v>0</v>
      </c>
      <c r="IQ12" s="229">
        <v>0</v>
      </c>
      <c r="IR12" s="229">
        <v>0</v>
      </c>
      <c r="IS12" s="229">
        <v>0</v>
      </c>
      <c r="IT12" s="229">
        <v>0</v>
      </c>
      <c r="IU12" s="229">
        <v>0</v>
      </c>
      <c r="IV12" s="229">
        <v>0</v>
      </c>
    </row>
    <row r="13" spans="1:256" ht="13.5">
      <c r="A13" s="229" t="str">
        <f>T("472140")</f>
        <v>472140</v>
      </c>
      <c r="B13" s="229" t="s">
        <v>125</v>
      </c>
      <c r="C13" s="229">
        <v>4231737</v>
      </c>
      <c r="D13" s="229">
        <v>812003</v>
      </c>
      <c r="E13" s="229">
        <v>5043740</v>
      </c>
      <c r="F13" s="229">
        <v>0</v>
      </c>
      <c r="G13" s="229">
        <v>0</v>
      </c>
      <c r="H13" s="229">
        <v>3974443</v>
      </c>
      <c r="I13" s="229">
        <v>126096</v>
      </c>
      <c r="J13" s="229">
        <v>4100539</v>
      </c>
      <c r="K13" s="229">
        <v>0</v>
      </c>
      <c r="L13" s="229">
        <v>4231737</v>
      </c>
      <c r="M13" s="229">
        <v>812003</v>
      </c>
      <c r="N13" s="229">
        <v>5043740</v>
      </c>
      <c r="O13" s="229">
        <v>0</v>
      </c>
      <c r="P13" s="229">
        <v>0</v>
      </c>
      <c r="Q13" s="229">
        <v>3974443</v>
      </c>
      <c r="R13" s="229">
        <v>126096</v>
      </c>
      <c r="S13" s="229">
        <v>4100539</v>
      </c>
      <c r="T13" s="229">
        <v>0</v>
      </c>
      <c r="U13" s="229">
        <v>1491157</v>
      </c>
      <c r="V13" s="229">
        <v>124678</v>
      </c>
      <c r="W13" s="229">
        <v>1615835</v>
      </c>
      <c r="X13" s="229">
        <v>0</v>
      </c>
      <c r="Y13" s="229">
        <v>0</v>
      </c>
      <c r="Z13" s="229">
        <v>1457436</v>
      </c>
      <c r="AA13" s="229">
        <v>21486</v>
      </c>
      <c r="AB13" s="229">
        <v>1478922</v>
      </c>
      <c r="AC13" s="229">
        <v>0</v>
      </c>
      <c r="AD13" s="229">
        <v>42131</v>
      </c>
      <c r="AE13" s="229">
        <v>4345</v>
      </c>
      <c r="AF13" s="229">
        <v>46476</v>
      </c>
      <c r="AG13" s="229">
        <v>0</v>
      </c>
      <c r="AH13" s="229">
        <v>0</v>
      </c>
      <c r="AI13" s="229">
        <v>41100</v>
      </c>
      <c r="AJ13" s="229">
        <v>805</v>
      </c>
      <c r="AK13" s="229">
        <v>41905</v>
      </c>
      <c r="AL13" s="229">
        <v>0</v>
      </c>
      <c r="AM13" s="229">
        <v>1169877</v>
      </c>
      <c r="AN13" s="229">
        <v>111025</v>
      </c>
      <c r="AO13" s="229">
        <v>1280902</v>
      </c>
      <c r="AP13" s="229">
        <v>0</v>
      </c>
      <c r="AQ13" s="229">
        <v>0</v>
      </c>
      <c r="AR13" s="229">
        <v>1141378</v>
      </c>
      <c r="AS13" s="229">
        <v>19793</v>
      </c>
      <c r="AT13" s="229">
        <v>1161171</v>
      </c>
      <c r="AU13" s="229">
        <v>0</v>
      </c>
      <c r="AV13" s="229">
        <v>0</v>
      </c>
      <c r="AW13" s="229">
        <v>0</v>
      </c>
      <c r="AX13" s="229">
        <v>0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98575</v>
      </c>
      <c r="BF13" s="229">
        <v>7488</v>
      </c>
      <c r="BG13" s="229">
        <v>106063</v>
      </c>
      <c r="BH13" s="229">
        <v>0</v>
      </c>
      <c r="BI13" s="229">
        <v>0</v>
      </c>
      <c r="BJ13" s="229">
        <v>97186</v>
      </c>
      <c r="BK13" s="229">
        <v>741</v>
      </c>
      <c r="BL13" s="229">
        <v>97927</v>
      </c>
      <c r="BM13" s="229">
        <v>0</v>
      </c>
      <c r="BN13" s="229">
        <v>180574</v>
      </c>
      <c r="BO13" s="229">
        <v>1820</v>
      </c>
      <c r="BP13" s="229">
        <v>182394</v>
      </c>
      <c r="BQ13" s="229">
        <v>0</v>
      </c>
      <c r="BR13" s="229">
        <v>0</v>
      </c>
      <c r="BS13" s="229">
        <v>177772</v>
      </c>
      <c r="BT13" s="229">
        <v>147</v>
      </c>
      <c r="BU13" s="229">
        <v>177919</v>
      </c>
      <c r="BV13" s="229">
        <v>0</v>
      </c>
      <c r="BW13" s="229">
        <v>2291389</v>
      </c>
      <c r="BX13" s="229">
        <v>622015</v>
      </c>
      <c r="BY13" s="229">
        <v>2913404</v>
      </c>
      <c r="BZ13" s="229">
        <v>0</v>
      </c>
      <c r="CA13" s="229">
        <v>0</v>
      </c>
      <c r="CB13" s="229">
        <v>2075559</v>
      </c>
      <c r="CC13" s="229">
        <v>95334</v>
      </c>
      <c r="CD13" s="229">
        <v>2170893</v>
      </c>
      <c r="CE13" s="229">
        <v>0</v>
      </c>
      <c r="CF13" s="229">
        <v>2176612</v>
      </c>
      <c r="CG13" s="229">
        <v>622015</v>
      </c>
      <c r="CH13" s="229">
        <v>2798627</v>
      </c>
      <c r="CI13" s="229">
        <v>0</v>
      </c>
      <c r="CJ13" s="229">
        <v>0</v>
      </c>
      <c r="CK13" s="229">
        <v>1960782</v>
      </c>
      <c r="CL13" s="229">
        <v>95334</v>
      </c>
      <c r="CM13" s="229">
        <v>2056116</v>
      </c>
      <c r="CN13" s="229">
        <v>0</v>
      </c>
      <c r="CO13" s="229">
        <v>422199</v>
      </c>
      <c r="CP13" s="229">
        <v>112633</v>
      </c>
      <c r="CQ13" s="229">
        <v>534832</v>
      </c>
      <c r="CR13" s="229">
        <v>0</v>
      </c>
      <c r="CS13" s="229">
        <v>0</v>
      </c>
      <c r="CT13" s="229">
        <v>381104</v>
      </c>
      <c r="CU13" s="229">
        <v>18185</v>
      </c>
      <c r="CV13" s="229">
        <v>399289</v>
      </c>
      <c r="CW13" s="229">
        <v>0</v>
      </c>
      <c r="CX13" s="229">
        <v>1419749</v>
      </c>
      <c r="CY13" s="229">
        <v>416752</v>
      </c>
      <c r="CZ13" s="229">
        <v>1836501</v>
      </c>
      <c r="DA13" s="229">
        <v>0</v>
      </c>
      <c r="DB13" s="229">
        <v>0</v>
      </c>
      <c r="DC13" s="229">
        <v>1277657</v>
      </c>
      <c r="DD13" s="229">
        <v>63412</v>
      </c>
      <c r="DE13" s="229">
        <v>1341069</v>
      </c>
      <c r="DF13" s="229">
        <v>0</v>
      </c>
      <c r="DG13" s="229">
        <v>334664</v>
      </c>
      <c r="DH13" s="229">
        <v>92630</v>
      </c>
      <c r="DI13" s="229">
        <v>427294</v>
      </c>
      <c r="DJ13" s="229">
        <v>0</v>
      </c>
      <c r="DK13" s="229">
        <v>0</v>
      </c>
      <c r="DL13" s="229">
        <v>302021</v>
      </c>
      <c r="DM13" s="229">
        <v>13737</v>
      </c>
      <c r="DN13" s="229">
        <v>315758</v>
      </c>
      <c r="DO13" s="229">
        <v>0</v>
      </c>
      <c r="DP13" s="229">
        <v>114777</v>
      </c>
      <c r="DQ13" s="229">
        <v>0</v>
      </c>
      <c r="DR13" s="229">
        <v>114777</v>
      </c>
      <c r="DS13" s="229">
        <v>0</v>
      </c>
      <c r="DT13" s="229">
        <v>0</v>
      </c>
      <c r="DU13" s="229">
        <v>114777</v>
      </c>
      <c r="DV13" s="229">
        <v>0</v>
      </c>
      <c r="DW13" s="229">
        <v>114777</v>
      </c>
      <c r="DX13" s="229">
        <v>0</v>
      </c>
      <c r="DY13" s="229">
        <v>111275</v>
      </c>
      <c r="DZ13" s="229">
        <v>0</v>
      </c>
      <c r="EA13" s="229">
        <v>111275</v>
      </c>
      <c r="EB13" s="229">
        <v>0</v>
      </c>
      <c r="EC13" s="229">
        <v>0</v>
      </c>
      <c r="ED13" s="229">
        <v>111275</v>
      </c>
      <c r="EE13" s="229">
        <v>0</v>
      </c>
      <c r="EF13" s="229">
        <v>111275</v>
      </c>
      <c r="EG13" s="229">
        <v>0</v>
      </c>
      <c r="EH13" s="229">
        <v>3502</v>
      </c>
      <c r="EI13" s="229">
        <v>0</v>
      </c>
      <c r="EJ13" s="229">
        <v>3502</v>
      </c>
      <c r="EK13" s="229">
        <v>0</v>
      </c>
      <c r="EL13" s="229">
        <v>0</v>
      </c>
      <c r="EM13" s="229">
        <v>3502</v>
      </c>
      <c r="EN13" s="229">
        <v>0</v>
      </c>
      <c r="EO13" s="229">
        <v>3502</v>
      </c>
      <c r="EP13" s="229">
        <v>0</v>
      </c>
      <c r="EQ13" s="229">
        <v>110971</v>
      </c>
      <c r="ER13" s="229">
        <v>18091</v>
      </c>
      <c r="ES13" s="229">
        <v>129062</v>
      </c>
      <c r="ET13" s="229">
        <v>0</v>
      </c>
      <c r="EU13" s="229">
        <v>0</v>
      </c>
      <c r="EV13" s="229">
        <v>103228</v>
      </c>
      <c r="EW13" s="229">
        <v>3676</v>
      </c>
      <c r="EX13" s="229">
        <v>106904</v>
      </c>
      <c r="EY13" s="229">
        <v>0</v>
      </c>
      <c r="EZ13" s="229">
        <v>336420</v>
      </c>
      <c r="FA13" s="229">
        <v>13233</v>
      </c>
      <c r="FB13" s="229">
        <v>349653</v>
      </c>
      <c r="FC13" s="229">
        <v>0</v>
      </c>
      <c r="FD13" s="229">
        <v>0</v>
      </c>
      <c r="FE13" s="229">
        <v>336420</v>
      </c>
      <c r="FF13" s="229">
        <v>5600</v>
      </c>
      <c r="FG13" s="229">
        <v>342020</v>
      </c>
      <c r="FH13" s="229">
        <v>0</v>
      </c>
      <c r="FI13" s="229">
        <v>1800</v>
      </c>
      <c r="FJ13" s="229">
        <v>0</v>
      </c>
      <c r="FK13" s="229">
        <v>1800</v>
      </c>
      <c r="FL13" s="229">
        <v>0</v>
      </c>
      <c r="FM13" s="229">
        <v>0</v>
      </c>
      <c r="FN13" s="229">
        <v>1800</v>
      </c>
      <c r="FO13" s="229">
        <v>0</v>
      </c>
      <c r="FP13" s="229">
        <v>1800</v>
      </c>
      <c r="FQ13" s="229">
        <v>0</v>
      </c>
      <c r="FR13" s="229">
        <v>0</v>
      </c>
      <c r="FS13" s="229">
        <v>33986</v>
      </c>
      <c r="FT13" s="229">
        <v>33986</v>
      </c>
      <c r="FU13" s="229">
        <v>0</v>
      </c>
      <c r="FV13" s="229">
        <v>0</v>
      </c>
      <c r="FW13" s="229">
        <v>0</v>
      </c>
      <c r="FX13" s="229">
        <v>0</v>
      </c>
      <c r="FY13" s="229">
        <v>0</v>
      </c>
      <c r="FZ13" s="229">
        <v>0</v>
      </c>
      <c r="GA13" s="229">
        <v>0</v>
      </c>
      <c r="GB13" s="229">
        <v>33986</v>
      </c>
      <c r="GC13" s="229">
        <v>33986</v>
      </c>
      <c r="GD13" s="229">
        <v>0</v>
      </c>
      <c r="GE13" s="229">
        <v>0</v>
      </c>
      <c r="GF13" s="229">
        <v>0</v>
      </c>
      <c r="GG13" s="229">
        <v>0</v>
      </c>
      <c r="GH13" s="229">
        <v>0</v>
      </c>
      <c r="GI13" s="229">
        <v>0</v>
      </c>
      <c r="GJ13" s="229">
        <v>0</v>
      </c>
      <c r="GK13" s="229">
        <v>0</v>
      </c>
      <c r="GL13" s="229">
        <v>0</v>
      </c>
      <c r="GM13" s="229">
        <v>0</v>
      </c>
      <c r="GN13" s="229">
        <v>0</v>
      </c>
      <c r="GO13" s="229">
        <v>0</v>
      </c>
      <c r="GP13" s="229">
        <v>0</v>
      </c>
      <c r="GQ13" s="229">
        <v>0</v>
      </c>
      <c r="GR13" s="229">
        <v>0</v>
      </c>
      <c r="GS13" s="229">
        <v>0</v>
      </c>
      <c r="GT13" s="229">
        <v>0</v>
      </c>
      <c r="GU13" s="229">
        <v>0</v>
      </c>
      <c r="GV13" s="229">
        <v>0</v>
      </c>
      <c r="GW13" s="229">
        <v>0</v>
      </c>
      <c r="GX13" s="229">
        <v>0</v>
      </c>
      <c r="GY13" s="229">
        <v>0</v>
      </c>
      <c r="GZ13" s="229">
        <v>0</v>
      </c>
      <c r="HA13" s="229">
        <v>0</v>
      </c>
      <c r="HB13" s="229">
        <v>0</v>
      </c>
      <c r="HC13" s="229">
        <v>0</v>
      </c>
      <c r="HD13" s="229">
        <v>0</v>
      </c>
      <c r="HE13" s="229">
        <v>0</v>
      </c>
      <c r="HF13" s="229">
        <v>0</v>
      </c>
      <c r="HG13" s="229">
        <v>0</v>
      </c>
      <c r="HH13" s="229">
        <v>0</v>
      </c>
      <c r="HI13" s="229">
        <v>0</v>
      </c>
      <c r="HJ13" s="229">
        <v>0</v>
      </c>
      <c r="HK13" s="229">
        <v>0</v>
      </c>
      <c r="HL13" s="229">
        <v>0</v>
      </c>
      <c r="HM13" s="229">
        <v>0</v>
      </c>
      <c r="HN13" s="229">
        <v>0</v>
      </c>
      <c r="HO13" s="229">
        <v>0</v>
      </c>
      <c r="HP13" s="229">
        <v>0</v>
      </c>
      <c r="HQ13" s="229">
        <v>0</v>
      </c>
      <c r="HR13" s="229">
        <v>0</v>
      </c>
      <c r="HS13" s="229">
        <v>0</v>
      </c>
      <c r="HT13" s="229">
        <v>0</v>
      </c>
      <c r="HU13" s="229">
        <v>0</v>
      </c>
      <c r="HV13" s="229">
        <v>0</v>
      </c>
      <c r="HW13" s="229">
        <v>0</v>
      </c>
      <c r="HX13" s="229">
        <v>0</v>
      </c>
      <c r="HY13" s="229">
        <v>0</v>
      </c>
      <c r="HZ13" s="229">
        <v>0</v>
      </c>
      <c r="IA13" s="229">
        <v>0</v>
      </c>
      <c r="IB13" s="229">
        <v>0</v>
      </c>
      <c r="IC13" s="229">
        <v>0</v>
      </c>
      <c r="ID13" s="229">
        <v>0</v>
      </c>
      <c r="IE13" s="229">
        <v>0</v>
      </c>
      <c r="IF13" s="229">
        <v>0</v>
      </c>
      <c r="IG13" s="229">
        <v>0</v>
      </c>
      <c r="IH13" s="229">
        <v>0</v>
      </c>
      <c r="II13" s="229">
        <v>0</v>
      </c>
      <c r="IJ13" s="229">
        <v>0</v>
      </c>
      <c r="IK13" s="229">
        <v>0</v>
      </c>
      <c r="IL13" s="229">
        <v>0</v>
      </c>
      <c r="IM13" s="229">
        <v>0</v>
      </c>
      <c r="IN13" s="229">
        <v>0</v>
      </c>
      <c r="IO13" s="229">
        <v>0</v>
      </c>
      <c r="IP13" s="229">
        <v>0</v>
      </c>
      <c r="IQ13" s="229">
        <v>0</v>
      </c>
      <c r="IR13" s="229">
        <v>0</v>
      </c>
      <c r="IS13" s="229">
        <v>0</v>
      </c>
      <c r="IT13" s="229">
        <v>0</v>
      </c>
      <c r="IU13" s="229">
        <v>0</v>
      </c>
      <c r="IV13" s="229">
        <v>0</v>
      </c>
    </row>
    <row r="14" spans="1:256" ht="13.5">
      <c r="A14" s="229" t="str">
        <f>T("472158")</f>
        <v>472158</v>
      </c>
      <c r="B14" s="229" t="s">
        <v>126</v>
      </c>
      <c r="C14" s="229">
        <v>2131254</v>
      </c>
      <c r="D14" s="229">
        <v>236590</v>
      </c>
      <c r="E14" s="229">
        <v>2367844</v>
      </c>
      <c r="F14" s="229">
        <v>0</v>
      </c>
      <c r="G14" s="229">
        <v>0</v>
      </c>
      <c r="H14" s="229">
        <v>2044827</v>
      </c>
      <c r="I14" s="229">
        <v>38407</v>
      </c>
      <c r="J14" s="229">
        <v>2083234</v>
      </c>
      <c r="K14" s="229">
        <v>0</v>
      </c>
      <c r="L14" s="229">
        <v>2131254</v>
      </c>
      <c r="M14" s="229">
        <v>236590</v>
      </c>
      <c r="N14" s="229">
        <v>2367844</v>
      </c>
      <c r="O14" s="229">
        <v>0</v>
      </c>
      <c r="P14" s="229">
        <v>0</v>
      </c>
      <c r="Q14" s="229">
        <v>2044827</v>
      </c>
      <c r="R14" s="229">
        <v>38407</v>
      </c>
      <c r="S14" s="229">
        <v>2083234</v>
      </c>
      <c r="T14" s="229">
        <v>0</v>
      </c>
      <c r="U14" s="229">
        <v>726703</v>
      </c>
      <c r="V14" s="229">
        <v>45489</v>
      </c>
      <c r="W14" s="229">
        <v>772192</v>
      </c>
      <c r="X14" s="229">
        <v>0</v>
      </c>
      <c r="Y14" s="229">
        <v>0</v>
      </c>
      <c r="Z14" s="229">
        <v>708875</v>
      </c>
      <c r="AA14" s="229">
        <v>7660</v>
      </c>
      <c r="AB14" s="229">
        <v>716535</v>
      </c>
      <c r="AC14" s="229">
        <v>0</v>
      </c>
      <c r="AD14" s="229">
        <v>35914</v>
      </c>
      <c r="AE14" s="229">
        <v>2634</v>
      </c>
      <c r="AF14" s="229">
        <v>38548</v>
      </c>
      <c r="AG14" s="229">
        <v>0</v>
      </c>
      <c r="AH14" s="229">
        <v>0</v>
      </c>
      <c r="AI14" s="229">
        <v>34946</v>
      </c>
      <c r="AJ14" s="229">
        <v>413</v>
      </c>
      <c r="AK14" s="229">
        <v>35359</v>
      </c>
      <c r="AL14" s="229">
        <v>0</v>
      </c>
      <c r="AM14" s="229">
        <v>599412</v>
      </c>
      <c r="AN14" s="229">
        <v>41244</v>
      </c>
      <c r="AO14" s="229">
        <v>640656</v>
      </c>
      <c r="AP14" s="229">
        <v>0</v>
      </c>
      <c r="AQ14" s="229">
        <v>0</v>
      </c>
      <c r="AR14" s="229">
        <v>583579</v>
      </c>
      <c r="AS14" s="229">
        <v>6892</v>
      </c>
      <c r="AT14" s="229">
        <v>590471</v>
      </c>
      <c r="AU14" s="229">
        <v>0</v>
      </c>
      <c r="AV14" s="229">
        <v>20091</v>
      </c>
      <c r="AW14" s="229">
        <v>0</v>
      </c>
      <c r="AX14" s="229">
        <v>20091</v>
      </c>
      <c r="AY14" s="229">
        <v>0</v>
      </c>
      <c r="AZ14" s="229">
        <v>0</v>
      </c>
      <c r="BA14" s="229">
        <v>20091</v>
      </c>
      <c r="BB14" s="229">
        <v>0</v>
      </c>
      <c r="BC14" s="229">
        <v>20091</v>
      </c>
      <c r="BD14" s="229">
        <v>0</v>
      </c>
      <c r="BE14" s="229">
        <v>43134</v>
      </c>
      <c r="BF14" s="229">
        <v>1553</v>
      </c>
      <c r="BG14" s="229">
        <v>44687</v>
      </c>
      <c r="BH14" s="229">
        <v>0</v>
      </c>
      <c r="BI14" s="229">
        <v>0</v>
      </c>
      <c r="BJ14" s="229">
        <v>42136</v>
      </c>
      <c r="BK14" s="229">
        <v>355</v>
      </c>
      <c r="BL14" s="229">
        <v>42491</v>
      </c>
      <c r="BM14" s="229">
        <v>0</v>
      </c>
      <c r="BN14" s="229">
        <v>48243</v>
      </c>
      <c r="BO14" s="229">
        <v>58</v>
      </c>
      <c r="BP14" s="229">
        <v>48301</v>
      </c>
      <c r="BQ14" s="229">
        <v>0</v>
      </c>
      <c r="BR14" s="229">
        <v>0</v>
      </c>
      <c r="BS14" s="229">
        <v>48214</v>
      </c>
      <c r="BT14" s="229">
        <v>0</v>
      </c>
      <c r="BU14" s="229">
        <v>48214</v>
      </c>
      <c r="BV14" s="229">
        <v>0</v>
      </c>
      <c r="BW14" s="229">
        <v>1112522</v>
      </c>
      <c r="BX14" s="229">
        <v>178962</v>
      </c>
      <c r="BY14" s="229">
        <v>1291484</v>
      </c>
      <c r="BZ14" s="229">
        <v>0</v>
      </c>
      <c r="CA14" s="229">
        <v>0</v>
      </c>
      <c r="CB14" s="229">
        <v>1048593</v>
      </c>
      <c r="CC14" s="229">
        <v>28865</v>
      </c>
      <c r="CD14" s="229">
        <v>1077458</v>
      </c>
      <c r="CE14" s="229">
        <v>0</v>
      </c>
      <c r="CF14" s="229">
        <v>1090012</v>
      </c>
      <c r="CG14" s="229">
        <v>178962</v>
      </c>
      <c r="CH14" s="229">
        <v>1268974</v>
      </c>
      <c r="CI14" s="229">
        <v>0</v>
      </c>
      <c r="CJ14" s="229">
        <v>0</v>
      </c>
      <c r="CK14" s="229">
        <v>1026083</v>
      </c>
      <c r="CL14" s="229">
        <v>28865</v>
      </c>
      <c r="CM14" s="229">
        <v>1054948</v>
      </c>
      <c r="CN14" s="229">
        <v>0</v>
      </c>
      <c r="CO14" s="229">
        <v>227922</v>
      </c>
      <c r="CP14" s="229">
        <v>37421</v>
      </c>
      <c r="CQ14" s="229">
        <v>265343</v>
      </c>
      <c r="CR14" s="229">
        <v>0</v>
      </c>
      <c r="CS14" s="229">
        <v>0</v>
      </c>
      <c r="CT14" s="229">
        <v>214554</v>
      </c>
      <c r="CU14" s="229">
        <v>6036</v>
      </c>
      <c r="CV14" s="229">
        <v>220590</v>
      </c>
      <c r="CW14" s="229">
        <v>0</v>
      </c>
      <c r="CX14" s="229">
        <v>721043</v>
      </c>
      <c r="CY14" s="229">
        <v>118383</v>
      </c>
      <c r="CZ14" s="229">
        <v>839426</v>
      </c>
      <c r="DA14" s="229">
        <v>0</v>
      </c>
      <c r="DB14" s="229">
        <v>0</v>
      </c>
      <c r="DC14" s="229">
        <v>678754</v>
      </c>
      <c r="DD14" s="229">
        <v>19094</v>
      </c>
      <c r="DE14" s="229">
        <v>697848</v>
      </c>
      <c r="DF14" s="229">
        <v>0</v>
      </c>
      <c r="DG14" s="229">
        <v>141047</v>
      </c>
      <c r="DH14" s="229">
        <v>23158</v>
      </c>
      <c r="DI14" s="229">
        <v>164205</v>
      </c>
      <c r="DJ14" s="229">
        <v>0</v>
      </c>
      <c r="DK14" s="229">
        <v>0</v>
      </c>
      <c r="DL14" s="229">
        <v>132775</v>
      </c>
      <c r="DM14" s="229">
        <v>3735</v>
      </c>
      <c r="DN14" s="229">
        <v>136510</v>
      </c>
      <c r="DO14" s="229">
        <v>0</v>
      </c>
      <c r="DP14" s="229">
        <v>22510</v>
      </c>
      <c r="DQ14" s="229">
        <v>0</v>
      </c>
      <c r="DR14" s="229">
        <v>22510</v>
      </c>
      <c r="DS14" s="229">
        <v>0</v>
      </c>
      <c r="DT14" s="229">
        <v>0</v>
      </c>
      <c r="DU14" s="229">
        <v>22510</v>
      </c>
      <c r="DV14" s="229">
        <v>0</v>
      </c>
      <c r="DW14" s="229">
        <v>22510</v>
      </c>
      <c r="DX14" s="229">
        <v>0</v>
      </c>
      <c r="DY14" s="229">
        <v>22402</v>
      </c>
      <c r="DZ14" s="229">
        <v>0</v>
      </c>
      <c r="EA14" s="229">
        <v>22402</v>
      </c>
      <c r="EB14" s="229">
        <v>0</v>
      </c>
      <c r="EC14" s="229">
        <v>0</v>
      </c>
      <c r="ED14" s="229">
        <v>22402</v>
      </c>
      <c r="EE14" s="229">
        <v>0</v>
      </c>
      <c r="EF14" s="229">
        <v>22402</v>
      </c>
      <c r="EG14" s="229">
        <v>0</v>
      </c>
      <c r="EH14" s="229">
        <v>108</v>
      </c>
      <c r="EI14" s="229">
        <v>0</v>
      </c>
      <c r="EJ14" s="229">
        <v>108</v>
      </c>
      <c r="EK14" s="229">
        <v>0</v>
      </c>
      <c r="EL14" s="229">
        <v>0</v>
      </c>
      <c r="EM14" s="229">
        <v>108</v>
      </c>
      <c r="EN14" s="229">
        <v>0</v>
      </c>
      <c r="EO14" s="229">
        <v>108</v>
      </c>
      <c r="EP14" s="229">
        <v>0</v>
      </c>
      <c r="EQ14" s="229">
        <v>87455</v>
      </c>
      <c r="ER14" s="229">
        <v>9051</v>
      </c>
      <c r="ES14" s="229">
        <v>96506</v>
      </c>
      <c r="ET14" s="229">
        <v>0</v>
      </c>
      <c r="EU14" s="229">
        <v>0</v>
      </c>
      <c r="EV14" s="229">
        <v>82785</v>
      </c>
      <c r="EW14" s="229">
        <v>1882</v>
      </c>
      <c r="EX14" s="229">
        <v>84667</v>
      </c>
      <c r="EY14" s="229">
        <v>0</v>
      </c>
      <c r="EZ14" s="229">
        <v>204392</v>
      </c>
      <c r="FA14" s="229">
        <v>0</v>
      </c>
      <c r="FB14" s="229">
        <v>204392</v>
      </c>
      <c r="FC14" s="229">
        <v>0</v>
      </c>
      <c r="FD14" s="229">
        <v>0</v>
      </c>
      <c r="FE14" s="229">
        <v>204392</v>
      </c>
      <c r="FF14" s="229">
        <v>0</v>
      </c>
      <c r="FG14" s="229">
        <v>204392</v>
      </c>
      <c r="FH14" s="229">
        <v>0</v>
      </c>
      <c r="FI14" s="229">
        <v>182</v>
      </c>
      <c r="FJ14" s="229">
        <v>0</v>
      </c>
      <c r="FK14" s="229">
        <v>182</v>
      </c>
      <c r="FL14" s="229">
        <v>0</v>
      </c>
      <c r="FM14" s="229">
        <v>0</v>
      </c>
      <c r="FN14" s="229">
        <v>182</v>
      </c>
      <c r="FO14" s="229">
        <v>0</v>
      </c>
      <c r="FP14" s="229">
        <v>182</v>
      </c>
      <c r="FQ14" s="229">
        <v>0</v>
      </c>
      <c r="FR14" s="229">
        <v>0</v>
      </c>
      <c r="FS14" s="229">
        <v>3088</v>
      </c>
      <c r="FT14" s="229">
        <v>3088</v>
      </c>
      <c r="FU14" s="229">
        <v>0</v>
      </c>
      <c r="FV14" s="229">
        <v>0</v>
      </c>
      <c r="FW14" s="229">
        <v>0</v>
      </c>
      <c r="FX14" s="229">
        <v>0</v>
      </c>
      <c r="FY14" s="229">
        <v>0</v>
      </c>
      <c r="FZ14" s="229">
        <v>0</v>
      </c>
      <c r="GA14" s="229">
        <v>0</v>
      </c>
      <c r="GB14" s="229">
        <v>3088</v>
      </c>
      <c r="GC14" s="229">
        <v>3088</v>
      </c>
      <c r="GD14" s="229">
        <v>0</v>
      </c>
      <c r="GE14" s="229">
        <v>0</v>
      </c>
      <c r="GF14" s="229">
        <v>0</v>
      </c>
      <c r="GG14" s="229">
        <v>0</v>
      </c>
      <c r="GH14" s="229">
        <v>0</v>
      </c>
      <c r="GI14" s="229">
        <v>0</v>
      </c>
      <c r="GJ14" s="229">
        <v>0</v>
      </c>
      <c r="GK14" s="229">
        <v>0</v>
      </c>
      <c r="GL14" s="229">
        <v>0</v>
      </c>
      <c r="GM14" s="229">
        <v>0</v>
      </c>
      <c r="GN14" s="229">
        <v>0</v>
      </c>
      <c r="GO14" s="229">
        <v>0</v>
      </c>
      <c r="GP14" s="229">
        <v>0</v>
      </c>
      <c r="GQ14" s="229">
        <v>0</v>
      </c>
      <c r="GR14" s="229">
        <v>0</v>
      </c>
      <c r="GS14" s="229">
        <v>0</v>
      </c>
      <c r="GT14" s="229">
        <v>0</v>
      </c>
      <c r="GU14" s="229">
        <v>0</v>
      </c>
      <c r="GV14" s="229">
        <v>0</v>
      </c>
      <c r="GW14" s="229">
        <v>0</v>
      </c>
      <c r="GX14" s="229">
        <v>0</v>
      </c>
      <c r="GY14" s="229">
        <v>0</v>
      </c>
      <c r="GZ14" s="229">
        <v>0</v>
      </c>
      <c r="HA14" s="229">
        <v>0</v>
      </c>
      <c r="HB14" s="229">
        <v>0</v>
      </c>
      <c r="HC14" s="229">
        <v>0</v>
      </c>
      <c r="HD14" s="229">
        <v>0</v>
      </c>
      <c r="HE14" s="229">
        <v>0</v>
      </c>
      <c r="HF14" s="229">
        <v>0</v>
      </c>
      <c r="HG14" s="229">
        <v>0</v>
      </c>
      <c r="HH14" s="229">
        <v>0</v>
      </c>
      <c r="HI14" s="229">
        <v>0</v>
      </c>
      <c r="HJ14" s="229">
        <v>0</v>
      </c>
      <c r="HK14" s="229">
        <v>0</v>
      </c>
      <c r="HL14" s="229">
        <v>0</v>
      </c>
      <c r="HM14" s="229">
        <v>0</v>
      </c>
      <c r="HN14" s="229">
        <v>0</v>
      </c>
      <c r="HO14" s="229">
        <v>0</v>
      </c>
      <c r="HP14" s="229">
        <v>0</v>
      </c>
      <c r="HQ14" s="229">
        <v>0</v>
      </c>
      <c r="HR14" s="229">
        <v>0</v>
      </c>
      <c r="HS14" s="229">
        <v>0</v>
      </c>
      <c r="HT14" s="229">
        <v>0</v>
      </c>
      <c r="HU14" s="229">
        <v>0</v>
      </c>
      <c r="HV14" s="229">
        <v>0</v>
      </c>
      <c r="HW14" s="229">
        <v>0</v>
      </c>
      <c r="HX14" s="229">
        <v>0</v>
      </c>
      <c r="HY14" s="229">
        <v>0</v>
      </c>
      <c r="HZ14" s="229">
        <v>0</v>
      </c>
      <c r="IA14" s="229">
        <v>0</v>
      </c>
      <c r="IB14" s="229">
        <v>0</v>
      </c>
      <c r="IC14" s="229">
        <v>0</v>
      </c>
      <c r="ID14" s="229">
        <v>0</v>
      </c>
      <c r="IE14" s="229">
        <v>0</v>
      </c>
      <c r="IF14" s="229">
        <v>0</v>
      </c>
      <c r="IG14" s="229">
        <v>0</v>
      </c>
      <c r="IH14" s="229">
        <v>0</v>
      </c>
      <c r="II14" s="229">
        <v>0</v>
      </c>
      <c r="IJ14" s="229">
        <v>0</v>
      </c>
      <c r="IK14" s="229">
        <v>0</v>
      </c>
      <c r="IL14" s="229">
        <v>0</v>
      </c>
      <c r="IM14" s="229">
        <v>0</v>
      </c>
      <c r="IN14" s="229">
        <v>0</v>
      </c>
      <c r="IO14" s="229">
        <v>0</v>
      </c>
      <c r="IP14" s="229">
        <v>0</v>
      </c>
      <c r="IQ14" s="229">
        <v>0</v>
      </c>
      <c r="IR14" s="229">
        <v>0</v>
      </c>
      <c r="IS14" s="229">
        <v>0</v>
      </c>
      <c r="IT14" s="229">
        <v>0</v>
      </c>
      <c r="IU14" s="229">
        <v>0</v>
      </c>
      <c r="IV14" s="229">
        <v>0</v>
      </c>
    </row>
    <row r="15" spans="1:256" ht="13.5">
      <c r="A15" s="229" t="str">
        <f>T("473014")</f>
        <v>473014</v>
      </c>
      <c r="B15" s="229" t="s">
        <v>18</v>
      </c>
      <c r="C15" s="229">
        <v>651679</v>
      </c>
      <c r="D15" s="229">
        <v>166995</v>
      </c>
      <c r="E15" s="229">
        <v>818674</v>
      </c>
      <c r="F15" s="229">
        <v>0</v>
      </c>
      <c r="G15" s="229">
        <v>0</v>
      </c>
      <c r="H15" s="229">
        <v>639001</v>
      </c>
      <c r="I15" s="229">
        <v>6910</v>
      </c>
      <c r="J15" s="229">
        <v>645911</v>
      </c>
      <c r="K15" s="229">
        <v>0</v>
      </c>
      <c r="L15" s="229">
        <v>651679</v>
      </c>
      <c r="M15" s="229">
        <v>166995</v>
      </c>
      <c r="N15" s="229">
        <v>818674</v>
      </c>
      <c r="O15" s="229">
        <v>0</v>
      </c>
      <c r="P15" s="229">
        <v>0</v>
      </c>
      <c r="Q15" s="229">
        <v>639001</v>
      </c>
      <c r="R15" s="229">
        <v>6910</v>
      </c>
      <c r="S15" s="229">
        <v>645911</v>
      </c>
      <c r="T15" s="229">
        <v>0</v>
      </c>
      <c r="U15" s="229">
        <v>87604</v>
      </c>
      <c r="V15" s="229">
        <v>4695</v>
      </c>
      <c r="W15" s="229">
        <v>92299</v>
      </c>
      <c r="X15" s="229">
        <v>0</v>
      </c>
      <c r="Y15" s="229">
        <v>0</v>
      </c>
      <c r="Z15" s="229">
        <v>85548</v>
      </c>
      <c r="AA15" s="229">
        <v>750</v>
      </c>
      <c r="AB15" s="229">
        <v>86298</v>
      </c>
      <c r="AC15" s="229">
        <v>0</v>
      </c>
      <c r="AD15" s="229">
        <v>4300</v>
      </c>
      <c r="AE15" s="229">
        <v>282</v>
      </c>
      <c r="AF15" s="229">
        <v>4582</v>
      </c>
      <c r="AG15" s="229">
        <v>0</v>
      </c>
      <c r="AH15" s="229">
        <v>0</v>
      </c>
      <c r="AI15" s="229">
        <v>4179</v>
      </c>
      <c r="AJ15" s="229">
        <v>45</v>
      </c>
      <c r="AK15" s="229">
        <v>4224</v>
      </c>
      <c r="AL15" s="229">
        <v>0</v>
      </c>
      <c r="AM15" s="229">
        <v>67364</v>
      </c>
      <c r="AN15" s="229">
        <v>4413</v>
      </c>
      <c r="AO15" s="229">
        <v>71777</v>
      </c>
      <c r="AP15" s="229">
        <v>0</v>
      </c>
      <c r="AQ15" s="229">
        <v>0</v>
      </c>
      <c r="AR15" s="229">
        <v>65478</v>
      </c>
      <c r="AS15" s="229">
        <v>705</v>
      </c>
      <c r="AT15" s="229">
        <v>66183</v>
      </c>
      <c r="AU15" s="229">
        <v>0</v>
      </c>
      <c r="AV15" s="229">
        <v>617</v>
      </c>
      <c r="AW15" s="229">
        <v>0</v>
      </c>
      <c r="AX15" s="229">
        <v>617</v>
      </c>
      <c r="AY15" s="229">
        <v>0</v>
      </c>
      <c r="AZ15" s="229">
        <v>0</v>
      </c>
      <c r="BA15" s="229">
        <v>617</v>
      </c>
      <c r="BB15" s="229">
        <v>0</v>
      </c>
      <c r="BC15" s="229">
        <v>617</v>
      </c>
      <c r="BD15" s="229">
        <v>0</v>
      </c>
      <c r="BE15" s="229">
        <v>10017</v>
      </c>
      <c r="BF15" s="229">
        <v>0</v>
      </c>
      <c r="BG15" s="229">
        <v>10017</v>
      </c>
      <c r="BH15" s="229">
        <v>0</v>
      </c>
      <c r="BI15" s="229">
        <v>0</v>
      </c>
      <c r="BJ15" s="229">
        <v>9992</v>
      </c>
      <c r="BK15" s="229">
        <v>0</v>
      </c>
      <c r="BL15" s="229">
        <v>9992</v>
      </c>
      <c r="BM15" s="229">
        <v>0</v>
      </c>
      <c r="BN15" s="229">
        <v>5923</v>
      </c>
      <c r="BO15" s="229">
        <v>0</v>
      </c>
      <c r="BP15" s="229">
        <v>5923</v>
      </c>
      <c r="BQ15" s="229">
        <v>0</v>
      </c>
      <c r="BR15" s="229">
        <v>0</v>
      </c>
      <c r="BS15" s="229">
        <v>5899</v>
      </c>
      <c r="BT15" s="229">
        <v>0</v>
      </c>
      <c r="BU15" s="229">
        <v>5899</v>
      </c>
      <c r="BV15" s="229">
        <v>0</v>
      </c>
      <c r="BW15" s="229">
        <v>518364</v>
      </c>
      <c r="BX15" s="229">
        <v>33403</v>
      </c>
      <c r="BY15" s="229">
        <v>551767</v>
      </c>
      <c r="BZ15" s="229">
        <v>0</v>
      </c>
      <c r="CA15" s="229">
        <v>0</v>
      </c>
      <c r="CB15" s="229">
        <v>508533</v>
      </c>
      <c r="CC15" s="229">
        <v>5793</v>
      </c>
      <c r="CD15" s="229">
        <v>514326</v>
      </c>
      <c r="CE15" s="229">
        <v>0</v>
      </c>
      <c r="CF15" s="229">
        <v>181142</v>
      </c>
      <c r="CG15" s="229">
        <v>33403</v>
      </c>
      <c r="CH15" s="229">
        <v>214545</v>
      </c>
      <c r="CI15" s="229">
        <v>0</v>
      </c>
      <c r="CJ15" s="229">
        <v>0</v>
      </c>
      <c r="CK15" s="229">
        <v>171311</v>
      </c>
      <c r="CL15" s="229">
        <v>5793</v>
      </c>
      <c r="CM15" s="229">
        <v>177104</v>
      </c>
      <c r="CN15" s="229">
        <v>0</v>
      </c>
      <c r="CO15" s="229">
        <v>16303</v>
      </c>
      <c r="CP15" s="229">
        <v>3006</v>
      </c>
      <c r="CQ15" s="229">
        <v>19309</v>
      </c>
      <c r="CR15" s="229">
        <v>0</v>
      </c>
      <c r="CS15" s="229">
        <v>0</v>
      </c>
      <c r="CT15" s="229">
        <v>15418</v>
      </c>
      <c r="CU15" s="229">
        <v>521</v>
      </c>
      <c r="CV15" s="229">
        <v>15939</v>
      </c>
      <c r="CW15" s="229">
        <v>0</v>
      </c>
      <c r="CX15" s="229">
        <v>114119</v>
      </c>
      <c r="CY15" s="229">
        <v>21044</v>
      </c>
      <c r="CZ15" s="229">
        <v>135163</v>
      </c>
      <c r="DA15" s="229">
        <v>0</v>
      </c>
      <c r="DB15" s="229">
        <v>0</v>
      </c>
      <c r="DC15" s="229">
        <v>107926</v>
      </c>
      <c r="DD15" s="229">
        <v>3650</v>
      </c>
      <c r="DE15" s="229">
        <v>111576</v>
      </c>
      <c r="DF15" s="229">
        <v>0</v>
      </c>
      <c r="DG15" s="229">
        <v>50720</v>
      </c>
      <c r="DH15" s="229">
        <v>9353</v>
      </c>
      <c r="DI15" s="229">
        <v>60073</v>
      </c>
      <c r="DJ15" s="229">
        <v>0</v>
      </c>
      <c r="DK15" s="229">
        <v>0</v>
      </c>
      <c r="DL15" s="229">
        <v>47967</v>
      </c>
      <c r="DM15" s="229">
        <v>1622</v>
      </c>
      <c r="DN15" s="229">
        <v>49589</v>
      </c>
      <c r="DO15" s="229">
        <v>0</v>
      </c>
      <c r="DP15" s="229">
        <v>337222</v>
      </c>
      <c r="DQ15" s="229">
        <v>0</v>
      </c>
      <c r="DR15" s="229">
        <v>337222</v>
      </c>
      <c r="DS15" s="229">
        <v>0</v>
      </c>
      <c r="DT15" s="229">
        <v>0</v>
      </c>
      <c r="DU15" s="229">
        <v>337222</v>
      </c>
      <c r="DV15" s="229">
        <v>0</v>
      </c>
      <c r="DW15" s="229">
        <v>337222</v>
      </c>
      <c r="DX15" s="229">
        <v>0</v>
      </c>
      <c r="DY15" s="229">
        <v>336801</v>
      </c>
      <c r="DZ15" s="229">
        <v>0</v>
      </c>
      <c r="EA15" s="229">
        <v>336801</v>
      </c>
      <c r="EB15" s="229">
        <v>0</v>
      </c>
      <c r="EC15" s="229">
        <v>0</v>
      </c>
      <c r="ED15" s="229">
        <v>336801</v>
      </c>
      <c r="EE15" s="229">
        <v>0</v>
      </c>
      <c r="EF15" s="229">
        <v>336801</v>
      </c>
      <c r="EG15" s="229">
        <v>0</v>
      </c>
      <c r="EH15" s="229">
        <v>421</v>
      </c>
      <c r="EI15" s="229">
        <v>0</v>
      </c>
      <c r="EJ15" s="229">
        <v>421</v>
      </c>
      <c r="EK15" s="229">
        <v>0</v>
      </c>
      <c r="EL15" s="229">
        <v>0</v>
      </c>
      <c r="EM15" s="229">
        <v>421</v>
      </c>
      <c r="EN15" s="229">
        <v>0</v>
      </c>
      <c r="EO15" s="229">
        <v>421</v>
      </c>
      <c r="EP15" s="229">
        <v>0</v>
      </c>
      <c r="EQ15" s="229">
        <v>9480</v>
      </c>
      <c r="ER15" s="229">
        <v>1535</v>
      </c>
      <c r="ES15" s="229">
        <v>11015</v>
      </c>
      <c r="ET15" s="229">
        <v>0</v>
      </c>
      <c r="EU15" s="229">
        <v>0</v>
      </c>
      <c r="EV15" s="229">
        <v>8689</v>
      </c>
      <c r="EW15" s="229">
        <v>262</v>
      </c>
      <c r="EX15" s="229">
        <v>8951</v>
      </c>
      <c r="EY15" s="229">
        <v>0</v>
      </c>
      <c r="EZ15" s="229">
        <v>34602</v>
      </c>
      <c r="FA15" s="229">
        <v>0</v>
      </c>
      <c r="FB15" s="229">
        <v>34602</v>
      </c>
      <c r="FC15" s="229">
        <v>0</v>
      </c>
      <c r="FD15" s="229">
        <v>0</v>
      </c>
      <c r="FE15" s="229">
        <v>34602</v>
      </c>
      <c r="FF15" s="229">
        <v>0</v>
      </c>
      <c r="FG15" s="229">
        <v>34602</v>
      </c>
      <c r="FH15" s="229">
        <v>0</v>
      </c>
      <c r="FI15" s="229">
        <v>1629</v>
      </c>
      <c r="FJ15" s="229">
        <v>0</v>
      </c>
      <c r="FK15" s="229">
        <v>1629</v>
      </c>
      <c r="FL15" s="229">
        <v>0</v>
      </c>
      <c r="FM15" s="229">
        <v>0</v>
      </c>
      <c r="FN15" s="229">
        <v>1629</v>
      </c>
      <c r="FO15" s="229">
        <v>0</v>
      </c>
      <c r="FP15" s="229">
        <v>1629</v>
      </c>
      <c r="FQ15" s="229">
        <v>0</v>
      </c>
      <c r="FR15" s="229">
        <v>0</v>
      </c>
      <c r="FS15" s="229">
        <v>127362</v>
      </c>
      <c r="FT15" s="229">
        <v>127362</v>
      </c>
      <c r="FU15" s="229">
        <v>0</v>
      </c>
      <c r="FV15" s="229">
        <v>0</v>
      </c>
      <c r="FW15" s="229">
        <v>0</v>
      </c>
      <c r="FX15" s="229">
        <v>105</v>
      </c>
      <c r="FY15" s="229">
        <v>105</v>
      </c>
      <c r="FZ15" s="229">
        <v>0</v>
      </c>
      <c r="GA15" s="229">
        <v>0</v>
      </c>
      <c r="GB15" s="229">
        <v>127362</v>
      </c>
      <c r="GC15" s="229">
        <v>127362</v>
      </c>
      <c r="GD15" s="229">
        <v>0</v>
      </c>
      <c r="GE15" s="229">
        <v>0</v>
      </c>
      <c r="GF15" s="229">
        <v>0</v>
      </c>
      <c r="GG15" s="229">
        <v>105</v>
      </c>
      <c r="GH15" s="229">
        <v>105</v>
      </c>
      <c r="GI15" s="229">
        <v>0</v>
      </c>
      <c r="GJ15" s="229">
        <v>0</v>
      </c>
      <c r="GK15" s="229">
        <v>0</v>
      </c>
      <c r="GL15" s="229">
        <v>0</v>
      </c>
      <c r="GM15" s="229">
        <v>0</v>
      </c>
      <c r="GN15" s="229">
        <v>0</v>
      </c>
      <c r="GO15" s="229">
        <v>0</v>
      </c>
      <c r="GP15" s="229">
        <v>0</v>
      </c>
      <c r="GQ15" s="229">
        <v>0</v>
      </c>
      <c r="GR15" s="229">
        <v>0</v>
      </c>
      <c r="GS15" s="229">
        <v>0</v>
      </c>
      <c r="GT15" s="229">
        <v>0</v>
      </c>
      <c r="GU15" s="229">
        <v>0</v>
      </c>
      <c r="GV15" s="229">
        <v>0</v>
      </c>
      <c r="GW15" s="229">
        <v>0</v>
      </c>
      <c r="GX15" s="229">
        <v>0</v>
      </c>
      <c r="GY15" s="229">
        <v>0</v>
      </c>
      <c r="GZ15" s="229">
        <v>0</v>
      </c>
      <c r="HA15" s="229">
        <v>0</v>
      </c>
      <c r="HB15" s="229">
        <v>0</v>
      </c>
      <c r="HC15" s="229">
        <v>0</v>
      </c>
      <c r="HD15" s="229">
        <v>0</v>
      </c>
      <c r="HE15" s="229">
        <v>0</v>
      </c>
      <c r="HF15" s="229">
        <v>0</v>
      </c>
      <c r="HG15" s="229">
        <v>0</v>
      </c>
      <c r="HH15" s="229">
        <v>0</v>
      </c>
      <c r="HI15" s="229">
        <v>0</v>
      </c>
      <c r="HJ15" s="229">
        <v>0</v>
      </c>
      <c r="HK15" s="229">
        <v>0</v>
      </c>
      <c r="HL15" s="229">
        <v>0</v>
      </c>
      <c r="HM15" s="229">
        <v>0</v>
      </c>
      <c r="HN15" s="229">
        <v>0</v>
      </c>
      <c r="HO15" s="229">
        <v>0</v>
      </c>
      <c r="HP15" s="229">
        <v>0</v>
      </c>
      <c r="HQ15" s="229">
        <v>0</v>
      </c>
      <c r="HR15" s="229">
        <v>0</v>
      </c>
      <c r="HS15" s="229">
        <v>0</v>
      </c>
      <c r="HT15" s="229">
        <v>0</v>
      </c>
      <c r="HU15" s="229">
        <v>0</v>
      </c>
      <c r="HV15" s="229">
        <v>0</v>
      </c>
      <c r="HW15" s="229">
        <v>0</v>
      </c>
      <c r="HX15" s="229">
        <v>0</v>
      </c>
      <c r="HY15" s="229">
        <v>0</v>
      </c>
      <c r="HZ15" s="229">
        <v>0</v>
      </c>
      <c r="IA15" s="229">
        <v>0</v>
      </c>
      <c r="IB15" s="229">
        <v>0</v>
      </c>
      <c r="IC15" s="229">
        <v>0</v>
      </c>
      <c r="ID15" s="229">
        <v>0</v>
      </c>
      <c r="IE15" s="229">
        <v>0</v>
      </c>
      <c r="IF15" s="229">
        <v>0</v>
      </c>
      <c r="IG15" s="229">
        <v>0</v>
      </c>
      <c r="IH15" s="229">
        <v>0</v>
      </c>
      <c r="II15" s="229">
        <v>0</v>
      </c>
      <c r="IJ15" s="229">
        <v>0</v>
      </c>
      <c r="IK15" s="229">
        <v>0</v>
      </c>
      <c r="IL15" s="229">
        <v>0</v>
      </c>
      <c r="IM15" s="229">
        <v>0</v>
      </c>
      <c r="IN15" s="229">
        <v>0</v>
      </c>
      <c r="IO15" s="229">
        <v>0</v>
      </c>
      <c r="IP15" s="229">
        <v>0</v>
      </c>
      <c r="IQ15" s="229">
        <v>0</v>
      </c>
      <c r="IR15" s="229">
        <v>0</v>
      </c>
      <c r="IS15" s="229">
        <v>0</v>
      </c>
      <c r="IT15" s="229">
        <v>0</v>
      </c>
      <c r="IU15" s="229">
        <v>0</v>
      </c>
      <c r="IV15" s="229">
        <v>0</v>
      </c>
    </row>
    <row r="16" spans="1:256" ht="13.5">
      <c r="A16" s="229" t="str">
        <f>T("473022")</f>
        <v>473022</v>
      </c>
      <c r="B16" s="229" t="s">
        <v>19</v>
      </c>
      <c r="C16" s="229">
        <v>187336</v>
      </c>
      <c r="D16" s="229">
        <v>33626</v>
      </c>
      <c r="E16" s="229">
        <v>220962</v>
      </c>
      <c r="F16" s="229">
        <v>0</v>
      </c>
      <c r="G16" s="229">
        <v>0</v>
      </c>
      <c r="H16" s="229">
        <v>169109</v>
      </c>
      <c r="I16" s="229">
        <v>996</v>
      </c>
      <c r="J16" s="229">
        <v>170105</v>
      </c>
      <c r="K16" s="229">
        <v>0</v>
      </c>
      <c r="L16" s="229">
        <v>187336</v>
      </c>
      <c r="M16" s="229">
        <v>33626</v>
      </c>
      <c r="N16" s="229">
        <v>220962</v>
      </c>
      <c r="O16" s="229">
        <v>0</v>
      </c>
      <c r="P16" s="229">
        <v>0</v>
      </c>
      <c r="Q16" s="229">
        <v>169109</v>
      </c>
      <c r="R16" s="229">
        <v>996</v>
      </c>
      <c r="S16" s="229">
        <v>170105</v>
      </c>
      <c r="T16" s="229">
        <v>0</v>
      </c>
      <c r="U16" s="229">
        <v>59833</v>
      </c>
      <c r="V16" s="229">
        <v>1866</v>
      </c>
      <c r="W16" s="229">
        <v>61699</v>
      </c>
      <c r="X16" s="229">
        <v>0</v>
      </c>
      <c r="Y16" s="229">
        <v>0</v>
      </c>
      <c r="Z16" s="229">
        <v>59208</v>
      </c>
      <c r="AA16" s="229">
        <v>295</v>
      </c>
      <c r="AB16" s="229">
        <v>59503</v>
      </c>
      <c r="AC16" s="229">
        <v>0</v>
      </c>
      <c r="AD16" s="229">
        <v>2511</v>
      </c>
      <c r="AE16" s="229">
        <v>104</v>
      </c>
      <c r="AF16" s="229">
        <v>2615</v>
      </c>
      <c r="AG16" s="229">
        <v>0</v>
      </c>
      <c r="AH16" s="229">
        <v>0</v>
      </c>
      <c r="AI16" s="229">
        <v>2476</v>
      </c>
      <c r="AJ16" s="229">
        <v>7</v>
      </c>
      <c r="AK16" s="229">
        <v>2483</v>
      </c>
      <c r="AL16" s="229">
        <v>0</v>
      </c>
      <c r="AM16" s="229">
        <v>38367</v>
      </c>
      <c r="AN16" s="229">
        <v>1582</v>
      </c>
      <c r="AO16" s="229">
        <v>39949</v>
      </c>
      <c r="AP16" s="229">
        <v>0</v>
      </c>
      <c r="AQ16" s="229">
        <v>0</v>
      </c>
      <c r="AR16" s="229">
        <v>37827</v>
      </c>
      <c r="AS16" s="229">
        <v>108</v>
      </c>
      <c r="AT16" s="229">
        <v>37935</v>
      </c>
      <c r="AU16" s="229">
        <v>0</v>
      </c>
      <c r="AV16" s="229">
        <v>2193</v>
      </c>
      <c r="AW16" s="229">
        <v>0</v>
      </c>
      <c r="AX16" s="229">
        <v>2193</v>
      </c>
      <c r="AY16" s="229">
        <v>0</v>
      </c>
      <c r="AZ16" s="229">
        <v>0</v>
      </c>
      <c r="BA16" s="229">
        <v>2193</v>
      </c>
      <c r="BB16" s="229">
        <v>0</v>
      </c>
      <c r="BC16" s="229">
        <v>2193</v>
      </c>
      <c r="BD16" s="229">
        <v>0</v>
      </c>
      <c r="BE16" s="229">
        <v>9828</v>
      </c>
      <c r="BF16" s="229">
        <v>180</v>
      </c>
      <c r="BG16" s="229">
        <v>10008</v>
      </c>
      <c r="BH16" s="229">
        <v>0</v>
      </c>
      <c r="BI16" s="229">
        <v>0</v>
      </c>
      <c r="BJ16" s="229">
        <v>9778</v>
      </c>
      <c r="BK16" s="229">
        <v>180</v>
      </c>
      <c r="BL16" s="229">
        <v>9958</v>
      </c>
      <c r="BM16" s="229">
        <v>0</v>
      </c>
      <c r="BN16" s="229">
        <v>9127</v>
      </c>
      <c r="BO16" s="229">
        <v>0</v>
      </c>
      <c r="BP16" s="229">
        <v>9127</v>
      </c>
      <c r="BQ16" s="229">
        <v>0</v>
      </c>
      <c r="BR16" s="229">
        <v>0</v>
      </c>
      <c r="BS16" s="229">
        <v>9127</v>
      </c>
      <c r="BT16" s="229">
        <v>0</v>
      </c>
      <c r="BU16" s="229">
        <v>9127</v>
      </c>
      <c r="BV16" s="229">
        <v>0</v>
      </c>
      <c r="BW16" s="229">
        <v>105490</v>
      </c>
      <c r="BX16" s="229">
        <v>30509</v>
      </c>
      <c r="BY16" s="229">
        <v>135999</v>
      </c>
      <c r="BZ16" s="229">
        <v>0</v>
      </c>
      <c r="CA16" s="229">
        <v>0</v>
      </c>
      <c r="CB16" s="229">
        <v>88149</v>
      </c>
      <c r="CC16" s="229">
        <v>563</v>
      </c>
      <c r="CD16" s="229">
        <v>88712</v>
      </c>
      <c r="CE16" s="229">
        <v>0</v>
      </c>
      <c r="CF16" s="229">
        <v>105058</v>
      </c>
      <c r="CG16" s="229">
        <v>30509</v>
      </c>
      <c r="CH16" s="229">
        <v>135567</v>
      </c>
      <c r="CI16" s="229">
        <v>0</v>
      </c>
      <c r="CJ16" s="229">
        <v>0</v>
      </c>
      <c r="CK16" s="229">
        <v>87717</v>
      </c>
      <c r="CL16" s="229">
        <v>563</v>
      </c>
      <c r="CM16" s="229">
        <v>88280</v>
      </c>
      <c r="CN16" s="229">
        <v>0</v>
      </c>
      <c r="CO16" s="229">
        <v>10482</v>
      </c>
      <c r="CP16" s="229">
        <v>3045</v>
      </c>
      <c r="CQ16" s="229">
        <v>13527</v>
      </c>
      <c r="CR16" s="229">
        <v>0</v>
      </c>
      <c r="CS16" s="229">
        <v>0</v>
      </c>
      <c r="CT16" s="229">
        <v>8752</v>
      </c>
      <c r="CU16" s="229">
        <v>56</v>
      </c>
      <c r="CV16" s="229">
        <v>8808</v>
      </c>
      <c r="CW16" s="229">
        <v>0</v>
      </c>
      <c r="CX16" s="229">
        <v>73789</v>
      </c>
      <c r="CY16" s="229">
        <v>21417</v>
      </c>
      <c r="CZ16" s="229">
        <v>95206</v>
      </c>
      <c r="DA16" s="229">
        <v>0</v>
      </c>
      <c r="DB16" s="229">
        <v>0</v>
      </c>
      <c r="DC16" s="229">
        <v>61609</v>
      </c>
      <c r="DD16" s="229">
        <v>395</v>
      </c>
      <c r="DE16" s="229">
        <v>62004</v>
      </c>
      <c r="DF16" s="229">
        <v>0</v>
      </c>
      <c r="DG16" s="229">
        <v>20787</v>
      </c>
      <c r="DH16" s="229">
        <v>6047</v>
      </c>
      <c r="DI16" s="229">
        <v>26834</v>
      </c>
      <c r="DJ16" s="229">
        <v>0</v>
      </c>
      <c r="DK16" s="229">
        <v>0</v>
      </c>
      <c r="DL16" s="229">
        <v>17356</v>
      </c>
      <c r="DM16" s="229">
        <v>112</v>
      </c>
      <c r="DN16" s="229">
        <v>17468</v>
      </c>
      <c r="DO16" s="229">
        <v>0</v>
      </c>
      <c r="DP16" s="229">
        <v>432</v>
      </c>
      <c r="DQ16" s="229">
        <v>0</v>
      </c>
      <c r="DR16" s="229">
        <v>432</v>
      </c>
      <c r="DS16" s="229">
        <v>0</v>
      </c>
      <c r="DT16" s="229">
        <v>0</v>
      </c>
      <c r="DU16" s="229">
        <v>432</v>
      </c>
      <c r="DV16" s="229">
        <v>0</v>
      </c>
      <c r="DW16" s="229">
        <v>432</v>
      </c>
      <c r="DX16" s="229">
        <v>0</v>
      </c>
      <c r="DY16" s="229">
        <v>373</v>
      </c>
      <c r="DZ16" s="229">
        <v>0</v>
      </c>
      <c r="EA16" s="229">
        <v>373</v>
      </c>
      <c r="EB16" s="229">
        <v>0</v>
      </c>
      <c r="EC16" s="229">
        <v>0</v>
      </c>
      <c r="ED16" s="229">
        <v>373</v>
      </c>
      <c r="EE16" s="229">
        <v>0</v>
      </c>
      <c r="EF16" s="229">
        <v>373</v>
      </c>
      <c r="EG16" s="229">
        <v>0</v>
      </c>
      <c r="EH16" s="229">
        <v>59</v>
      </c>
      <c r="EI16" s="229">
        <v>0</v>
      </c>
      <c r="EJ16" s="229">
        <v>59</v>
      </c>
      <c r="EK16" s="229">
        <v>0</v>
      </c>
      <c r="EL16" s="229">
        <v>0</v>
      </c>
      <c r="EM16" s="229">
        <v>59</v>
      </c>
      <c r="EN16" s="229">
        <v>0</v>
      </c>
      <c r="EO16" s="229">
        <v>59</v>
      </c>
      <c r="EP16" s="229">
        <v>0</v>
      </c>
      <c r="EQ16" s="229">
        <v>5717</v>
      </c>
      <c r="ER16" s="229">
        <v>1251</v>
      </c>
      <c r="ES16" s="229">
        <v>6968</v>
      </c>
      <c r="ET16" s="229">
        <v>0</v>
      </c>
      <c r="EU16" s="229">
        <v>0</v>
      </c>
      <c r="EV16" s="229">
        <v>5456</v>
      </c>
      <c r="EW16" s="229">
        <v>138</v>
      </c>
      <c r="EX16" s="229">
        <v>5594</v>
      </c>
      <c r="EY16" s="229">
        <v>0</v>
      </c>
      <c r="EZ16" s="229">
        <v>16296</v>
      </c>
      <c r="FA16" s="229">
        <v>0</v>
      </c>
      <c r="FB16" s="229">
        <v>16296</v>
      </c>
      <c r="FC16" s="229">
        <v>0</v>
      </c>
      <c r="FD16" s="229">
        <v>0</v>
      </c>
      <c r="FE16" s="229">
        <v>16296</v>
      </c>
      <c r="FF16" s="229">
        <v>0</v>
      </c>
      <c r="FG16" s="229">
        <v>16296</v>
      </c>
      <c r="FH16" s="229">
        <v>0</v>
      </c>
      <c r="FI16" s="229">
        <v>0</v>
      </c>
      <c r="FJ16" s="229">
        <v>0</v>
      </c>
      <c r="FK16" s="229">
        <v>0</v>
      </c>
      <c r="FL16" s="229">
        <v>0</v>
      </c>
      <c r="FM16" s="229">
        <v>0</v>
      </c>
      <c r="FN16" s="229">
        <v>0</v>
      </c>
      <c r="FO16" s="229">
        <v>0</v>
      </c>
      <c r="FP16" s="229">
        <v>0</v>
      </c>
      <c r="FQ16" s="229">
        <v>0</v>
      </c>
      <c r="FR16" s="229">
        <v>0</v>
      </c>
      <c r="FS16" s="229">
        <v>0</v>
      </c>
      <c r="FT16" s="229">
        <v>0</v>
      </c>
      <c r="FU16" s="229">
        <v>0</v>
      </c>
      <c r="FV16" s="229">
        <v>0</v>
      </c>
      <c r="FW16" s="229">
        <v>0</v>
      </c>
      <c r="FX16" s="229">
        <v>0</v>
      </c>
      <c r="FY16" s="229">
        <v>0</v>
      </c>
      <c r="FZ16" s="229">
        <v>0</v>
      </c>
      <c r="GA16" s="229">
        <v>0</v>
      </c>
      <c r="GB16" s="229">
        <v>0</v>
      </c>
      <c r="GC16" s="229">
        <v>0</v>
      </c>
      <c r="GD16" s="229">
        <v>0</v>
      </c>
      <c r="GE16" s="229">
        <v>0</v>
      </c>
      <c r="GF16" s="229">
        <v>0</v>
      </c>
      <c r="GG16" s="229">
        <v>0</v>
      </c>
      <c r="GH16" s="229">
        <v>0</v>
      </c>
      <c r="GI16" s="229">
        <v>0</v>
      </c>
      <c r="GJ16" s="229">
        <v>0</v>
      </c>
      <c r="GK16" s="229">
        <v>0</v>
      </c>
      <c r="GL16" s="229">
        <v>0</v>
      </c>
      <c r="GM16" s="229">
        <v>0</v>
      </c>
      <c r="GN16" s="229">
        <v>0</v>
      </c>
      <c r="GO16" s="229">
        <v>0</v>
      </c>
      <c r="GP16" s="229">
        <v>0</v>
      </c>
      <c r="GQ16" s="229">
        <v>0</v>
      </c>
      <c r="GR16" s="229">
        <v>0</v>
      </c>
      <c r="GS16" s="229">
        <v>0</v>
      </c>
      <c r="GT16" s="229">
        <v>0</v>
      </c>
      <c r="GU16" s="229">
        <v>0</v>
      </c>
      <c r="GV16" s="229">
        <v>0</v>
      </c>
      <c r="GW16" s="229">
        <v>0</v>
      </c>
      <c r="GX16" s="229">
        <v>0</v>
      </c>
      <c r="GY16" s="229">
        <v>0</v>
      </c>
      <c r="GZ16" s="229">
        <v>0</v>
      </c>
      <c r="HA16" s="229">
        <v>0</v>
      </c>
      <c r="HB16" s="229">
        <v>0</v>
      </c>
      <c r="HC16" s="229">
        <v>0</v>
      </c>
      <c r="HD16" s="229">
        <v>0</v>
      </c>
      <c r="HE16" s="229">
        <v>0</v>
      </c>
      <c r="HF16" s="229">
        <v>0</v>
      </c>
      <c r="HG16" s="229">
        <v>0</v>
      </c>
      <c r="HH16" s="229">
        <v>0</v>
      </c>
      <c r="HI16" s="229">
        <v>0</v>
      </c>
      <c r="HJ16" s="229">
        <v>0</v>
      </c>
      <c r="HK16" s="229">
        <v>0</v>
      </c>
      <c r="HL16" s="229">
        <v>0</v>
      </c>
      <c r="HM16" s="229">
        <v>0</v>
      </c>
      <c r="HN16" s="229">
        <v>0</v>
      </c>
      <c r="HO16" s="229">
        <v>0</v>
      </c>
      <c r="HP16" s="229">
        <v>0</v>
      </c>
      <c r="HQ16" s="229">
        <v>0</v>
      </c>
      <c r="HR16" s="229">
        <v>0</v>
      </c>
      <c r="HS16" s="229">
        <v>0</v>
      </c>
      <c r="HT16" s="229">
        <v>0</v>
      </c>
      <c r="HU16" s="229">
        <v>0</v>
      </c>
      <c r="HV16" s="229">
        <v>0</v>
      </c>
      <c r="HW16" s="229">
        <v>0</v>
      </c>
      <c r="HX16" s="229">
        <v>0</v>
      </c>
      <c r="HY16" s="229">
        <v>0</v>
      </c>
      <c r="HZ16" s="229">
        <v>0</v>
      </c>
      <c r="IA16" s="229">
        <v>0</v>
      </c>
      <c r="IB16" s="229">
        <v>0</v>
      </c>
      <c r="IC16" s="229">
        <v>0</v>
      </c>
      <c r="ID16" s="229">
        <v>0</v>
      </c>
      <c r="IE16" s="229">
        <v>0</v>
      </c>
      <c r="IF16" s="229">
        <v>0</v>
      </c>
      <c r="IG16" s="229">
        <v>0</v>
      </c>
      <c r="IH16" s="229">
        <v>0</v>
      </c>
      <c r="II16" s="229">
        <v>0</v>
      </c>
      <c r="IJ16" s="229">
        <v>0</v>
      </c>
      <c r="IK16" s="229">
        <v>0</v>
      </c>
      <c r="IL16" s="229">
        <v>0</v>
      </c>
      <c r="IM16" s="229">
        <v>0</v>
      </c>
      <c r="IN16" s="229">
        <v>0</v>
      </c>
      <c r="IO16" s="229">
        <v>0</v>
      </c>
      <c r="IP16" s="229">
        <v>0</v>
      </c>
      <c r="IQ16" s="229">
        <v>0</v>
      </c>
      <c r="IR16" s="229">
        <v>0</v>
      </c>
      <c r="IS16" s="229">
        <v>0</v>
      </c>
      <c r="IT16" s="229">
        <v>0</v>
      </c>
      <c r="IU16" s="229">
        <v>0</v>
      </c>
      <c r="IV16" s="229">
        <v>0</v>
      </c>
    </row>
    <row r="17" spans="1:256" ht="13.5">
      <c r="A17" s="229" t="str">
        <f>T("473031")</f>
        <v>473031</v>
      </c>
      <c r="B17" s="229" t="s">
        <v>20</v>
      </c>
      <c r="C17" s="229">
        <v>251839</v>
      </c>
      <c r="D17" s="229">
        <v>8988</v>
      </c>
      <c r="E17" s="229">
        <v>260827</v>
      </c>
      <c r="F17" s="229">
        <v>0</v>
      </c>
      <c r="G17" s="229">
        <v>0</v>
      </c>
      <c r="H17" s="229">
        <v>249756</v>
      </c>
      <c r="I17" s="229">
        <v>1060</v>
      </c>
      <c r="J17" s="229">
        <v>250816</v>
      </c>
      <c r="K17" s="229">
        <v>0</v>
      </c>
      <c r="L17" s="229">
        <v>251839</v>
      </c>
      <c r="M17" s="229">
        <v>8988</v>
      </c>
      <c r="N17" s="229">
        <v>260827</v>
      </c>
      <c r="O17" s="229">
        <v>0</v>
      </c>
      <c r="P17" s="229">
        <v>0</v>
      </c>
      <c r="Q17" s="229">
        <v>249756</v>
      </c>
      <c r="R17" s="229">
        <v>1060</v>
      </c>
      <c r="S17" s="229">
        <v>250816</v>
      </c>
      <c r="T17" s="229">
        <v>0</v>
      </c>
      <c r="U17" s="229">
        <v>70865</v>
      </c>
      <c r="V17" s="229">
        <v>2048</v>
      </c>
      <c r="W17" s="229">
        <v>72913</v>
      </c>
      <c r="X17" s="229">
        <v>0</v>
      </c>
      <c r="Y17" s="229">
        <v>0</v>
      </c>
      <c r="Z17" s="229">
        <v>70484</v>
      </c>
      <c r="AA17" s="229">
        <v>341</v>
      </c>
      <c r="AB17" s="229">
        <v>70825</v>
      </c>
      <c r="AC17" s="229">
        <v>0</v>
      </c>
      <c r="AD17" s="229">
        <v>1355</v>
      </c>
      <c r="AE17" s="229">
        <v>45</v>
      </c>
      <c r="AF17" s="229">
        <v>1400</v>
      </c>
      <c r="AG17" s="229">
        <v>0</v>
      </c>
      <c r="AH17" s="229">
        <v>0</v>
      </c>
      <c r="AI17" s="229">
        <v>1346</v>
      </c>
      <c r="AJ17" s="229">
        <v>15</v>
      </c>
      <c r="AK17" s="229">
        <v>1361</v>
      </c>
      <c r="AL17" s="229">
        <v>0</v>
      </c>
      <c r="AM17" s="229">
        <v>57802</v>
      </c>
      <c r="AN17" s="229">
        <v>1903</v>
      </c>
      <c r="AO17" s="229">
        <v>59705</v>
      </c>
      <c r="AP17" s="229">
        <v>0</v>
      </c>
      <c r="AQ17" s="229">
        <v>0</v>
      </c>
      <c r="AR17" s="229">
        <v>57430</v>
      </c>
      <c r="AS17" s="229">
        <v>326</v>
      </c>
      <c r="AT17" s="229">
        <v>57756</v>
      </c>
      <c r="AU17" s="229">
        <v>0</v>
      </c>
      <c r="AV17" s="229">
        <v>254</v>
      </c>
      <c r="AW17" s="229">
        <v>0</v>
      </c>
      <c r="AX17" s="229">
        <v>254</v>
      </c>
      <c r="AY17" s="229">
        <v>0</v>
      </c>
      <c r="AZ17" s="229">
        <v>0</v>
      </c>
      <c r="BA17" s="229">
        <v>254</v>
      </c>
      <c r="BB17" s="229">
        <v>0</v>
      </c>
      <c r="BC17" s="229">
        <v>254</v>
      </c>
      <c r="BD17" s="229">
        <v>0</v>
      </c>
      <c r="BE17" s="229">
        <v>2889</v>
      </c>
      <c r="BF17" s="229">
        <v>100</v>
      </c>
      <c r="BG17" s="229">
        <v>2989</v>
      </c>
      <c r="BH17" s="229">
        <v>0</v>
      </c>
      <c r="BI17" s="229">
        <v>0</v>
      </c>
      <c r="BJ17" s="229">
        <v>2889</v>
      </c>
      <c r="BK17" s="229">
        <v>0</v>
      </c>
      <c r="BL17" s="229">
        <v>2889</v>
      </c>
      <c r="BM17" s="229">
        <v>0</v>
      </c>
      <c r="BN17" s="229">
        <v>8819</v>
      </c>
      <c r="BO17" s="229">
        <v>0</v>
      </c>
      <c r="BP17" s="229">
        <v>8819</v>
      </c>
      <c r="BQ17" s="229">
        <v>0</v>
      </c>
      <c r="BR17" s="229">
        <v>0</v>
      </c>
      <c r="BS17" s="229">
        <v>8819</v>
      </c>
      <c r="BT17" s="229">
        <v>0</v>
      </c>
      <c r="BU17" s="229">
        <v>8819</v>
      </c>
      <c r="BV17" s="229">
        <v>0</v>
      </c>
      <c r="BW17" s="229">
        <v>168251</v>
      </c>
      <c r="BX17" s="229">
        <v>6632</v>
      </c>
      <c r="BY17" s="229">
        <v>174883</v>
      </c>
      <c r="BZ17" s="229">
        <v>0</v>
      </c>
      <c r="CA17" s="229">
        <v>0</v>
      </c>
      <c r="CB17" s="229">
        <v>166579</v>
      </c>
      <c r="CC17" s="229">
        <v>594</v>
      </c>
      <c r="CD17" s="229">
        <v>167173</v>
      </c>
      <c r="CE17" s="229">
        <v>0</v>
      </c>
      <c r="CF17" s="229">
        <v>49538</v>
      </c>
      <c r="CG17" s="229">
        <v>6632</v>
      </c>
      <c r="CH17" s="229">
        <v>56170</v>
      </c>
      <c r="CI17" s="229">
        <v>0</v>
      </c>
      <c r="CJ17" s="229">
        <v>0</v>
      </c>
      <c r="CK17" s="229">
        <v>47866</v>
      </c>
      <c r="CL17" s="229">
        <v>594</v>
      </c>
      <c r="CM17" s="229">
        <v>48460</v>
      </c>
      <c r="CN17" s="229">
        <v>0</v>
      </c>
      <c r="CO17" s="229">
        <v>7227</v>
      </c>
      <c r="CP17" s="229">
        <v>1326</v>
      </c>
      <c r="CQ17" s="229">
        <v>8553</v>
      </c>
      <c r="CR17" s="229">
        <v>0</v>
      </c>
      <c r="CS17" s="229">
        <v>0</v>
      </c>
      <c r="CT17" s="229">
        <v>6982</v>
      </c>
      <c r="CU17" s="229">
        <v>119</v>
      </c>
      <c r="CV17" s="229">
        <v>7101</v>
      </c>
      <c r="CW17" s="229">
        <v>0</v>
      </c>
      <c r="CX17" s="229">
        <v>25356</v>
      </c>
      <c r="CY17" s="229">
        <v>5306</v>
      </c>
      <c r="CZ17" s="229">
        <v>30662</v>
      </c>
      <c r="DA17" s="229">
        <v>0</v>
      </c>
      <c r="DB17" s="229">
        <v>0</v>
      </c>
      <c r="DC17" s="229">
        <v>24504</v>
      </c>
      <c r="DD17" s="229">
        <v>475</v>
      </c>
      <c r="DE17" s="229">
        <v>24979</v>
      </c>
      <c r="DF17" s="229">
        <v>0</v>
      </c>
      <c r="DG17" s="229">
        <v>16955</v>
      </c>
      <c r="DH17" s="229">
        <v>0</v>
      </c>
      <c r="DI17" s="229">
        <v>16955</v>
      </c>
      <c r="DJ17" s="229">
        <v>0</v>
      </c>
      <c r="DK17" s="229">
        <v>0</v>
      </c>
      <c r="DL17" s="229">
        <v>16380</v>
      </c>
      <c r="DM17" s="229">
        <v>0</v>
      </c>
      <c r="DN17" s="229">
        <v>16380</v>
      </c>
      <c r="DO17" s="229">
        <v>0</v>
      </c>
      <c r="DP17" s="229">
        <v>118713</v>
      </c>
      <c r="DQ17" s="229">
        <v>0</v>
      </c>
      <c r="DR17" s="229">
        <v>118713</v>
      </c>
      <c r="DS17" s="229">
        <v>0</v>
      </c>
      <c r="DT17" s="229">
        <v>0</v>
      </c>
      <c r="DU17" s="229">
        <v>118713</v>
      </c>
      <c r="DV17" s="229">
        <v>0</v>
      </c>
      <c r="DW17" s="229">
        <v>118713</v>
      </c>
      <c r="DX17" s="229">
        <v>0</v>
      </c>
      <c r="DY17" s="229">
        <v>118677</v>
      </c>
      <c r="DZ17" s="229">
        <v>0</v>
      </c>
      <c r="EA17" s="229">
        <v>118677</v>
      </c>
      <c r="EB17" s="229">
        <v>0</v>
      </c>
      <c r="EC17" s="229">
        <v>0</v>
      </c>
      <c r="ED17" s="229">
        <v>118677</v>
      </c>
      <c r="EE17" s="229">
        <v>0</v>
      </c>
      <c r="EF17" s="229">
        <v>118677</v>
      </c>
      <c r="EG17" s="229">
        <v>0</v>
      </c>
      <c r="EH17" s="229">
        <v>36</v>
      </c>
      <c r="EI17" s="229">
        <v>0</v>
      </c>
      <c r="EJ17" s="229">
        <v>36</v>
      </c>
      <c r="EK17" s="229">
        <v>0</v>
      </c>
      <c r="EL17" s="229">
        <v>0</v>
      </c>
      <c r="EM17" s="229">
        <v>36</v>
      </c>
      <c r="EN17" s="229">
        <v>0</v>
      </c>
      <c r="EO17" s="229">
        <v>36</v>
      </c>
      <c r="EP17" s="229">
        <v>0</v>
      </c>
      <c r="EQ17" s="229">
        <v>3538</v>
      </c>
      <c r="ER17" s="229">
        <v>308</v>
      </c>
      <c r="ES17" s="229">
        <v>3846</v>
      </c>
      <c r="ET17" s="229">
        <v>0</v>
      </c>
      <c r="EU17" s="229">
        <v>0</v>
      </c>
      <c r="EV17" s="229">
        <v>3508</v>
      </c>
      <c r="EW17" s="229">
        <v>125</v>
      </c>
      <c r="EX17" s="229">
        <v>3633</v>
      </c>
      <c r="EY17" s="229">
        <v>0</v>
      </c>
      <c r="EZ17" s="229">
        <v>9185</v>
      </c>
      <c r="FA17" s="229">
        <v>0</v>
      </c>
      <c r="FB17" s="229">
        <v>9185</v>
      </c>
      <c r="FC17" s="229">
        <v>0</v>
      </c>
      <c r="FD17" s="229">
        <v>0</v>
      </c>
      <c r="FE17" s="229">
        <v>9185</v>
      </c>
      <c r="FF17" s="229">
        <v>0</v>
      </c>
      <c r="FG17" s="229">
        <v>9185</v>
      </c>
      <c r="FH17" s="229">
        <v>0</v>
      </c>
      <c r="FI17" s="229">
        <v>0</v>
      </c>
      <c r="FJ17" s="229">
        <v>0</v>
      </c>
      <c r="FK17" s="229">
        <v>0</v>
      </c>
      <c r="FL17" s="229">
        <v>0</v>
      </c>
      <c r="FM17" s="229">
        <v>0</v>
      </c>
      <c r="FN17" s="229">
        <v>0</v>
      </c>
      <c r="FO17" s="229">
        <v>0</v>
      </c>
      <c r="FP17" s="229">
        <v>0</v>
      </c>
      <c r="FQ17" s="229">
        <v>0</v>
      </c>
      <c r="FR17" s="229">
        <v>0</v>
      </c>
      <c r="FS17" s="229">
        <v>0</v>
      </c>
      <c r="FT17" s="229">
        <v>0</v>
      </c>
      <c r="FU17" s="229">
        <v>0</v>
      </c>
      <c r="FV17" s="229">
        <v>0</v>
      </c>
      <c r="FW17" s="229">
        <v>0</v>
      </c>
      <c r="FX17" s="229">
        <v>0</v>
      </c>
      <c r="FY17" s="229">
        <v>0</v>
      </c>
      <c r="FZ17" s="229">
        <v>0</v>
      </c>
      <c r="GA17" s="229">
        <v>0</v>
      </c>
      <c r="GB17" s="229">
        <v>0</v>
      </c>
      <c r="GC17" s="229">
        <v>0</v>
      </c>
      <c r="GD17" s="229">
        <v>0</v>
      </c>
      <c r="GE17" s="229">
        <v>0</v>
      </c>
      <c r="GF17" s="229">
        <v>0</v>
      </c>
      <c r="GG17" s="229">
        <v>0</v>
      </c>
      <c r="GH17" s="229">
        <v>0</v>
      </c>
      <c r="GI17" s="229">
        <v>0</v>
      </c>
      <c r="GJ17" s="229">
        <v>0</v>
      </c>
      <c r="GK17" s="229">
        <v>0</v>
      </c>
      <c r="GL17" s="229">
        <v>0</v>
      </c>
      <c r="GM17" s="229">
        <v>0</v>
      </c>
      <c r="GN17" s="229">
        <v>0</v>
      </c>
      <c r="GO17" s="229">
        <v>0</v>
      </c>
      <c r="GP17" s="229">
        <v>0</v>
      </c>
      <c r="GQ17" s="229">
        <v>0</v>
      </c>
      <c r="GR17" s="229">
        <v>0</v>
      </c>
      <c r="GS17" s="229">
        <v>0</v>
      </c>
      <c r="GT17" s="229">
        <v>0</v>
      </c>
      <c r="GU17" s="229">
        <v>0</v>
      </c>
      <c r="GV17" s="229">
        <v>0</v>
      </c>
      <c r="GW17" s="229">
        <v>0</v>
      </c>
      <c r="GX17" s="229">
        <v>0</v>
      </c>
      <c r="GY17" s="229">
        <v>0</v>
      </c>
      <c r="GZ17" s="229">
        <v>0</v>
      </c>
      <c r="HA17" s="229">
        <v>0</v>
      </c>
      <c r="HB17" s="229">
        <v>0</v>
      </c>
      <c r="HC17" s="229">
        <v>0</v>
      </c>
      <c r="HD17" s="229">
        <v>0</v>
      </c>
      <c r="HE17" s="229">
        <v>0</v>
      </c>
      <c r="HF17" s="229">
        <v>0</v>
      </c>
      <c r="HG17" s="229">
        <v>0</v>
      </c>
      <c r="HH17" s="229">
        <v>0</v>
      </c>
      <c r="HI17" s="229">
        <v>0</v>
      </c>
      <c r="HJ17" s="229">
        <v>0</v>
      </c>
      <c r="HK17" s="229">
        <v>0</v>
      </c>
      <c r="HL17" s="229">
        <v>0</v>
      </c>
      <c r="HM17" s="229">
        <v>0</v>
      </c>
      <c r="HN17" s="229">
        <v>0</v>
      </c>
      <c r="HO17" s="229">
        <v>0</v>
      </c>
      <c r="HP17" s="229">
        <v>0</v>
      </c>
      <c r="HQ17" s="229">
        <v>0</v>
      </c>
      <c r="HR17" s="229">
        <v>0</v>
      </c>
      <c r="HS17" s="229">
        <v>0</v>
      </c>
      <c r="HT17" s="229">
        <v>0</v>
      </c>
      <c r="HU17" s="229">
        <v>0</v>
      </c>
      <c r="HV17" s="229">
        <v>0</v>
      </c>
      <c r="HW17" s="229">
        <v>0</v>
      </c>
      <c r="HX17" s="229">
        <v>0</v>
      </c>
      <c r="HY17" s="229">
        <v>0</v>
      </c>
      <c r="HZ17" s="229">
        <v>0</v>
      </c>
      <c r="IA17" s="229">
        <v>0</v>
      </c>
      <c r="IB17" s="229">
        <v>0</v>
      </c>
      <c r="IC17" s="229">
        <v>0</v>
      </c>
      <c r="ID17" s="229">
        <v>0</v>
      </c>
      <c r="IE17" s="229">
        <v>0</v>
      </c>
      <c r="IF17" s="229">
        <v>0</v>
      </c>
      <c r="IG17" s="229">
        <v>0</v>
      </c>
      <c r="IH17" s="229">
        <v>0</v>
      </c>
      <c r="II17" s="229">
        <v>0</v>
      </c>
      <c r="IJ17" s="229">
        <v>0</v>
      </c>
      <c r="IK17" s="229">
        <v>0</v>
      </c>
      <c r="IL17" s="229">
        <v>0</v>
      </c>
      <c r="IM17" s="229">
        <v>0</v>
      </c>
      <c r="IN17" s="229">
        <v>0</v>
      </c>
      <c r="IO17" s="229">
        <v>0</v>
      </c>
      <c r="IP17" s="229">
        <v>0</v>
      </c>
      <c r="IQ17" s="229">
        <v>0</v>
      </c>
      <c r="IR17" s="229">
        <v>0</v>
      </c>
      <c r="IS17" s="229">
        <v>0</v>
      </c>
      <c r="IT17" s="229">
        <v>0</v>
      </c>
      <c r="IU17" s="229">
        <v>0</v>
      </c>
      <c r="IV17" s="229">
        <v>0</v>
      </c>
    </row>
    <row r="18" spans="1:256" ht="13.5">
      <c r="A18" s="229" t="str">
        <f>T("473065")</f>
        <v>473065</v>
      </c>
      <c r="B18" s="229" t="s">
        <v>21</v>
      </c>
      <c r="C18" s="229">
        <v>447979</v>
      </c>
      <c r="D18" s="229">
        <v>53923</v>
      </c>
      <c r="E18" s="229">
        <v>501902</v>
      </c>
      <c r="F18" s="229">
        <v>0</v>
      </c>
      <c r="G18" s="229">
        <v>0</v>
      </c>
      <c r="H18" s="229">
        <v>431923</v>
      </c>
      <c r="I18" s="229">
        <v>18111</v>
      </c>
      <c r="J18" s="229">
        <v>450034</v>
      </c>
      <c r="K18" s="229">
        <v>0</v>
      </c>
      <c r="L18" s="229">
        <v>447979</v>
      </c>
      <c r="M18" s="229">
        <v>53923</v>
      </c>
      <c r="N18" s="229">
        <v>501902</v>
      </c>
      <c r="O18" s="229">
        <v>0</v>
      </c>
      <c r="P18" s="229">
        <v>0</v>
      </c>
      <c r="Q18" s="229">
        <v>431923</v>
      </c>
      <c r="R18" s="229">
        <v>18111</v>
      </c>
      <c r="S18" s="229">
        <v>450034</v>
      </c>
      <c r="T18" s="229">
        <v>0</v>
      </c>
      <c r="U18" s="229">
        <v>124557</v>
      </c>
      <c r="V18" s="229">
        <v>7888</v>
      </c>
      <c r="W18" s="229">
        <v>132445</v>
      </c>
      <c r="X18" s="229">
        <v>0</v>
      </c>
      <c r="Y18" s="229">
        <v>0</v>
      </c>
      <c r="Z18" s="229">
        <v>121769</v>
      </c>
      <c r="AA18" s="229">
        <v>2104</v>
      </c>
      <c r="AB18" s="229">
        <v>123873</v>
      </c>
      <c r="AC18" s="229">
        <v>0</v>
      </c>
      <c r="AD18" s="229">
        <v>6715</v>
      </c>
      <c r="AE18" s="229">
        <v>462</v>
      </c>
      <c r="AF18" s="229">
        <v>7177</v>
      </c>
      <c r="AG18" s="229">
        <v>0</v>
      </c>
      <c r="AH18" s="229">
        <v>0</v>
      </c>
      <c r="AI18" s="229">
        <v>6179</v>
      </c>
      <c r="AJ18" s="229">
        <v>194</v>
      </c>
      <c r="AK18" s="229">
        <v>6373</v>
      </c>
      <c r="AL18" s="229">
        <v>0</v>
      </c>
      <c r="AM18" s="229">
        <v>94649</v>
      </c>
      <c r="AN18" s="229">
        <v>7066</v>
      </c>
      <c r="AO18" s="229">
        <v>101715</v>
      </c>
      <c r="AP18" s="229">
        <v>0</v>
      </c>
      <c r="AQ18" s="229">
        <v>0</v>
      </c>
      <c r="AR18" s="229">
        <v>92577</v>
      </c>
      <c r="AS18" s="229">
        <v>1860</v>
      </c>
      <c r="AT18" s="229">
        <v>94437</v>
      </c>
      <c r="AU18" s="229">
        <v>0</v>
      </c>
      <c r="AV18" s="229">
        <v>1541</v>
      </c>
      <c r="AW18" s="229">
        <v>0</v>
      </c>
      <c r="AX18" s="229">
        <v>1541</v>
      </c>
      <c r="AY18" s="229">
        <v>0</v>
      </c>
      <c r="AZ18" s="229">
        <v>0</v>
      </c>
      <c r="BA18" s="229">
        <v>1541</v>
      </c>
      <c r="BB18" s="229">
        <v>0</v>
      </c>
      <c r="BC18" s="229">
        <v>1541</v>
      </c>
      <c r="BD18" s="229">
        <v>0</v>
      </c>
      <c r="BE18" s="229">
        <v>8601</v>
      </c>
      <c r="BF18" s="229">
        <v>360</v>
      </c>
      <c r="BG18" s="229">
        <v>8961</v>
      </c>
      <c r="BH18" s="229">
        <v>0</v>
      </c>
      <c r="BI18" s="229">
        <v>0</v>
      </c>
      <c r="BJ18" s="229">
        <v>8421</v>
      </c>
      <c r="BK18" s="229">
        <v>50</v>
      </c>
      <c r="BL18" s="229">
        <v>8471</v>
      </c>
      <c r="BM18" s="229">
        <v>0</v>
      </c>
      <c r="BN18" s="229">
        <v>14592</v>
      </c>
      <c r="BO18" s="229">
        <v>0</v>
      </c>
      <c r="BP18" s="229">
        <v>14592</v>
      </c>
      <c r="BQ18" s="229">
        <v>0</v>
      </c>
      <c r="BR18" s="229">
        <v>0</v>
      </c>
      <c r="BS18" s="229">
        <v>14592</v>
      </c>
      <c r="BT18" s="229">
        <v>0</v>
      </c>
      <c r="BU18" s="229">
        <v>14592</v>
      </c>
      <c r="BV18" s="229">
        <v>0</v>
      </c>
      <c r="BW18" s="229">
        <v>246832</v>
      </c>
      <c r="BX18" s="229">
        <v>44674</v>
      </c>
      <c r="BY18" s="229">
        <v>291506</v>
      </c>
      <c r="BZ18" s="229">
        <v>0</v>
      </c>
      <c r="CA18" s="229">
        <v>0</v>
      </c>
      <c r="CB18" s="229">
        <v>234372</v>
      </c>
      <c r="CC18" s="229">
        <v>15379</v>
      </c>
      <c r="CD18" s="229">
        <v>249751</v>
      </c>
      <c r="CE18" s="229">
        <v>0</v>
      </c>
      <c r="CF18" s="229">
        <v>246141</v>
      </c>
      <c r="CG18" s="229">
        <v>44674</v>
      </c>
      <c r="CH18" s="229">
        <v>290815</v>
      </c>
      <c r="CI18" s="229">
        <v>0</v>
      </c>
      <c r="CJ18" s="229">
        <v>0</v>
      </c>
      <c r="CK18" s="229">
        <v>233681</v>
      </c>
      <c r="CL18" s="229">
        <v>15379</v>
      </c>
      <c r="CM18" s="229">
        <v>249060</v>
      </c>
      <c r="CN18" s="229">
        <v>0</v>
      </c>
      <c r="CO18" s="229">
        <v>41352</v>
      </c>
      <c r="CP18" s="229">
        <v>7728</v>
      </c>
      <c r="CQ18" s="229">
        <v>49080</v>
      </c>
      <c r="CR18" s="229">
        <v>0</v>
      </c>
      <c r="CS18" s="229">
        <v>0</v>
      </c>
      <c r="CT18" s="229">
        <v>39259</v>
      </c>
      <c r="CU18" s="229">
        <v>2661</v>
      </c>
      <c r="CV18" s="229">
        <v>41920</v>
      </c>
      <c r="CW18" s="229">
        <v>0</v>
      </c>
      <c r="CX18" s="229">
        <v>165407</v>
      </c>
      <c r="CY18" s="229">
        <v>32925</v>
      </c>
      <c r="CZ18" s="229">
        <v>198332</v>
      </c>
      <c r="DA18" s="229">
        <v>0</v>
      </c>
      <c r="DB18" s="229">
        <v>0</v>
      </c>
      <c r="DC18" s="229">
        <v>157033</v>
      </c>
      <c r="DD18" s="229">
        <v>11334</v>
      </c>
      <c r="DE18" s="229">
        <v>168367</v>
      </c>
      <c r="DF18" s="229">
        <v>0</v>
      </c>
      <c r="DG18" s="229">
        <v>39382</v>
      </c>
      <c r="DH18" s="229">
        <v>4021</v>
      </c>
      <c r="DI18" s="229">
        <v>43403</v>
      </c>
      <c r="DJ18" s="229">
        <v>0</v>
      </c>
      <c r="DK18" s="229">
        <v>0</v>
      </c>
      <c r="DL18" s="229">
        <v>37389</v>
      </c>
      <c r="DM18" s="229">
        <v>1384</v>
      </c>
      <c r="DN18" s="229">
        <v>38773</v>
      </c>
      <c r="DO18" s="229">
        <v>0</v>
      </c>
      <c r="DP18" s="229">
        <v>691</v>
      </c>
      <c r="DQ18" s="229">
        <v>0</v>
      </c>
      <c r="DR18" s="229">
        <v>691</v>
      </c>
      <c r="DS18" s="229">
        <v>0</v>
      </c>
      <c r="DT18" s="229">
        <v>0</v>
      </c>
      <c r="DU18" s="229">
        <v>691</v>
      </c>
      <c r="DV18" s="229">
        <v>0</v>
      </c>
      <c r="DW18" s="229">
        <v>691</v>
      </c>
      <c r="DX18" s="229">
        <v>0</v>
      </c>
      <c r="DY18" s="229">
        <v>661</v>
      </c>
      <c r="DZ18" s="229">
        <v>0</v>
      </c>
      <c r="EA18" s="229">
        <v>661</v>
      </c>
      <c r="EB18" s="229">
        <v>0</v>
      </c>
      <c r="EC18" s="229">
        <v>0</v>
      </c>
      <c r="ED18" s="229">
        <v>661</v>
      </c>
      <c r="EE18" s="229">
        <v>0</v>
      </c>
      <c r="EF18" s="229">
        <v>661</v>
      </c>
      <c r="EG18" s="229">
        <v>0</v>
      </c>
      <c r="EH18" s="229">
        <v>30</v>
      </c>
      <c r="EI18" s="229">
        <v>0</v>
      </c>
      <c r="EJ18" s="229">
        <v>30</v>
      </c>
      <c r="EK18" s="229">
        <v>0</v>
      </c>
      <c r="EL18" s="229">
        <v>0</v>
      </c>
      <c r="EM18" s="229">
        <v>30</v>
      </c>
      <c r="EN18" s="229">
        <v>0</v>
      </c>
      <c r="EO18" s="229">
        <v>30</v>
      </c>
      <c r="EP18" s="229">
        <v>0</v>
      </c>
      <c r="EQ18" s="229">
        <v>18143</v>
      </c>
      <c r="ER18" s="229">
        <v>1361</v>
      </c>
      <c r="ES18" s="229">
        <v>19504</v>
      </c>
      <c r="ET18" s="229">
        <v>0</v>
      </c>
      <c r="EU18" s="229">
        <v>0</v>
      </c>
      <c r="EV18" s="229">
        <v>17335</v>
      </c>
      <c r="EW18" s="229">
        <v>628</v>
      </c>
      <c r="EX18" s="229">
        <v>17963</v>
      </c>
      <c r="EY18" s="229">
        <v>0</v>
      </c>
      <c r="EZ18" s="229">
        <v>58447</v>
      </c>
      <c r="FA18" s="229">
        <v>0</v>
      </c>
      <c r="FB18" s="229">
        <v>58447</v>
      </c>
      <c r="FC18" s="229">
        <v>0</v>
      </c>
      <c r="FD18" s="229">
        <v>0</v>
      </c>
      <c r="FE18" s="229">
        <v>58447</v>
      </c>
      <c r="FF18" s="229">
        <v>0</v>
      </c>
      <c r="FG18" s="229">
        <v>58447</v>
      </c>
      <c r="FH18" s="229">
        <v>0</v>
      </c>
      <c r="FI18" s="229">
        <v>0</v>
      </c>
      <c r="FJ18" s="229">
        <v>0</v>
      </c>
      <c r="FK18" s="229">
        <v>0</v>
      </c>
      <c r="FL18" s="229">
        <v>0</v>
      </c>
      <c r="FM18" s="229">
        <v>0</v>
      </c>
      <c r="FN18" s="229">
        <v>0</v>
      </c>
      <c r="FO18" s="229">
        <v>0</v>
      </c>
      <c r="FP18" s="229">
        <v>0</v>
      </c>
      <c r="FQ18" s="229">
        <v>0</v>
      </c>
      <c r="FR18" s="229">
        <v>0</v>
      </c>
      <c r="FS18" s="229">
        <v>0</v>
      </c>
      <c r="FT18" s="229">
        <v>0</v>
      </c>
      <c r="FU18" s="229">
        <v>0</v>
      </c>
      <c r="FV18" s="229">
        <v>0</v>
      </c>
      <c r="FW18" s="229">
        <v>0</v>
      </c>
      <c r="FX18" s="229">
        <v>0</v>
      </c>
      <c r="FY18" s="229">
        <v>0</v>
      </c>
      <c r="FZ18" s="229">
        <v>0</v>
      </c>
      <c r="GA18" s="229">
        <v>0</v>
      </c>
      <c r="GB18" s="229">
        <v>0</v>
      </c>
      <c r="GC18" s="229">
        <v>0</v>
      </c>
      <c r="GD18" s="229">
        <v>0</v>
      </c>
      <c r="GE18" s="229">
        <v>0</v>
      </c>
      <c r="GF18" s="229">
        <v>0</v>
      </c>
      <c r="GG18" s="229">
        <v>0</v>
      </c>
      <c r="GH18" s="229">
        <v>0</v>
      </c>
      <c r="GI18" s="229">
        <v>0</v>
      </c>
      <c r="GJ18" s="229">
        <v>0</v>
      </c>
      <c r="GK18" s="229">
        <v>0</v>
      </c>
      <c r="GL18" s="229">
        <v>0</v>
      </c>
      <c r="GM18" s="229">
        <v>0</v>
      </c>
      <c r="GN18" s="229">
        <v>0</v>
      </c>
      <c r="GO18" s="229">
        <v>0</v>
      </c>
      <c r="GP18" s="229">
        <v>0</v>
      </c>
      <c r="GQ18" s="229">
        <v>0</v>
      </c>
      <c r="GR18" s="229">
        <v>0</v>
      </c>
      <c r="GS18" s="229">
        <v>0</v>
      </c>
      <c r="GT18" s="229">
        <v>0</v>
      </c>
      <c r="GU18" s="229">
        <v>0</v>
      </c>
      <c r="GV18" s="229">
        <v>0</v>
      </c>
      <c r="GW18" s="229">
        <v>0</v>
      </c>
      <c r="GX18" s="229">
        <v>0</v>
      </c>
      <c r="GY18" s="229">
        <v>0</v>
      </c>
      <c r="GZ18" s="229">
        <v>0</v>
      </c>
      <c r="HA18" s="229">
        <v>0</v>
      </c>
      <c r="HB18" s="229">
        <v>0</v>
      </c>
      <c r="HC18" s="229">
        <v>0</v>
      </c>
      <c r="HD18" s="229">
        <v>0</v>
      </c>
      <c r="HE18" s="229">
        <v>0</v>
      </c>
      <c r="HF18" s="229">
        <v>0</v>
      </c>
      <c r="HG18" s="229">
        <v>0</v>
      </c>
      <c r="HH18" s="229">
        <v>0</v>
      </c>
      <c r="HI18" s="229">
        <v>0</v>
      </c>
      <c r="HJ18" s="229">
        <v>0</v>
      </c>
      <c r="HK18" s="229">
        <v>0</v>
      </c>
      <c r="HL18" s="229">
        <v>0</v>
      </c>
      <c r="HM18" s="229">
        <v>0</v>
      </c>
      <c r="HN18" s="229">
        <v>0</v>
      </c>
      <c r="HO18" s="229">
        <v>0</v>
      </c>
      <c r="HP18" s="229">
        <v>0</v>
      </c>
      <c r="HQ18" s="229">
        <v>0</v>
      </c>
      <c r="HR18" s="229">
        <v>0</v>
      </c>
      <c r="HS18" s="229">
        <v>0</v>
      </c>
      <c r="HT18" s="229">
        <v>0</v>
      </c>
      <c r="HU18" s="229">
        <v>0</v>
      </c>
      <c r="HV18" s="229">
        <v>0</v>
      </c>
      <c r="HW18" s="229">
        <v>0</v>
      </c>
      <c r="HX18" s="229">
        <v>0</v>
      </c>
      <c r="HY18" s="229">
        <v>0</v>
      </c>
      <c r="HZ18" s="229">
        <v>0</v>
      </c>
      <c r="IA18" s="229">
        <v>0</v>
      </c>
      <c r="IB18" s="229">
        <v>0</v>
      </c>
      <c r="IC18" s="229">
        <v>0</v>
      </c>
      <c r="ID18" s="229">
        <v>0</v>
      </c>
      <c r="IE18" s="229">
        <v>0</v>
      </c>
      <c r="IF18" s="229">
        <v>0</v>
      </c>
      <c r="IG18" s="229">
        <v>0</v>
      </c>
      <c r="IH18" s="229">
        <v>0</v>
      </c>
      <c r="II18" s="229">
        <v>0</v>
      </c>
      <c r="IJ18" s="229">
        <v>0</v>
      </c>
      <c r="IK18" s="229">
        <v>0</v>
      </c>
      <c r="IL18" s="229">
        <v>0</v>
      </c>
      <c r="IM18" s="229">
        <v>0</v>
      </c>
      <c r="IN18" s="229">
        <v>0</v>
      </c>
      <c r="IO18" s="229">
        <v>0</v>
      </c>
      <c r="IP18" s="229">
        <v>0</v>
      </c>
      <c r="IQ18" s="229">
        <v>0</v>
      </c>
      <c r="IR18" s="229">
        <v>0</v>
      </c>
      <c r="IS18" s="229">
        <v>0</v>
      </c>
      <c r="IT18" s="229">
        <v>0</v>
      </c>
      <c r="IU18" s="229">
        <v>0</v>
      </c>
      <c r="IV18" s="229">
        <v>0</v>
      </c>
    </row>
    <row r="19" spans="1:256" ht="13.5">
      <c r="A19" s="229" t="str">
        <f>T("473081")</f>
        <v>473081</v>
      </c>
      <c r="B19" s="229" t="s">
        <v>22</v>
      </c>
      <c r="C19" s="229">
        <v>774459</v>
      </c>
      <c r="D19" s="229">
        <v>207518</v>
      </c>
      <c r="E19" s="229">
        <v>981977</v>
      </c>
      <c r="F19" s="229">
        <v>0</v>
      </c>
      <c r="G19" s="229">
        <v>0</v>
      </c>
      <c r="H19" s="229">
        <v>721353</v>
      </c>
      <c r="I19" s="229">
        <v>25736</v>
      </c>
      <c r="J19" s="229">
        <v>747089</v>
      </c>
      <c r="K19" s="229">
        <v>0</v>
      </c>
      <c r="L19" s="229">
        <v>774459</v>
      </c>
      <c r="M19" s="229">
        <v>207518</v>
      </c>
      <c r="N19" s="229">
        <v>981977</v>
      </c>
      <c r="O19" s="229">
        <v>0</v>
      </c>
      <c r="P19" s="229">
        <v>0</v>
      </c>
      <c r="Q19" s="229">
        <v>721353</v>
      </c>
      <c r="R19" s="229">
        <v>25736</v>
      </c>
      <c r="S19" s="229">
        <v>747089</v>
      </c>
      <c r="T19" s="229">
        <v>0</v>
      </c>
      <c r="U19" s="229">
        <v>222422</v>
      </c>
      <c r="V19" s="229">
        <v>24897</v>
      </c>
      <c r="W19" s="229">
        <v>247319</v>
      </c>
      <c r="X19" s="229">
        <v>0</v>
      </c>
      <c r="Y19" s="229">
        <v>0</v>
      </c>
      <c r="Z19" s="229">
        <v>214905</v>
      </c>
      <c r="AA19" s="229">
        <v>2703</v>
      </c>
      <c r="AB19" s="229">
        <v>217608</v>
      </c>
      <c r="AC19" s="229">
        <v>0</v>
      </c>
      <c r="AD19" s="229">
        <v>9616</v>
      </c>
      <c r="AE19" s="229">
        <v>1413</v>
      </c>
      <c r="AF19" s="229">
        <v>11029</v>
      </c>
      <c r="AG19" s="229">
        <v>0</v>
      </c>
      <c r="AH19" s="229">
        <v>0</v>
      </c>
      <c r="AI19" s="229">
        <v>9198</v>
      </c>
      <c r="AJ19" s="229">
        <v>146</v>
      </c>
      <c r="AK19" s="229">
        <v>9344</v>
      </c>
      <c r="AL19" s="229">
        <v>0</v>
      </c>
      <c r="AM19" s="229">
        <v>147737</v>
      </c>
      <c r="AN19" s="229">
        <v>20748</v>
      </c>
      <c r="AO19" s="229">
        <v>168485</v>
      </c>
      <c r="AP19" s="229">
        <v>0</v>
      </c>
      <c r="AQ19" s="229">
        <v>0</v>
      </c>
      <c r="AR19" s="229">
        <v>140984</v>
      </c>
      <c r="AS19" s="229">
        <v>2149</v>
      </c>
      <c r="AT19" s="229">
        <v>143133</v>
      </c>
      <c r="AU19" s="229">
        <v>0</v>
      </c>
      <c r="AV19" s="229">
        <v>2264</v>
      </c>
      <c r="AW19" s="229">
        <v>0</v>
      </c>
      <c r="AX19" s="229">
        <v>2264</v>
      </c>
      <c r="AY19" s="229">
        <v>0</v>
      </c>
      <c r="AZ19" s="229">
        <v>0</v>
      </c>
      <c r="BA19" s="229">
        <v>2264</v>
      </c>
      <c r="BB19" s="229">
        <v>0</v>
      </c>
      <c r="BC19" s="229">
        <v>2264</v>
      </c>
      <c r="BD19" s="229">
        <v>0</v>
      </c>
      <c r="BE19" s="229">
        <v>18155</v>
      </c>
      <c r="BF19" s="229">
        <v>2736</v>
      </c>
      <c r="BG19" s="229">
        <v>20891</v>
      </c>
      <c r="BH19" s="229">
        <v>0</v>
      </c>
      <c r="BI19" s="229">
        <v>0</v>
      </c>
      <c r="BJ19" s="229">
        <v>17809</v>
      </c>
      <c r="BK19" s="229">
        <v>408</v>
      </c>
      <c r="BL19" s="229">
        <v>18217</v>
      </c>
      <c r="BM19" s="229">
        <v>0</v>
      </c>
      <c r="BN19" s="229">
        <v>46914</v>
      </c>
      <c r="BO19" s="229">
        <v>0</v>
      </c>
      <c r="BP19" s="229">
        <v>46914</v>
      </c>
      <c r="BQ19" s="229">
        <v>0</v>
      </c>
      <c r="BR19" s="229">
        <v>0</v>
      </c>
      <c r="BS19" s="229">
        <v>46914</v>
      </c>
      <c r="BT19" s="229">
        <v>0</v>
      </c>
      <c r="BU19" s="229">
        <v>46914</v>
      </c>
      <c r="BV19" s="229">
        <v>0</v>
      </c>
      <c r="BW19" s="229">
        <v>431672</v>
      </c>
      <c r="BX19" s="229">
        <v>170357</v>
      </c>
      <c r="BY19" s="229">
        <v>602029</v>
      </c>
      <c r="BZ19" s="229">
        <v>0</v>
      </c>
      <c r="CA19" s="229">
        <v>0</v>
      </c>
      <c r="CB19" s="229">
        <v>388957</v>
      </c>
      <c r="CC19" s="229">
        <v>18412</v>
      </c>
      <c r="CD19" s="229">
        <v>407369</v>
      </c>
      <c r="CE19" s="229">
        <v>0</v>
      </c>
      <c r="CF19" s="229">
        <v>428771</v>
      </c>
      <c r="CG19" s="229">
        <v>170357</v>
      </c>
      <c r="CH19" s="229">
        <v>599128</v>
      </c>
      <c r="CI19" s="229">
        <v>0</v>
      </c>
      <c r="CJ19" s="229">
        <v>0</v>
      </c>
      <c r="CK19" s="229">
        <v>386056</v>
      </c>
      <c r="CL19" s="229">
        <v>18412</v>
      </c>
      <c r="CM19" s="229">
        <v>404468</v>
      </c>
      <c r="CN19" s="229">
        <v>0</v>
      </c>
      <c r="CO19" s="229">
        <v>62658</v>
      </c>
      <c r="CP19" s="229">
        <v>18602</v>
      </c>
      <c r="CQ19" s="229">
        <v>81260</v>
      </c>
      <c r="CR19" s="229">
        <v>0</v>
      </c>
      <c r="CS19" s="229">
        <v>0</v>
      </c>
      <c r="CT19" s="229">
        <v>56416</v>
      </c>
      <c r="CU19" s="229">
        <v>2010</v>
      </c>
      <c r="CV19" s="229">
        <v>58426</v>
      </c>
      <c r="CW19" s="229">
        <v>0</v>
      </c>
      <c r="CX19" s="229">
        <v>294831</v>
      </c>
      <c r="CY19" s="229">
        <v>120159</v>
      </c>
      <c r="CZ19" s="229">
        <v>414990</v>
      </c>
      <c r="DA19" s="229">
        <v>0</v>
      </c>
      <c r="DB19" s="229">
        <v>0</v>
      </c>
      <c r="DC19" s="229">
        <v>265459</v>
      </c>
      <c r="DD19" s="229">
        <v>12987</v>
      </c>
      <c r="DE19" s="229">
        <v>278446</v>
      </c>
      <c r="DF19" s="229">
        <v>0</v>
      </c>
      <c r="DG19" s="229">
        <v>71282</v>
      </c>
      <c r="DH19" s="229">
        <v>31596</v>
      </c>
      <c r="DI19" s="229">
        <v>102878</v>
      </c>
      <c r="DJ19" s="229">
        <v>0</v>
      </c>
      <c r="DK19" s="229">
        <v>0</v>
      </c>
      <c r="DL19" s="229">
        <v>64181</v>
      </c>
      <c r="DM19" s="229">
        <v>3415</v>
      </c>
      <c r="DN19" s="229">
        <v>67596</v>
      </c>
      <c r="DO19" s="229">
        <v>0</v>
      </c>
      <c r="DP19" s="229">
        <v>2901</v>
      </c>
      <c r="DQ19" s="229">
        <v>0</v>
      </c>
      <c r="DR19" s="229">
        <v>2901</v>
      </c>
      <c r="DS19" s="229">
        <v>0</v>
      </c>
      <c r="DT19" s="229">
        <v>0</v>
      </c>
      <c r="DU19" s="229">
        <v>2901</v>
      </c>
      <c r="DV19" s="229">
        <v>0</v>
      </c>
      <c r="DW19" s="229">
        <v>2901</v>
      </c>
      <c r="DX19" s="229">
        <v>0</v>
      </c>
      <c r="DY19" s="229">
        <v>2469</v>
      </c>
      <c r="DZ19" s="229">
        <v>0</v>
      </c>
      <c r="EA19" s="229">
        <v>2469</v>
      </c>
      <c r="EB19" s="229">
        <v>0</v>
      </c>
      <c r="EC19" s="229">
        <v>0</v>
      </c>
      <c r="ED19" s="229">
        <v>2469</v>
      </c>
      <c r="EE19" s="229">
        <v>0</v>
      </c>
      <c r="EF19" s="229">
        <v>2469</v>
      </c>
      <c r="EG19" s="229">
        <v>0</v>
      </c>
      <c r="EH19" s="229">
        <v>432</v>
      </c>
      <c r="EI19" s="229">
        <v>0</v>
      </c>
      <c r="EJ19" s="229">
        <v>432</v>
      </c>
      <c r="EK19" s="229">
        <v>0</v>
      </c>
      <c r="EL19" s="229">
        <v>0</v>
      </c>
      <c r="EM19" s="229">
        <v>432</v>
      </c>
      <c r="EN19" s="229">
        <v>0</v>
      </c>
      <c r="EO19" s="229">
        <v>432</v>
      </c>
      <c r="EP19" s="229">
        <v>0</v>
      </c>
      <c r="EQ19" s="229">
        <v>25596</v>
      </c>
      <c r="ER19" s="229">
        <v>6678</v>
      </c>
      <c r="ES19" s="229">
        <v>32274</v>
      </c>
      <c r="ET19" s="229">
        <v>0</v>
      </c>
      <c r="EU19" s="229">
        <v>0</v>
      </c>
      <c r="EV19" s="229">
        <v>22722</v>
      </c>
      <c r="EW19" s="229">
        <v>1053</v>
      </c>
      <c r="EX19" s="229">
        <v>23775</v>
      </c>
      <c r="EY19" s="229">
        <v>0</v>
      </c>
      <c r="EZ19" s="229">
        <v>81503</v>
      </c>
      <c r="FA19" s="229">
        <v>1459</v>
      </c>
      <c r="FB19" s="229">
        <v>82962</v>
      </c>
      <c r="FC19" s="229">
        <v>0</v>
      </c>
      <c r="FD19" s="229">
        <v>0</v>
      </c>
      <c r="FE19" s="229">
        <v>81503</v>
      </c>
      <c r="FF19" s="229">
        <v>0</v>
      </c>
      <c r="FG19" s="229">
        <v>81503</v>
      </c>
      <c r="FH19" s="229">
        <v>0</v>
      </c>
      <c r="FI19" s="229">
        <v>13266</v>
      </c>
      <c r="FJ19" s="229">
        <v>0</v>
      </c>
      <c r="FK19" s="229">
        <v>13266</v>
      </c>
      <c r="FL19" s="229">
        <v>0</v>
      </c>
      <c r="FM19" s="229">
        <v>0</v>
      </c>
      <c r="FN19" s="229">
        <v>13266</v>
      </c>
      <c r="FO19" s="229">
        <v>0</v>
      </c>
      <c r="FP19" s="229">
        <v>13266</v>
      </c>
      <c r="FQ19" s="229">
        <v>0</v>
      </c>
      <c r="FR19" s="229">
        <v>0</v>
      </c>
      <c r="FS19" s="229">
        <v>4127</v>
      </c>
      <c r="FT19" s="229">
        <v>4127</v>
      </c>
      <c r="FU19" s="229">
        <v>0</v>
      </c>
      <c r="FV19" s="229">
        <v>0</v>
      </c>
      <c r="FW19" s="229">
        <v>0</v>
      </c>
      <c r="FX19" s="229">
        <v>3568</v>
      </c>
      <c r="FY19" s="229">
        <v>3568</v>
      </c>
      <c r="FZ19" s="229">
        <v>0</v>
      </c>
      <c r="GA19" s="229">
        <v>0</v>
      </c>
      <c r="GB19" s="229">
        <v>4127</v>
      </c>
      <c r="GC19" s="229">
        <v>4127</v>
      </c>
      <c r="GD19" s="229">
        <v>0</v>
      </c>
      <c r="GE19" s="229">
        <v>0</v>
      </c>
      <c r="GF19" s="229">
        <v>0</v>
      </c>
      <c r="GG19" s="229">
        <v>3568</v>
      </c>
      <c r="GH19" s="229">
        <v>3568</v>
      </c>
      <c r="GI19" s="229">
        <v>0</v>
      </c>
      <c r="GJ19" s="229">
        <v>0</v>
      </c>
      <c r="GK19" s="229">
        <v>0</v>
      </c>
      <c r="GL19" s="229">
        <v>0</v>
      </c>
      <c r="GM19" s="229">
        <v>0</v>
      </c>
      <c r="GN19" s="229">
        <v>0</v>
      </c>
      <c r="GO19" s="229">
        <v>0</v>
      </c>
      <c r="GP19" s="229">
        <v>0</v>
      </c>
      <c r="GQ19" s="229">
        <v>0</v>
      </c>
      <c r="GR19" s="229">
        <v>0</v>
      </c>
      <c r="GS19" s="229">
        <v>0</v>
      </c>
      <c r="GT19" s="229">
        <v>0</v>
      </c>
      <c r="GU19" s="229">
        <v>0</v>
      </c>
      <c r="GV19" s="229">
        <v>0</v>
      </c>
      <c r="GW19" s="229">
        <v>0</v>
      </c>
      <c r="GX19" s="229">
        <v>0</v>
      </c>
      <c r="GY19" s="229">
        <v>0</v>
      </c>
      <c r="GZ19" s="229">
        <v>0</v>
      </c>
      <c r="HA19" s="229">
        <v>0</v>
      </c>
      <c r="HB19" s="229">
        <v>0</v>
      </c>
      <c r="HC19" s="229">
        <v>0</v>
      </c>
      <c r="HD19" s="229">
        <v>0</v>
      </c>
      <c r="HE19" s="229">
        <v>0</v>
      </c>
      <c r="HF19" s="229">
        <v>0</v>
      </c>
      <c r="HG19" s="229">
        <v>0</v>
      </c>
      <c r="HH19" s="229">
        <v>0</v>
      </c>
      <c r="HI19" s="229">
        <v>0</v>
      </c>
      <c r="HJ19" s="229">
        <v>0</v>
      </c>
      <c r="HK19" s="229">
        <v>0</v>
      </c>
      <c r="HL19" s="229">
        <v>0</v>
      </c>
      <c r="HM19" s="229">
        <v>0</v>
      </c>
      <c r="HN19" s="229">
        <v>0</v>
      </c>
      <c r="HO19" s="229">
        <v>0</v>
      </c>
      <c r="HP19" s="229">
        <v>0</v>
      </c>
      <c r="HQ19" s="229">
        <v>0</v>
      </c>
      <c r="HR19" s="229">
        <v>0</v>
      </c>
      <c r="HS19" s="229">
        <v>0</v>
      </c>
      <c r="HT19" s="229">
        <v>0</v>
      </c>
      <c r="HU19" s="229">
        <v>0</v>
      </c>
      <c r="HV19" s="229">
        <v>0</v>
      </c>
      <c r="HW19" s="229">
        <v>0</v>
      </c>
      <c r="HX19" s="229">
        <v>0</v>
      </c>
      <c r="HY19" s="229">
        <v>0</v>
      </c>
      <c r="HZ19" s="229">
        <v>0</v>
      </c>
      <c r="IA19" s="229">
        <v>0</v>
      </c>
      <c r="IB19" s="229">
        <v>0</v>
      </c>
      <c r="IC19" s="229">
        <v>0</v>
      </c>
      <c r="ID19" s="229">
        <v>0</v>
      </c>
      <c r="IE19" s="229">
        <v>0</v>
      </c>
      <c r="IF19" s="229">
        <v>0</v>
      </c>
      <c r="IG19" s="229">
        <v>0</v>
      </c>
      <c r="IH19" s="229">
        <v>0</v>
      </c>
      <c r="II19" s="229">
        <v>0</v>
      </c>
      <c r="IJ19" s="229">
        <v>0</v>
      </c>
      <c r="IK19" s="229">
        <v>0</v>
      </c>
      <c r="IL19" s="229">
        <v>0</v>
      </c>
      <c r="IM19" s="229">
        <v>0</v>
      </c>
      <c r="IN19" s="229">
        <v>0</v>
      </c>
      <c r="IO19" s="229">
        <v>0</v>
      </c>
      <c r="IP19" s="229">
        <v>0</v>
      </c>
      <c r="IQ19" s="229">
        <v>0</v>
      </c>
      <c r="IR19" s="229">
        <v>0</v>
      </c>
      <c r="IS19" s="229">
        <v>0</v>
      </c>
      <c r="IT19" s="229">
        <v>0</v>
      </c>
      <c r="IU19" s="229">
        <v>0</v>
      </c>
      <c r="IV19" s="229">
        <v>0</v>
      </c>
    </row>
    <row r="20" spans="1:256" ht="13.5">
      <c r="A20" s="229" t="str">
        <f>T("473111")</f>
        <v>473111</v>
      </c>
      <c r="B20" s="229" t="s">
        <v>23</v>
      </c>
      <c r="C20" s="229">
        <v>1110423</v>
      </c>
      <c r="D20" s="229">
        <v>191051</v>
      </c>
      <c r="E20" s="229">
        <v>1301474</v>
      </c>
      <c r="F20" s="229">
        <v>0</v>
      </c>
      <c r="G20" s="229">
        <v>0</v>
      </c>
      <c r="H20" s="229">
        <v>1059878</v>
      </c>
      <c r="I20" s="229">
        <v>25421</v>
      </c>
      <c r="J20" s="229">
        <v>1085299</v>
      </c>
      <c r="K20" s="229">
        <v>0</v>
      </c>
      <c r="L20" s="229">
        <v>1110423</v>
      </c>
      <c r="M20" s="229">
        <v>191051</v>
      </c>
      <c r="N20" s="229">
        <v>1301474</v>
      </c>
      <c r="O20" s="229">
        <v>0</v>
      </c>
      <c r="P20" s="229">
        <v>0</v>
      </c>
      <c r="Q20" s="229">
        <v>1059878</v>
      </c>
      <c r="R20" s="229">
        <v>25421</v>
      </c>
      <c r="S20" s="229">
        <v>1085299</v>
      </c>
      <c r="T20" s="229">
        <v>0</v>
      </c>
      <c r="U20" s="229">
        <v>276416</v>
      </c>
      <c r="V20" s="229">
        <v>27025</v>
      </c>
      <c r="W20" s="229">
        <v>303441</v>
      </c>
      <c r="X20" s="229">
        <v>0</v>
      </c>
      <c r="Y20" s="229">
        <v>0</v>
      </c>
      <c r="Z20" s="229">
        <v>260695</v>
      </c>
      <c r="AA20" s="229">
        <v>8924</v>
      </c>
      <c r="AB20" s="229">
        <v>269619</v>
      </c>
      <c r="AC20" s="229">
        <v>0</v>
      </c>
      <c r="AD20" s="229">
        <v>11513</v>
      </c>
      <c r="AE20" s="229">
        <v>1680</v>
      </c>
      <c r="AF20" s="229">
        <v>13193</v>
      </c>
      <c r="AG20" s="229">
        <v>0</v>
      </c>
      <c r="AH20" s="229">
        <v>0</v>
      </c>
      <c r="AI20" s="229">
        <v>10481</v>
      </c>
      <c r="AJ20" s="229">
        <v>549</v>
      </c>
      <c r="AK20" s="229">
        <v>11030</v>
      </c>
      <c r="AL20" s="229">
        <v>0</v>
      </c>
      <c r="AM20" s="229">
        <v>163910</v>
      </c>
      <c r="AN20" s="229">
        <v>23922</v>
      </c>
      <c r="AO20" s="229">
        <v>187832</v>
      </c>
      <c r="AP20" s="229">
        <v>0</v>
      </c>
      <c r="AQ20" s="229">
        <v>0</v>
      </c>
      <c r="AR20" s="229">
        <v>149221</v>
      </c>
      <c r="AS20" s="229">
        <v>7823</v>
      </c>
      <c r="AT20" s="229">
        <v>157044</v>
      </c>
      <c r="AU20" s="229">
        <v>0</v>
      </c>
      <c r="AV20" s="229">
        <v>4204</v>
      </c>
      <c r="AW20" s="229">
        <v>0</v>
      </c>
      <c r="AX20" s="229">
        <v>4204</v>
      </c>
      <c r="AY20" s="229">
        <v>0</v>
      </c>
      <c r="AZ20" s="229">
        <v>0</v>
      </c>
      <c r="BA20" s="229">
        <v>4204</v>
      </c>
      <c r="BB20" s="229">
        <v>0</v>
      </c>
      <c r="BC20" s="229">
        <v>4204</v>
      </c>
      <c r="BD20" s="229">
        <v>0</v>
      </c>
      <c r="BE20" s="229">
        <v>33285</v>
      </c>
      <c r="BF20" s="229">
        <v>632</v>
      </c>
      <c r="BG20" s="229">
        <v>33917</v>
      </c>
      <c r="BH20" s="229">
        <v>0</v>
      </c>
      <c r="BI20" s="229">
        <v>0</v>
      </c>
      <c r="BJ20" s="229">
        <v>33285</v>
      </c>
      <c r="BK20" s="229">
        <v>245</v>
      </c>
      <c r="BL20" s="229">
        <v>33530</v>
      </c>
      <c r="BM20" s="229">
        <v>0</v>
      </c>
      <c r="BN20" s="229">
        <v>67708</v>
      </c>
      <c r="BO20" s="229">
        <v>791</v>
      </c>
      <c r="BP20" s="229">
        <v>68499</v>
      </c>
      <c r="BQ20" s="229">
        <v>0</v>
      </c>
      <c r="BR20" s="229">
        <v>0</v>
      </c>
      <c r="BS20" s="229">
        <v>67708</v>
      </c>
      <c r="BT20" s="229">
        <v>307</v>
      </c>
      <c r="BU20" s="229">
        <v>68015</v>
      </c>
      <c r="BV20" s="229">
        <v>0</v>
      </c>
      <c r="BW20" s="229">
        <v>770107</v>
      </c>
      <c r="BX20" s="229">
        <v>118232</v>
      </c>
      <c r="BY20" s="229">
        <v>888339</v>
      </c>
      <c r="BZ20" s="229">
        <v>0</v>
      </c>
      <c r="CA20" s="229">
        <v>0</v>
      </c>
      <c r="CB20" s="229">
        <v>737495</v>
      </c>
      <c r="CC20" s="229">
        <v>14716</v>
      </c>
      <c r="CD20" s="229">
        <v>752211</v>
      </c>
      <c r="CE20" s="229">
        <v>0</v>
      </c>
      <c r="CF20" s="229">
        <v>769744</v>
      </c>
      <c r="CG20" s="229">
        <v>118232</v>
      </c>
      <c r="CH20" s="229">
        <v>887976</v>
      </c>
      <c r="CI20" s="229">
        <v>0</v>
      </c>
      <c r="CJ20" s="229">
        <v>0</v>
      </c>
      <c r="CK20" s="229">
        <v>737132</v>
      </c>
      <c r="CL20" s="229">
        <v>14716</v>
      </c>
      <c r="CM20" s="229">
        <v>751848</v>
      </c>
      <c r="CN20" s="229">
        <v>0</v>
      </c>
      <c r="CO20" s="229">
        <v>62766</v>
      </c>
      <c r="CP20" s="229">
        <v>9641</v>
      </c>
      <c r="CQ20" s="229">
        <v>72407</v>
      </c>
      <c r="CR20" s="229">
        <v>0</v>
      </c>
      <c r="CS20" s="229">
        <v>0</v>
      </c>
      <c r="CT20" s="229">
        <v>60107</v>
      </c>
      <c r="CU20" s="229">
        <v>1200</v>
      </c>
      <c r="CV20" s="229">
        <v>61307</v>
      </c>
      <c r="CW20" s="229">
        <v>0</v>
      </c>
      <c r="CX20" s="229">
        <v>588275</v>
      </c>
      <c r="CY20" s="229">
        <v>90358</v>
      </c>
      <c r="CZ20" s="229">
        <v>678633</v>
      </c>
      <c r="DA20" s="229">
        <v>0</v>
      </c>
      <c r="DB20" s="229">
        <v>0</v>
      </c>
      <c r="DC20" s="229">
        <v>563351</v>
      </c>
      <c r="DD20" s="229">
        <v>11247</v>
      </c>
      <c r="DE20" s="229">
        <v>574598</v>
      </c>
      <c r="DF20" s="229">
        <v>0</v>
      </c>
      <c r="DG20" s="229">
        <v>118703</v>
      </c>
      <c r="DH20" s="229">
        <v>18233</v>
      </c>
      <c r="DI20" s="229">
        <v>136936</v>
      </c>
      <c r="DJ20" s="229">
        <v>0</v>
      </c>
      <c r="DK20" s="229">
        <v>0</v>
      </c>
      <c r="DL20" s="229">
        <v>113674</v>
      </c>
      <c r="DM20" s="229">
        <v>2269</v>
      </c>
      <c r="DN20" s="229">
        <v>115943</v>
      </c>
      <c r="DO20" s="229">
        <v>0</v>
      </c>
      <c r="DP20" s="229">
        <v>363</v>
      </c>
      <c r="DQ20" s="229">
        <v>0</v>
      </c>
      <c r="DR20" s="229">
        <v>363</v>
      </c>
      <c r="DS20" s="229">
        <v>0</v>
      </c>
      <c r="DT20" s="229">
        <v>0</v>
      </c>
      <c r="DU20" s="229">
        <v>363</v>
      </c>
      <c r="DV20" s="229">
        <v>0</v>
      </c>
      <c r="DW20" s="229">
        <v>363</v>
      </c>
      <c r="DX20" s="229">
        <v>0</v>
      </c>
      <c r="DY20" s="229">
        <v>51</v>
      </c>
      <c r="DZ20" s="229">
        <v>0</v>
      </c>
      <c r="EA20" s="229">
        <v>51</v>
      </c>
      <c r="EB20" s="229">
        <v>0</v>
      </c>
      <c r="EC20" s="229">
        <v>0</v>
      </c>
      <c r="ED20" s="229">
        <v>51</v>
      </c>
      <c r="EE20" s="229">
        <v>0</v>
      </c>
      <c r="EF20" s="229">
        <v>51</v>
      </c>
      <c r="EG20" s="229">
        <v>0</v>
      </c>
      <c r="EH20" s="229">
        <v>312</v>
      </c>
      <c r="EI20" s="229">
        <v>0</v>
      </c>
      <c r="EJ20" s="229">
        <v>312</v>
      </c>
      <c r="EK20" s="229">
        <v>0</v>
      </c>
      <c r="EL20" s="229">
        <v>0</v>
      </c>
      <c r="EM20" s="229">
        <v>312</v>
      </c>
      <c r="EN20" s="229">
        <v>0</v>
      </c>
      <c r="EO20" s="229">
        <v>312</v>
      </c>
      <c r="EP20" s="229">
        <v>0</v>
      </c>
      <c r="EQ20" s="229">
        <v>20224</v>
      </c>
      <c r="ER20" s="229">
        <v>3297</v>
      </c>
      <c r="ES20" s="229">
        <v>23521</v>
      </c>
      <c r="ET20" s="229">
        <v>0</v>
      </c>
      <c r="EU20" s="229">
        <v>0</v>
      </c>
      <c r="EV20" s="229">
        <v>18012</v>
      </c>
      <c r="EW20" s="229">
        <v>653</v>
      </c>
      <c r="EX20" s="229">
        <v>18665</v>
      </c>
      <c r="EY20" s="229">
        <v>0</v>
      </c>
      <c r="EZ20" s="229">
        <v>43676</v>
      </c>
      <c r="FA20" s="229">
        <v>0</v>
      </c>
      <c r="FB20" s="229">
        <v>43676</v>
      </c>
      <c r="FC20" s="229">
        <v>0</v>
      </c>
      <c r="FD20" s="229">
        <v>0</v>
      </c>
      <c r="FE20" s="229">
        <v>43676</v>
      </c>
      <c r="FF20" s="229">
        <v>0</v>
      </c>
      <c r="FG20" s="229">
        <v>43676</v>
      </c>
      <c r="FH20" s="229">
        <v>0</v>
      </c>
      <c r="FI20" s="229">
        <v>0</v>
      </c>
      <c r="FJ20" s="229">
        <v>0</v>
      </c>
      <c r="FK20" s="229">
        <v>0</v>
      </c>
      <c r="FL20" s="229">
        <v>0</v>
      </c>
      <c r="FM20" s="229">
        <v>0</v>
      </c>
      <c r="FN20" s="229">
        <v>0</v>
      </c>
      <c r="FO20" s="229">
        <v>0</v>
      </c>
      <c r="FP20" s="229">
        <v>0</v>
      </c>
      <c r="FQ20" s="229">
        <v>0</v>
      </c>
      <c r="FR20" s="229">
        <v>0</v>
      </c>
      <c r="FS20" s="229">
        <v>42497</v>
      </c>
      <c r="FT20" s="229">
        <v>42497</v>
      </c>
      <c r="FU20" s="229">
        <v>0</v>
      </c>
      <c r="FV20" s="229">
        <v>0</v>
      </c>
      <c r="FW20" s="229">
        <v>0</v>
      </c>
      <c r="FX20" s="229">
        <v>1128</v>
      </c>
      <c r="FY20" s="229">
        <v>1128</v>
      </c>
      <c r="FZ20" s="229">
        <v>0</v>
      </c>
      <c r="GA20" s="229">
        <v>0</v>
      </c>
      <c r="GB20" s="229">
        <v>21036</v>
      </c>
      <c r="GC20" s="229">
        <v>21036</v>
      </c>
      <c r="GD20" s="229">
        <v>0</v>
      </c>
      <c r="GE20" s="229">
        <v>0</v>
      </c>
      <c r="GF20" s="229">
        <v>0</v>
      </c>
      <c r="GG20" s="229">
        <v>1072</v>
      </c>
      <c r="GH20" s="229">
        <v>1072</v>
      </c>
      <c r="GI20" s="229">
        <v>0</v>
      </c>
      <c r="GJ20" s="229">
        <v>0</v>
      </c>
      <c r="GK20" s="229">
        <v>21461</v>
      </c>
      <c r="GL20" s="229">
        <v>21461</v>
      </c>
      <c r="GM20" s="229">
        <v>0</v>
      </c>
      <c r="GN20" s="229">
        <v>0</v>
      </c>
      <c r="GO20" s="229">
        <v>0</v>
      </c>
      <c r="GP20" s="229">
        <v>56</v>
      </c>
      <c r="GQ20" s="229">
        <v>56</v>
      </c>
      <c r="GR20" s="229">
        <v>0</v>
      </c>
      <c r="GS20" s="229">
        <v>0</v>
      </c>
      <c r="GT20" s="229">
        <v>0</v>
      </c>
      <c r="GU20" s="229">
        <v>0</v>
      </c>
      <c r="GV20" s="229">
        <v>0</v>
      </c>
      <c r="GW20" s="229">
        <v>0</v>
      </c>
      <c r="GX20" s="229">
        <v>0</v>
      </c>
      <c r="GY20" s="229">
        <v>0</v>
      </c>
      <c r="GZ20" s="229">
        <v>0</v>
      </c>
      <c r="HA20" s="229">
        <v>0</v>
      </c>
      <c r="HB20" s="229">
        <v>0</v>
      </c>
      <c r="HC20" s="229">
        <v>0</v>
      </c>
      <c r="HD20" s="229">
        <v>0</v>
      </c>
      <c r="HE20" s="229">
        <v>0</v>
      </c>
      <c r="HF20" s="229">
        <v>0</v>
      </c>
      <c r="HG20" s="229">
        <v>0</v>
      </c>
      <c r="HH20" s="229">
        <v>0</v>
      </c>
      <c r="HI20" s="229">
        <v>0</v>
      </c>
      <c r="HJ20" s="229">
        <v>0</v>
      </c>
      <c r="HK20" s="229">
        <v>0</v>
      </c>
      <c r="HL20" s="229">
        <v>0</v>
      </c>
      <c r="HM20" s="229">
        <v>0</v>
      </c>
      <c r="HN20" s="229">
        <v>0</v>
      </c>
      <c r="HO20" s="229">
        <v>0</v>
      </c>
      <c r="HP20" s="229">
        <v>0</v>
      </c>
      <c r="HQ20" s="229">
        <v>0</v>
      </c>
      <c r="HR20" s="229">
        <v>0</v>
      </c>
      <c r="HS20" s="229">
        <v>0</v>
      </c>
      <c r="HT20" s="229">
        <v>0</v>
      </c>
      <c r="HU20" s="229">
        <v>0</v>
      </c>
      <c r="HV20" s="229">
        <v>0</v>
      </c>
      <c r="HW20" s="229">
        <v>0</v>
      </c>
      <c r="HX20" s="229">
        <v>0</v>
      </c>
      <c r="HY20" s="229">
        <v>0</v>
      </c>
      <c r="HZ20" s="229">
        <v>0</v>
      </c>
      <c r="IA20" s="229">
        <v>0</v>
      </c>
      <c r="IB20" s="229">
        <v>0</v>
      </c>
      <c r="IC20" s="229">
        <v>0</v>
      </c>
      <c r="ID20" s="229">
        <v>0</v>
      </c>
      <c r="IE20" s="229">
        <v>0</v>
      </c>
      <c r="IF20" s="229">
        <v>0</v>
      </c>
      <c r="IG20" s="229">
        <v>0</v>
      </c>
      <c r="IH20" s="229">
        <v>0</v>
      </c>
      <c r="II20" s="229">
        <v>0</v>
      </c>
      <c r="IJ20" s="229">
        <v>0</v>
      </c>
      <c r="IK20" s="229">
        <v>0</v>
      </c>
      <c r="IL20" s="229">
        <v>0</v>
      </c>
      <c r="IM20" s="229">
        <v>0</v>
      </c>
      <c r="IN20" s="229">
        <v>0</v>
      </c>
      <c r="IO20" s="229">
        <v>0</v>
      </c>
      <c r="IP20" s="229">
        <v>0</v>
      </c>
      <c r="IQ20" s="229">
        <v>0</v>
      </c>
      <c r="IR20" s="229">
        <v>0</v>
      </c>
      <c r="IS20" s="229">
        <v>0</v>
      </c>
      <c r="IT20" s="229">
        <v>0</v>
      </c>
      <c r="IU20" s="229">
        <v>0</v>
      </c>
      <c r="IV20" s="229">
        <v>0</v>
      </c>
    </row>
    <row r="21" spans="1:256" ht="13.5">
      <c r="A21" s="229" t="str">
        <f>T("473138")</f>
        <v>473138</v>
      </c>
      <c r="B21" s="229" t="s">
        <v>24</v>
      </c>
      <c r="C21" s="229">
        <v>486873</v>
      </c>
      <c r="D21" s="229">
        <v>114197</v>
      </c>
      <c r="E21" s="229">
        <v>601070</v>
      </c>
      <c r="F21" s="229">
        <v>0</v>
      </c>
      <c r="G21" s="229">
        <v>0</v>
      </c>
      <c r="H21" s="229">
        <v>466235</v>
      </c>
      <c r="I21" s="229">
        <v>12520</v>
      </c>
      <c r="J21" s="229">
        <v>478755</v>
      </c>
      <c r="K21" s="229">
        <v>0</v>
      </c>
      <c r="L21" s="229">
        <v>486873</v>
      </c>
      <c r="M21" s="229">
        <v>114197</v>
      </c>
      <c r="N21" s="229">
        <v>601070</v>
      </c>
      <c r="O21" s="229">
        <v>0</v>
      </c>
      <c r="P21" s="229">
        <v>0</v>
      </c>
      <c r="Q21" s="229">
        <v>466235</v>
      </c>
      <c r="R21" s="229">
        <v>12520</v>
      </c>
      <c r="S21" s="229">
        <v>478755</v>
      </c>
      <c r="T21" s="229">
        <v>0</v>
      </c>
      <c r="U21" s="229">
        <v>114987</v>
      </c>
      <c r="V21" s="229">
        <v>29769</v>
      </c>
      <c r="W21" s="229">
        <v>144756</v>
      </c>
      <c r="X21" s="229">
        <v>0</v>
      </c>
      <c r="Y21" s="229">
        <v>0</v>
      </c>
      <c r="Z21" s="229">
        <v>111297</v>
      </c>
      <c r="AA21" s="229">
        <v>2637</v>
      </c>
      <c r="AB21" s="229">
        <v>113934</v>
      </c>
      <c r="AC21" s="229">
        <v>0</v>
      </c>
      <c r="AD21" s="229">
        <v>4775</v>
      </c>
      <c r="AE21" s="229">
        <v>1217</v>
      </c>
      <c r="AF21" s="229">
        <v>5992</v>
      </c>
      <c r="AG21" s="229">
        <v>0</v>
      </c>
      <c r="AH21" s="229">
        <v>0</v>
      </c>
      <c r="AI21" s="229">
        <v>4412</v>
      </c>
      <c r="AJ21" s="229">
        <v>172</v>
      </c>
      <c r="AK21" s="229">
        <v>4584</v>
      </c>
      <c r="AL21" s="229">
        <v>0</v>
      </c>
      <c r="AM21" s="229">
        <v>82827</v>
      </c>
      <c r="AN21" s="229">
        <v>27236</v>
      </c>
      <c r="AO21" s="229">
        <v>110063</v>
      </c>
      <c r="AP21" s="229">
        <v>0</v>
      </c>
      <c r="AQ21" s="229">
        <v>0</v>
      </c>
      <c r="AR21" s="229">
        <v>79913</v>
      </c>
      <c r="AS21" s="229">
        <v>2465</v>
      </c>
      <c r="AT21" s="229">
        <v>82378</v>
      </c>
      <c r="AU21" s="229">
        <v>0</v>
      </c>
      <c r="AV21" s="229">
        <v>2113</v>
      </c>
      <c r="AW21" s="229">
        <v>0</v>
      </c>
      <c r="AX21" s="229">
        <v>2113</v>
      </c>
      <c r="AY21" s="229">
        <v>0</v>
      </c>
      <c r="AZ21" s="229">
        <v>0</v>
      </c>
      <c r="BA21" s="229">
        <v>2113</v>
      </c>
      <c r="BB21" s="229">
        <v>0</v>
      </c>
      <c r="BC21" s="229">
        <v>2113</v>
      </c>
      <c r="BD21" s="229">
        <v>0</v>
      </c>
      <c r="BE21" s="229">
        <v>8254</v>
      </c>
      <c r="BF21" s="229">
        <v>645</v>
      </c>
      <c r="BG21" s="229">
        <v>8899</v>
      </c>
      <c r="BH21" s="229">
        <v>0</v>
      </c>
      <c r="BI21" s="229">
        <v>0</v>
      </c>
      <c r="BJ21" s="229">
        <v>7874</v>
      </c>
      <c r="BK21" s="229">
        <v>0</v>
      </c>
      <c r="BL21" s="229">
        <v>7874</v>
      </c>
      <c r="BM21" s="229">
        <v>0</v>
      </c>
      <c r="BN21" s="229">
        <v>19131</v>
      </c>
      <c r="BO21" s="229">
        <v>671</v>
      </c>
      <c r="BP21" s="229">
        <v>19802</v>
      </c>
      <c r="BQ21" s="229">
        <v>0</v>
      </c>
      <c r="BR21" s="229">
        <v>0</v>
      </c>
      <c r="BS21" s="229">
        <v>19098</v>
      </c>
      <c r="BT21" s="229">
        <v>0</v>
      </c>
      <c r="BU21" s="229">
        <v>19098</v>
      </c>
      <c r="BV21" s="229">
        <v>0</v>
      </c>
      <c r="BW21" s="229">
        <v>340122</v>
      </c>
      <c r="BX21" s="229">
        <v>71459</v>
      </c>
      <c r="BY21" s="229">
        <v>411581</v>
      </c>
      <c r="BZ21" s="229">
        <v>0</v>
      </c>
      <c r="CA21" s="229">
        <v>0</v>
      </c>
      <c r="CB21" s="229">
        <v>324256</v>
      </c>
      <c r="CC21" s="229">
        <v>9048</v>
      </c>
      <c r="CD21" s="229">
        <v>333304</v>
      </c>
      <c r="CE21" s="229">
        <v>0</v>
      </c>
      <c r="CF21" s="229">
        <v>144877</v>
      </c>
      <c r="CG21" s="229">
        <v>71459</v>
      </c>
      <c r="CH21" s="229">
        <v>216336</v>
      </c>
      <c r="CI21" s="229">
        <v>0</v>
      </c>
      <c r="CJ21" s="229">
        <v>0</v>
      </c>
      <c r="CK21" s="229">
        <v>129011</v>
      </c>
      <c r="CL21" s="229">
        <v>9048</v>
      </c>
      <c r="CM21" s="229">
        <v>138059</v>
      </c>
      <c r="CN21" s="229">
        <v>0</v>
      </c>
      <c r="CO21" s="229">
        <v>16907</v>
      </c>
      <c r="CP21" s="229">
        <v>7289</v>
      </c>
      <c r="CQ21" s="229">
        <v>24196</v>
      </c>
      <c r="CR21" s="229">
        <v>0</v>
      </c>
      <c r="CS21" s="229">
        <v>0</v>
      </c>
      <c r="CT21" s="229">
        <v>15056</v>
      </c>
      <c r="CU21" s="229">
        <v>923</v>
      </c>
      <c r="CV21" s="229">
        <v>15979</v>
      </c>
      <c r="CW21" s="229">
        <v>0</v>
      </c>
      <c r="CX21" s="229">
        <v>102254</v>
      </c>
      <c r="CY21" s="229">
        <v>63177</v>
      </c>
      <c r="CZ21" s="229">
        <v>165431</v>
      </c>
      <c r="DA21" s="229">
        <v>0</v>
      </c>
      <c r="DB21" s="229">
        <v>0</v>
      </c>
      <c r="DC21" s="229">
        <v>91056</v>
      </c>
      <c r="DD21" s="229">
        <v>7999</v>
      </c>
      <c r="DE21" s="229">
        <v>99055</v>
      </c>
      <c r="DF21" s="229">
        <v>0</v>
      </c>
      <c r="DG21" s="229">
        <v>25716</v>
      </c>
      <c r="DH21" s="229">
        <v>993</v>
      </c>
      <c r="DI21" s="229">
        <v>26709</v>
      </c>
      <c r="DJ21" s="229">
        <v>0</v>
      </c>
      <c r="DK21" s="229">
        <v>0</v>
      </c>
      <c r="DL21" s="229">
        <v>22899</v>
      </c>
      <c r="DM21" s="229">
        <v>126</v>
      </c>
      <c r="DN21" s="229">
        <v>23025</v>
      </c>
      <c r="DO21" s="229">
        <v>0</v>
      </c>
      <c r="DP21" s="229">
        <v>195245</v>
      </c>
      <c r="DQ21" s="229">
        <v>0</v>
      </c>
      <c r="DR21" s="229">
        <v>195245</v>
      </c>
      <c r="DS21" s="229">
        <v>0</v>
      </c>
      <c r="DT21" s="229">
        <v>0</v>
      </c>
      <c r="DU21" s="229">
        <v>195245</v>
      </c>
      <c r="DV21" s="229">
        <v>0</v>
      </c>
      <c r="DW21" s="229">
        <v>195245</v>
      </c>
      <c r="DX21" s="229">
        <v>0</v>
      </c>
      <c r="DY21" s="229">
        <v>195226</v>
      </c>
      <c r="DZ21" s="229">
        <v>0</v>
      </c>
      <c r="EA21" s="229">
        <v>195226</v>
      </c>
      <c r="EB21" s="229">
        <v>0</v>
      </c>
      <c r="EC21" s="229">
        <v>0</v>
      </c>
      <c r="ED21" s="229">
        <v>195226</v>
      </c>
      <c r="EE21" s="229">
        <v>0</v>
      </c>
      <c r="EF21" s="229">
        <v>195226</v>
      </c>
      <c r="EG21" s="229">
        <v>0</v>
      </c>
      <c r="EH21" s="229">
        <v>19</v>
      </c>
      <c r="EI21" s="229">
        <v>0</v>
      </c>
      <c r="EJ21" s="229">
        <v>19</v>
      </c>
      <c r="EK21" s="229">
        <v>0</v>
      </c>
      <c r="EL21" s="229">
        <v>0</v>
      </c>
      <c r="EM21" s="229">
        <v>19</v>
      </c>
      <c r="EN21" s="229">
        <v>0</v>
      </c>
      <c r="EO21" s="229">
        <v>19</v>
      </c>
      <c r="EP21" s="229">
        <v>0</v>
      </c>
      <c r="EQ21" s="229">
        <v>9689</v>
      </c>
      <c r="ER21" s="229">
        <v>3880</v>
      </c>
      <c r="ES21" s="229">
        <v>13569</v>
      </c>
      <c r="ET21" s="229">
        <v>0</v>
      </c>
      <c r="EU21" s="229">
        <v>0</v>
      </c>
      <c r="EV21" s="229">
        <v>8607</v>
      </c>
      <c r="EW21" s="229">
        <v>835</v>
      </c>
      <c r="EX21" s="229">
        <v>9442</v>
      </c>
      <c r="EY21" s="229">
        <v>0</v>
      </c>
      <c r="EZ21" s="229">
        <v>22075</v>
      </c>
      <c r="FA21" s="229">
        <v>0</v>
      </c>
      <c r="FB21" s="229">
        <v>22075</v>
      </c>
      <c r="FC21" s="229">
        <v>0</v>
      </c>
      <c r="FD21" s="229">
        <v>0</v>
      </c>
      <c r="FE21" s="229">
        <v>22075</v>
      </c>
      <c r="FF21" s="229">
        <v>0</v>
      </c>
      <c r="FG21" s="229">
        <v>22075</v>
      </c>
      <c r="FH21" s="229">
        <v>0</v>
      </c>
      <c r="FI21" s="229">
        <v>0</v>
      </c>
      <c r="FJ21" s="229">
        <v>0</v>
      </c>
      <c r="FK21" s="229">
        <v>0</v>
      </c>
      <c r="FL21" s="229">
        <v>0</v>
      </c>
      <c r="FM21" s="229">
        <v>0</v>
      </c>
      <c r="FN21" s="229">
        <v>0</v>
      </c>
      <c r="FO21" s="229">
        <v>0</v>
      </c>
      <c r="FP21" s="229">
        <v>0</v>
      </c>
      <c r="FQ21" s="229">
        <v>0</v>
      </c>
      <c r="FR21" s="229">
        <v>0</v>
      </c>
      <c r="FS21" s="229">
        <v>9089</v>
      </c>
      <c r="FT21" s="229">
        <v>9089</v>
      </c>
      <c r="FU21" s="229">
        <v>0</v>
      </c>
      <c r="FV21" s="229">
        <v>0</v>
      </c>
      <c r="FW21" s="229">
        <v>0</v>
      </c>
      <c r="FX21" s="229">
        <v>0</v>
      </c>
      <c r="FY21" s="229">
        <v>0</v>
      </c>
      <c r="FZ21" s="229">
        <v>0</v>
      </c>
      <c r="GA21" s="229">
        <v>0</v>
      </c>
      <c r="GB21" s="229">
        <v>9089</v>
      </c>
      <c r="GC21" s="229">
        <v>9089</v>
      </c>
      <c r="GD21" s="229">
        <v>0</v>
      </c>
      <c r="GE21" s="229">
        <v>0</v>
      </c>
      <c r="GF21" s="229">
        <v>0</v>
      </c>
      <c r="GG21" s="229">
        <v>0</v>
      </c>
      <c r="GH21" s="229">
        <v>0</v>
      </c>
      <c r="GI21" s="229">
        <v>0</v>
      </c>
      <c r="GJ21" s="229">
        <v>0</v>
      </c>
      <c r="GK21" s="229">
        <v>0</v>
      </c>
      <c r="GL21" s="229">
        <v>0</v>
      </c>
      <c r="GM21" s="229">
        <v>0</v>
      </c>
      <c r="GN21" s="229">
        <v>0</v>
      </c>
      <c r="GO21" s="229">
        <v>0</v>
      </c>
      <c r="GP21" s="229">
        <v>0</v>
      </c>
      <c r="GQ21" s="229">
        <v>0</v>
      </c>
      <c r="GR21" s="229">
        <v>0</v>
      </c>
      <c r="GS21" s="229">
        <v>0</v>
      </c>
      <c r="GT21" s="229">
        <v>0</v>
      </c>
      <c r="GU21" s="229">
        <v>0</v>
      </c>
      <c r="GV21" s="229">
        <v>0</v>
      </c>
      <c r="GW21" s="229">
        <v>0</v>
      </c>
      <c r="GX21" s="229">
        <v>0</v>
      </c>
      <c r="GY21" s="229">
        <v>0</v>
      </c>
      <c r="GZ21" s="229">
        <v>0</v>
      </c>
      <c r="HA21" s="229">
        <v>0</v>
      </c>
      <c r="HB21" s="229">
        <v>0</v>
      </c>
      <c r="HC21" s="229">
        <v>0</v>
      </c>
      <c r="HD21" s="229">
        <v>0</v>
      </c>
      <c r="HE21" s="229">
        <v>0</v>
      </c>
      <c r="HF21" s="229">
        <v>0</v>
      </c>
      <c r="HG21" s="229">
        <v>0</v>
      </c>
      <c r="HH21" s="229">
        <v>0</v>
      </c>
      <c r="HI21" s="229">
        <v>0</v>
      </c>
      <c r="HJ21" s="229">
        <v>0</v>
      </c>
      <c r="HK21" s="229">
        <v>0</v>
      </c>
      <c r="HL21" s="229">
        <v>0</v>
      </c>
      <c r="HM21" s="229">
        <v>0</v>
      </c>
      <c r="HN21" s="229">
        <v>0</v>
      </c>
      <c r="HO21" s="229">
        <v>0</v>
      </c>
      <c r="HP21" s="229">
        <v>0</v>
      </c>
      <c r="HQ21" s="229">
        <v>0</v>
      </c>
      <c r="HR21" s="229">
        <v>0</v>
      </c>
      <c r="HS21" s="229">
        <v>0</v>
      </c>
      <c r="HT21" s="229">
        <v>0</v>
      </c>
      <c r="HU21" s="229">
        <v>0</v>
      </c>
      <c r="HV21" s="229">
        <v>0</v>
      </c>
      <c r="HW21" s="229">
        <v>0</v>
      </c>
      <c r="HX21" s="229">
        <v>0</v>
      </c>
      <c r="HY21" s="229">
        <v>0</v>
      </c>
      <c r="HZ21" s="229">
        <v>0</v>
      </c>
      <c r="IA21" s="229">
        <v>0</v>
      </c>
      <c r="IB21" s="229">
        <v>0</v>
      </c>
      <c r="IC21" s="229">
        <v>0</v>
      </c>
      <c r="ID21" s="229">
        <v>0</v>
      </c>
      <c r="IE21" s="229">
        <v>0</v>
      </c>
      <c r="IF21" s="229">
        <v>0</v>
      </c>
      <c r="IG21" s="229">
        <v>0</v>
      </c>
      <c r="IH21" s="229">
        <v>0</v>
      </c>
      <c r="II21" s="229">
        <v>0</v>
      </c>
      <c r="IJ21" s="229">
        <v>0</v>
      </c>
      <c r="IK21" s="229">
        <v>0</v>
      </c>
      <c r="IL21" s="229">
        <v>0</v>
      </c>
      <c r="IM21" s="229">
        <v>0</v>
      </c>
      <c r="IN21" s="229">
        <v>0</v>
      </c>
      <c r="IO21" s="229">
        <v>0</v>
      </c>
      <c r="IP21" s="229">
        <v>0</v>
      </c>
      <c r="IQ21" s="229">
        <v>0</v>
      </c>
      <c r="IR21" s="229">
        <v>0</v>
      </c>
      <c r="IS21" s="229">
        <v>0</v>
      </c>
      <c r="IT21" s="229">
        <v>0</v>
      </c>
      <c r="IU21" s="229">
        <v>0</v>
      </c>
      <c r="IV21" s="229">
        <v>0</v>
      </c>
    </row>
    <row r="22" spans="1:256" ht="13.5">
      <c r="A22" s="229" t="str">
        <f>T("473146")</f>
        <v>473146</v>
      </c>
      <c r="B22" s="229" t="s">
        <v>25</v>
      </c>
      <c r="C22" s="229">
        <v>894779</v>
      </c>
      <c r="D22" s="229">
        <v>198104</v>
      </c>
      <c r="E22" s="229">
        <v>1092883</v>
      </c>
      <c r="F22" s="229">
        <v>0</v>
      </c>
      <c r="G22" s="229">
        <v>0</v>
      </c>
      <c r="H22" s="229">
        <v>839896</v>
      </c>
      <c r="I22" s="229">
        <v>23197</v>
      </c>
      <c r="J22" s="229">
        <v>863093</v>
      </c>
      <c r="K22" s="229">
        <v>0</v>
      </c>
      <c r="L22" s="229">
        <v>894779</v>
      </c>
      <c r="M22" s="229">
        <v>198104</v>
      </c>
      <c r="N22" s="229">
        <v>1092883</v>
      </c>
      <c r="O22" s="229">
        <v>0</v>
      </c>
      <c r="P22" s="229">
        <v>0</v>
      </c>
      <c r="Q22" s="229">
        <v>839896</v>
      </c>
      <c r="R22" s="229">
        <v>23197</v>
      </c>
      <c r="S22" s="229">
        <v>863093</v>
      </c>
      <c r="T22" s="229">
        <v>0</v>
      </c>
      <c r="U22" s="229">
        <v>242196</v>
      </c>
      <c r="V22" s="229">
        <v>29546</v>
      </c>
      <c r="W22" s="229">
        <v>271742</v>
      </c>
      <c r="X22" s="229">
        <v>0</v>
      </c>
      <c r="Y22" s="229">
        <v>0</v>
      </c>
      <c r="Z22" s="229">
        <v>232317</v>
      </c>
      <c r="AA22" s="229">
        <v>5972</v>
      </c>
      <c r="AB22" s="229">
        <v>238289</v>
      </c>
      <c r="AC22" s="229">
        <v>0</v>
      </c>
      <c r="AD22" s="229">
        <v>9703</v>
      </c>
      <c r="AE22" s="229">
        <v>890</v>
      </c>
      <c r="AF22" s="229">
        <v>10593</v>
      </c>
      <c r="AG22" s="229">
        <v>0</v>
      </c>
      <c r="AH22" s="229">
        <v>0</v>
      </c>
      <c r="AI22" s="229">
        <v>5780</v>
      </c>
      <c r="AJ22" s="229">
        <v>175</v>
      </c>
      <c r="AK22" s="229">
        <v>5955</v>
      </c>
      <c r="AL22" s="229">
        <v>0</v>
      </c>
      <c r="AM22" s="229">
        <v>186896</v>
      </c>
      <c r="AN22" s="229">
        <v>27770</v>
      </c>
      <c r="AO22" s="229">
        <v>214666</v>
      </c>
      <c r="AP22" s="229">
        <v>0</v>
      </c>
      <c r="AQ22" s="229">
        <v>0</v>
      </c>
      <c r="AR22" s="229">
        <v>181439</v>
      </c>
      <c r="AS22" s="229">
        <v>5492</v>
      </c>
      <c r="AT22" s="229">
        <v>186931</v>
      </c>
      <c r="AU22" s="229">
        <v>0</v>
      </c>
      <c r="AV22" s="229">
        <v>3090</v>
      </c>
      <c r="AW22" s="229">
        <v>0</v>
      </c>
      <c r="AX22" s="229">
        <v>3090</v>
      </c>
      <c r="AY22" s="229">
        <v>0</v>
      </c>
      <c r="AZ22" s="229">
        <v>0</v>
      </c>
      <c r="BA22" s="229">
        <v>3090</v>
      </c>
      <c r="BB22" s="229">
        <v>0</v>
      </c>
      <c r="BC22" s="229">
        <v>3090</v>
      </c>
      <c r="BD22" s="229">
        <v>0</v>
      </c>
      <c r="BE22" s="229">
        <v>13888</v>
      </c>
      <c r="BF22" s="229">
        <v>354</v>
      </c>
      <c r="BG22" s="229">
        <v>14242</v>
      </c>
      <c r="BH22" s="229">
        <v>0</v>
      </c>
      <c r="BI22" s="229">
        <v>0</v>
      </c>
      <c r="BJ22" s="229">
        <v>13888</v>
      </c>
      <c r="BK22" s="229">
        <v>170</v>
      </c>
      <c r="BL22" s="229">
        <v>14058</v>
      </c>
      <c r="BM22" s="229">
        <v>0</v>
      </c>
      <c r="BN22" s="229">
        <v>31709</v>
      </c>
      <c r="BO22" s="229">
        <v>532</v>
      </c>
      <c r="BP22" s="229">
        <v>32241</v>
      </c>
      <c r="BQ22" s="229">
        <v>0</v>
      </c>
      <c r="BR22" s="229">
        <v>0</v>
      </c>
      <c r="BS22" s="229">
        <v>31210</v>
      </c>
      <c r="BT22" s="229">
        <v>135</v>
      </c>
      <c r="BU22" s="229">
        <v>31345</v>
      </c>
      <c r="BV22" s="229">
        <v>0</v>
      </c>
      <c r="BW22" s="229">
        <v>582897</v>
      </c>
      <c r="BX22" s="229">
        <v>162672</v>
      </c>
      <c r="BY22" s="229">
        <v>745569</v>
      </c>
      <c r="BZ22" s="229">
        <v>0</v>
      </c>
      <c r="CA22" s="229">
        <v>0</v>
      </c>
      <c r="CB22" s="229">
        <v>540199</v>
      </c>
      <c r="CC22" s="229">
        <v>16346</v>
      </c>
      <c r="CD22" s="229">
        <v>556545</v>
      </c>
      <c r="CE22" s="229">
        <v>0</v>
      </c>
      <c r="CF22" s="229">
        <v>582597</v>
      </c>
      <c r="CG22" s="229">
        <v>162672</v>
      </c>
      <c r="CH22" s="229">
        <v>745269</v>
      </c>
      <c r="CI22" s="229">
        <v>0</v>
      </c>
      <c r="CJ22" s="229">
        <v>0</v>
      </c>
      <c r="CK22" s="229">
        <v>539899</v>
      </c>
      <c r="CL22" s="229">
        <v>16346</v>
      </c>
      <c r="CM22" s="229">
        <v>556245</v>
      </c>
      <c r="CN22" s="229">
        <v>0</v>
      </c>
      <c r="CO22" s="229">
        <v>81563</v>
      </c>
      <c r="CP22" s="229">
        <v>52774</v>
      </c>
      <c r="CQ22" s="229">
        <v>134337</v>
      </c>
      <c r="CR22" s="229">
        <v>0</v>
      </c>
      <c r="CS22" s="229">
        <v>0</v>
      </c>
      <c r="CT22" s="229">
        <v>75604</v>
      </c>
      <c r="CU22" s="229">
        <v>5231</v>
      </c>
      <c r="CV22" s="229">
        <v>80835</v>
      </c>
      <c r="CW22" s="229">
        <v>0</v>
      </c>
      <c r="CX22" s="229">
        <v>244690</v>
      </c>
      <c r="CY22" s="229">
        <v>108321</v>
      </c>
      <c r="CZ22" s="229">
        <v>353011</v>
      </c>
      <c r="DA22" s="229">
        <v>0</v>
      </c>
      <c r="DB22" s="229">
        <v>0</v>
      </c>
      <c r="DC22" s="229">
        <v>226749</v>
      </c>
      <c r="DD22" s="229">
        <v>10787</v>
      </c>
      <c r="DE22" s="229">
        <v>237536</v>
      </c>
      <c r="DF22" s="229">
        <v>0</v>
      </c>
      <c r="DG22" s="229">
        <v>256344</v>
      </c>
      <c r="DH22" s="229">
        <v>1577</v>
      </c>
      <c r="DI22" s="229">
        <v>257921</v>
      </c>
      <c r="DJ22" s="229">
        <v>0</v>
      </c>
      <c r="DK22" s="229">
        <v>0</v>
      </c>
      <c r="DL22" s="229">
        <v>237546</v>
      </c>
      <c r="DM22" s="229">
        <v>328</v>
      </c>
      <c r="DN22" s="229">
        <v>237874</v>
      </c>
      <c r="DO22" s="229">
        <v>0</v>
      </c>
      <c r="DP22" s="229">
        <v>300</v>
      </c>
      <c r="DQ22" s="229">
        <v>0</v>
      </c>
      <c r="DR22" s="229">
        <v>300</v>
      </c>
      <c r="DS22" s="229">
        <v>0</v>
      </c>
      <c r="DT22" s="229">
        <v>0</v>
      </c>
      <c r="DU22" s="229">
        <v>300</v>
      </c>
      <c r="DV22" s="229">
        <v>0</v>
      </c>
      <c r="DW22" s="229">
        <v>300</v>
      </c>
      <c r="DX22" s="229">
        <v>0</v>
      </c>
      <c r="DY22" s="229">
        <v>270</v>
      </c>
      <c r="DZ22" s="229">
        <v>0</v>
      </c>
      <c r="EA22" s="229">
        <v>270</v>
      </c>
      <c r="EB22" s="229">
        <v>0</v>
      </c>
      <c r="EC22" s="229">
        <v>0</v>
      </c>
      <c r="ED22" s="229">
        <v>270</v>
      </c>
      <c r="EE22" s="229">
        <v>0</v>
      </c>
      <c r="EF22" s="229">
        <v>270</v>
      </c>
      <c r="EG22" s="229">
        <v>0</v>
      </c>
      <c r="EH22" s="229">
        <v>30</v>
      </c>
      <c r="EI22" s="229">
        <v>0</v>
      </c>
      <c r="EJ22" s="229">
        <v>30</v>
      </c>
      <c r="EK22" s="229">
        <v>0</v>
      </c>
      <c r="EL22" s="229">
        <v>0</v>
      </c>
      <c r="EM22" s="229">
        <v>30</v>
      </c>
      <c r="EN22" s="229">
        <v>0</v>
      </c>
      <c r="EO22" s="229">
        <v>30</v>
      </c>
      <c r="EP22" s="229">
        <v>0</v>
      </c>
      <c r="EQ22" s="229">
        <v>19768</v>
      </c>
      <c r="ER22" s="229">
        <v>5886</v>
      </c>
      <c r="ES22" s="229">
        <v>25654</v>
      </c>
      <c r="ET22" s="229">
        <v>0</v>
      </c>
      <c r="EU22" s="229">
        <v>0</v>
      </c>
      <c r="EV22" s="229">
        <v>17463</v>
      </c>
      <c r="EW22" s="229">
        <v>879</v>
      </c>
      <c r="EX22" s="229">
        <v>18342</v>
      </c>
      <c r="EY22" s="229">
        <v>0</v>
      </c>
      <c r="EZ22" s="229">
        <v>49918</v>
      </c>
      <c r="FA22" s="229">
        <v>0</v>
      </c>
      <c r="FB22" s="229">
        <v>49918</v>
      </c>
      <c r="FC22" s="229">
        <v>0</v>
      </c>
      <c r="FD22" s="229">
        <v>0</v>
      </c>
      <c r="FE22" s="229">
        <v>49917</v>
      </c>
      <c r="FF22" s="229">
        <v>0</v>
      </c>
      <c r="FG22" s="229">
        <v>49917</v>
      </c>
      <c r="FH22" s="229">
        <v>0</v>
      </c>
      <c r="FI22" s="229">
        <v>0</v>
      </c>
      <c r="FJ22" s="229">
        <v>0</v>
      </c>
      <c r="FK22" s="229">
        <v>0</v>
      </c>
      <c r="FL22" s="229">
        <v>0</v>
      </c>
      <c r="FM22" s="229">
        <v>0</v>
      </c>
      <c r="FN22" s="229">
        <v>0</v>
      </c>
      <c r="FO22" s="229">
        <v>0</v>
      </c>
      <c r="FP22" s="229">
        <v>0</v>
      </c>
      <c r="FQ22" s="229">
        <v>0</v>
      </c>
      <c r="FR22" s="229">
        <v>0</v>
      </c>
      <c r="FS22" s="229">
        <v>0</v>
      </c>
      <c r="FT22" s="229">
        <v>0</v>
      </c>
      <c r="FU22" s="229">
        <v>0</v>
      </c>
      <c r="FV22" s="229">
        <v>0</v>
      </c>
      <c r="FW22" s="229">
        <v>0</v>
      </c>
      <c r="FX22" s="229">
        <v>0</v>
      </c>
      <c r="FY22" s="229">
        <v>0</v>
      </c>
      <c r="FZ22" s="229">
        <v>0</v>
      </c>
      <c r="GA22" s="229">
        <v>0</v>
      </c>
      <c r="GB22" s="229">
        <v>0</v>
      </c>
      <c r="GC22" s="229">
        <v>0</v>
      </c>
      <c r="GD22" s="229">
        <v>0</v>
      </c>
      <c r="GE22" s="229">
        <v>0</v>
      </c>
      <c r="GF22" s="229">
        <v>0</v>
      </c>
      <c r="GG22" s="229">
        <v>0</v>
      </c>
      <c r="GH22" s="229">
        <v>0</v>
      </c>
      <c r="GI22" s="229">
        <v>0</v>
      </c>
      <c r="GJ22" s="229">
        <v>0</v>
      </c>
      <c r="GK22" s="229">
        <v>0</v>
      </c>
      <c r="GL22" s="229">
        <v>0</v>
      </c>
      <c r="GM22" s="229">
        <v>0</v>
      </c>
      <c r="GN22" s="229">
        <v>0</v>
      </c>
      <c r="GO22" s="229">
        <v>0</v>
      </c>
      <c r="GP22" s="229">
        <v>0</v>
      </c>
      <c r="GQ22" s="229">
        <v>0</v>
      </c>
      <c r="GR22" s="229">
        <v>0</v>
      </c>
      <c r="GS22" s="229">
        <v>0</v>
      </c>
      <c r="GT22" s="229">
        <v>0</v>
      </c>
      <c r="GU22" s="229">
        <v>0</v>
      </c>
      <c r="GV22" s="229">
        <v>0</v>
      </c>
      <c r="GW22" s="229">
        <v>0</v>
      </c>
      <c r="GX22" s="229">
        <v>0</v>
      </c>
      <c r="GY22" s="229">
        <v>0</v>
      </c>
      <c r="GZ22" s="229">
        <v>0</v>
      </c>
      <c r="HA22" s="229">
        <v>0</v>
      </c>
      <c r="HB22" s="229">
        <v>0</v>
      </c>
      <c r="HC22" s="229">
        <v>0</v>
      </c>
      <c r="HD22" s="229">
        <v>0</v>
      </c>
      <c r="HE22" s="229">
        <v>0</v>
      </c>
      <c r="HF22" s="229">
        <v>0</v>
      </c>
      <c r="HG22" s="229">
        <v>0</v>
      </c>
      <c r="HH22" s="229">
        <v>0</v>
      </c>
      <c r="HI22" s="229">
        <v>0</v>
      </c>
      <c r="HJ22" s="229">
        <v>0</v>
      </c>
      <c r="HK22" s="229">
        <v>0</v>
      </c>
      <c r="HL22" s="229">
        <v>0</v>
      </c>
      <c r="HM22" s="229">
        <v>0</v>
      </c>
      <c r="HN22" s="229">
        <v>0</v>
      </c>
      <c r="HO22" s="229">
        <v>0</v>
      </c>
      <c r="HP22" s="229">
        <v>0</v>
      </c>
      <c r="HQ22" s="229">
        <v>0</v>
      </c>
      <c r="HR22" s="229">
        <v>0</v>
      </c>
      <c r="HS22" s="229">
        <v>0</v>
      </c>
      <c r="HT22" s="229">
        <v>0</v>
      </c>
      <c r="HU22" s="229">
        <v>0</v>
      </c>
      <c r="HV22" s="229">
        <v>0</v>
      </c>
      <c r="HW22" s="229">
        <v>0</v>
      </c>
      <c r="HX22" s="229">
        <v>0</v>
      </c>
      <c r="HY22" s="229">
        <v>0</v>
      </c>
      <c r="HZ22" s="229">
        <v>0</v>
      </c>
      <c r="IA22" s="229">
        <v>0</v>
      </c>
      <c r="IB22" s="229">
        <v>0</v>
      </c>
      <c r="IC22" s="229">
        <v>0</v>
      </c>
      <c r="ID22" s="229">
        <v>0</v>
      </c>
      <c r="IE22" s="229">
        <v>0</v>
      </c>
      <c r="IF22" s="229">
        <v>0</v>
      </c>
      <c r="IG22" s="229">
        <v>0</v>
      </c>
      <c r="IH22" s="229">
        <v>0</v>
      </c>
      <c r="II22" s="229">
        <v>0</v>
      </c>
      <c r="IJ22" s="229">
        <v>0</v>
      </c>
      <c r="IK22" s="229">
        <v>0</v>
      </c>
      <c r="IL22" s="229">
        <v>0</v>
      </c>
      <c r="IM22" s="229">
        <v>0</v>
      </c>
      <c r="IN22" s="229">
        <v>0</v>
      </c>
      <c r="IO22" s="229">
        <v>0</v>
      </c>
      <c r="IP22" s="229">
        <v>0</v>
      </c>
      <c r="IQ22" s="229">
        <v>0</v>
      </c>
      <c r="IR22" s="229">
        <v>0</v>
      </c>
      <c r="IS22" s="229">
        <v>0</v>
      </c>
      <c r="IT22" s="229">
        <v>0</v>
      </c>
      <c r="IU22" s="229">
        <v>0</v>
      </c>
      <c r="IV22" s="229">
        <v>0</v>
      </c>
    </row>
    <row r="23" spans="1:256" ht="13.5">
      <c r="A23" s="229" t="str">
        <f>T("473154")</f>
        <v>473154</v>
      </c>
      <c r="B23" s="229" t="s">
        <v>26</v>
      </c>
      <c r="C23" s="229">
        <v>260564</v>
      </c>
      <c r="D23" s="229">
        <v>22395</v>
      </c>
      <c r="E23" s="229">
        <v>282959</v>
      </c>
      <c r="F23" s="229">
        <v>0</v>
      </c>
      <c r="G23" s="229">
        <v>0</v>
      </c>
      <c r="H23" s="229">
        <v>254490</v>
      </c>
      <c r="I23" s="229">
        <v>1581</v>
      </c>
      <c r="J23" s="229">
        <v>256071</v>
      </c>
      <c r="K23" s="229">
        <v>0</v>
      </c>
      <c r="L23" s="229">
        <v>260564</v>
      </c>
      <c r="M23" s="229">
        <v>22395</v>
      </c>
      <c r="N23" s="229">
        <v>282959</v>
      </c>
      <c r="O23" s="229">
        <v>0</v>
      </c>
      <c r="P23" s="229">
        <v>0</v>
      </c>
      <c r="Q23" s="229">
        <v>254490</v>
      </c>
      <c r="R23" s="229">
        <v>1581</v>
      </c>
      <c r="S23" s="229">
        <v>256071</v>
      </c>
      <c r="T23" s="229">
        <v>0</v>
      </c>
      <c r="U23" s="229">
        <v>69836</v>
      </c>
      <c r="V23" s="229">
        <v>3487</v>
      </c>
      <c r="W23" s="229">
        <v>73323</v>
      </c>
      <c r="X23" s="229">
        <v>0</v>
      </c>
      <c r="Y23" s="229">
        <v>0</v>
      </c>
      <c r="Z23" s="229">
        <v>69428</v>
      </c>
      <c r="AA23" s="229">
        <v>104</v>
      </c>
      <c r="AB23" s="229">
        <v>69532</v>
      </c>
      <c r="AC23" s="229">
        <v>0</v>
      </c>
      <c r="AD23" s="229">
        <v>3524</v>
      </c>
      <c r="AE23" s="229">
        <v>120</v>
      </c>
      <c r="AF23" s="229">
        <v>3644</v>
      </c>
      <c r="AG23" s="229">
        <v>0</v>
      </c>
      <c r="AH23" s="229">
        <v>0</v>
      </c>
      <c r="AI23" s="229">
        <v>3484</v>
      </c>
      <c r="AJ23" s="229">
        <v>4</v>
      </c>
      <c r="AK23" s="229">
        <v>3488</v>
      </c>
      <c r="AL23" s="229">
        <v>0</v>
      </c>
      <c r="AM23" s="229">
        <v>55543</v>
      </c>
      <c r="AN23" s="229">
        <v>3367</v>
      </c>
      <c r="AO23" s="229">
        <v>58910</v>
      </c>
      <c r="AP23" s="229">
        <v>0</v>
      </c>
      <c r="AQ23" s="229">
        <v>0</v>
      </c>
      <c r="AR23" s="229">
        <v>55175</v>
      </c>
      <c r="AS23" s="229">
        <v>100</v>
      </c>
      <c r="AT23" s="229">
        <v>55275</v>
      </c>
      <c r="AU23" s="229">
        <v>0</v>
      </c>
      <c r="AV23" s="229">
        <v>1675</v>
      </c>
      <c r="AW23" s="229">
        <v>0</v>
      </c>
      <c r="AX23" s="229">
        <v>1675</v>
      </c>
      <c r="AY23" s="229">
        <v>0</v>
      </c>
      <c r="AZ23" s="229">
        <v>0</v>
      </c>
      <c r="BA23" s="229">
        <v>1675</v>
      </c>
      <c r="BB23" s="229">
        <v>0</v>
      </c>
      <c r="BC23" s="229">
        <v>1675</v>
      </c>
      <c r="BD23" s="229">
        <v>0</v>
      </c>
      <c r="BE23" s="229">
        <v>8391</v>
      </c>
      <c r="BF23" s="229">
        <v>0</v>
      </c>
      <c r="BG23" s="229">
        <v>8391</v>
      </c>
      <c r="BH23" s="229">
        <v>0</v>
      </c>
      <c r="BI23" s="229">
        <v>0</v>
      </c>
      <c r="BJ23" s="229">
        <v>8391</v>
      </c>
      <c r="BK23" s="229">
        <v>0</v>
      </c>
      <c r="BL23" s="229">
        <v>8391</v>
      </c>
      <c r="BM23" s="229">
        <v>0</v>
      </c>
      <c r="BN23" s="229">
        <v>2378</v>
      </c>
      <c r="BO23" s="229">
        <v>0</v>
      </c>
      <c r="BP23" s="229">
        <v>2378</v>
      </c>
      <c r="BQ23" s="229">
        <v>0</v>
      </c>
      <c r="BR23" s="229">
        <v>0</v>
      </c>
      <c r="BS23" s="229">
        <v>2378</v>
      </c>
      <c r="BT23" s="229">
        <v>0</v>
      </c>
      <c r="BU23" s="229">
        <v>2378</v>
      </c>
      <c r="BV23" s="229">
        <v>0</v>
      </c>
      <c r="BW23" s="229">
        <v>148265</v>
      </c>
      <c r="BX23" s="229">
        <v>17165</v>
      </c>
      <c r="BY23" s="229">
        <v>165430</v>
      </c>
      <c r="BZ23" s="229">
        <v>0</v>
      </c>
      <c r="CA23" s="229">
        <v>0</v>
      </c>
      <c r="CB23" s="229">
        <v>143329</v>
      </c>
      <c r="CC23" s="229">
        <v>1256</v>
      </c>
      <c r="CD23" s="229">
        <v>144585</v>
      </c>
      <c r="CE23" s="229">
        <v>0</v>
      </c>
      <c r="CF23" s="229">
        <v>144557</v>
      </c>
      <c r="CG23" s="229">
        <v>17165</v>
      </c>
      <c r="CH23" s="229">
        <v>161722</v>
      </c>
      <c r="CI23" s="229">
        <v>0</v>
      </c>
      <c r="CJ23" s="229">
        <v>0</v>
      </c>
      <c r="CK23" s="229">
        <v>139621</v>
      </c>
      <c r="CL23" s="229">
        <v>1256</v>
      </c>
      <c r="CM23" s="229">
        <v>140877</v>
      </c>
      <c r="CN23" s="229">
        <v>0</v>
      </c>
      <c r="CO23" s="229">
        <v>21539</v>
      </c>
      <c r="CP23" s="229">
        <v>2558</v>
      </c>
      <c r="CQ23" s="229">
        <v>24097</v>
      </c>
      <c r="CR23" s="229">
        <v>0</v>
      </c>
      <c r="CS23" s="229">
        <v>0</v>
      </c>
      <c r="CT23" s="229">
        <v>20804</v>
      </c>
      <c r="CU23" s="229">
        <v>187</v>
      </c>
      <c r="CV23" s="229">
        <v>20991</v>
      </c>
      <c r="CW23" s="229">
        <v>0</v>
      </c>
      <c r="CX23" s="229">
        <v>99455</v>
      </c>
      <c r="CY23" s="229">
        <v>11810</v>
      </c>
      <c r="CZ23" s="229">
        <v>111265</v>
      </c>
      <c r="DA23" s="229">
        <v>0</v>
      </c>
      <c r="DB23" s="229">
        <v>0</v>
      </c>
      <c r="DC23" s="229">
        <v>96059</v>
      </c>
      <c r="DD23" s="229">
        <v>864</v>
      </c>
      <c r="DE23" s="229">
        <v>96923</v>
      </c>
      <c r="DF23" s="229">
        <v>0</v>
      </c>
      <c r="DG23" s="229">
        <v>23563</v>
      </c>
      <c r="DH23" s="229">
        <v>2797</v>
      </c>
      <c r="DI23" s="229">
        <v>26360</v>
      </c>
      <c r="DJ23" s="229">
        <v>0</v>
      </c>
      <c r="DK23" s="229">
        <v>0</v>
      </c>
      <c r="DL23" s="229">
        <v>22758</v>
      </c>
      <c r="DM23" s="229">
        <v>205</v>
      </c>
      <c r="DN23" s="229">
        <v>22963</v>
      </c>
      <c r="DO23" s="229">
        <v>0</v>
      </c>
      <c r="DP23" s="229">
        <v>3708</v>
      </c>
      <c r="DQ23" s="229">
        <v>0</v>
      </c>
      <c r="DR23" s="229">
        <v>3708</v>
      </c>
      <c r="DS23" s="229">
        <v>0</v>
      </c>
      <c r="DT23" s="229">
        <v>0</v>
      </c>
      <c r="DU23" s="229">
        <v>3708</v>
      </c>
      <c r="DV23" s="229">
        <v>0</v>
      </c>
      <c r="DW23" s="229">
        <v>3708</v>
      </c>
      <c r="DX23" s="229">
        <v>0</v>
      </c>
      <c r="DY23" s="229">
        <v>3671</v>
      </c>
      <c r="DZ23" s="229">
        <v>0</v>
      </c>
      <c r="EA23" s="229">
        <v>3671</v>
      </c>
      <c r="EB23" s="229">
        <v>0</v>
      </c>
      <c r="EC23" s="229">
        <v>0</v>
      </c>
      <c r="ED23" s="229">
        <v>3671</v>
      </c>
      <c r="EE23" s="229">
        <v>0</v>
      </c>
      <c r="EF23" s="229">
        <v>3671</v>
      </c>
      <c r="EG23" s="229">
        <v>0</v>
      </c>
      <c r="EH23" s="229">
        <v>37</v>
      </c>
      <c r="EI23" s="229">
        <v>0</v>
      </c>
      <c r="EJ23" s="229">
        <v>37</v>
      </c>
      <c r="EK23" s="229">
        <v>0</v>
      </c>
      <c r="EL23" s="229">
        <v>0</v>
      </c>
      <c r="EM23" s="229">
        <v>37</v>
      </c>
      <c r="EN23" s="229">
        <v>0</v>
      </c>
      <c r="EO23" s="229">
        <v>37</v>
      </c>
      <c r="EP23" s="229">
        <v>0</v>
      </c>
      <c r="EQ23" s="229">
        <v>13792</v>
      </c>
      <c r="ER23" s="229">
        <v>1743</v>
      </c>
      <c r="ES23" s="229">
        <v>15535</v>
      </c>
      <c r="ET23" s="229">
        <v>0</v>
      </c>
      <c r="EU23" s="229">
        <v>0</v>
      </c>
      <c r="EV23" s="229">
        <v>13062</v>
      </c>
      <c r="EW23" s="229">
        <v>221</v>
      </c>
      <c r="EX23" s="229">
        <v>13283</v>
      </c>
      <c r="EY23" s="229">
        <v>0</v>
      </c>
      <c r="EZ23" s="229">
        <v>28431</v>
      </c>
      <c r="FA23" s="229">
        <v>0</v>
      </c>
      <c r="FB23" s="229">
        <v>28431</v>
      </c>
      <c r="FC23" s="229">
        <v>0</v>
      </c>
      <c r="FD23" s="229">
        <v>0</v>
      </c>
      <c r="FE23" s="229">
        <v>28431</v>
      </c>
      <c r="FF23" s="229">
        <v>0</v>
      </c>
      <c r="FG23" s="229">
        <v>28431</v>
      </c>
      <c r="FH23" s="229">
        <v>0</v>
      </c>
      <c r="FI23" s="229">
        <v>240</v>
      </c>
      <c r="FJ23" s="229">
        <v>0</v>
      </c>
      <c r="FK23" s="229">
        <v>240</v>
      </c>
      <c r="FL23" s="229">
        <v>0</v>
      </c>
      <c r="FM23" s="229">
        <v>0</v>
      </c>
      <c r="FN23" s="229">
        <v>240</v>
      </c>
      <c r="FO23" s="229">
        <v>0</v>
      </c>
      <c r="FP23" s="229">
        <v>240</v>
      </c>
      <c r="FQ23" s="229">
        <v>0</v>
      </c>
      <c r="FR23" s="229">
        <v>0</v>
      </c>
      <c r="FS23" s="229">
        <v>0</v>
      </c>
      <c r="FT23" s="229">
        <v>0</v>
      </c>
      <c r="FU23" s="229">
        <v>0</v>
      </c>
      <c r="FV23" s="229">
        <v>0</v>
      </c>
      <c r="FW23" s="229">
        <v>0</v>
      </c>
      <c r="FX23" s="229">
        <v>0</v>
      </c>
      <c r="FY23" s="229">
        <v>0</v>
      </c>
      <c r="FZ23" s="229">
        <v>0</v>
      </c>
      <c r="GA23" s="229">
        <v>0</v>
      </c>
      <c r="GB23" s="229">
        <v>0</v>
      </c>
      <c r="GC23" s="229">
        <v>0</v>
      </c>
      <c r="GD23" s="229">
        <v>0</v>
      </c>
      <c r="GE23" s="229">
        <v>0</v>
      </c>
      <c r="GF23" s="229">
        <v>0</v>
      </c>
      <c r="GG23" s="229">
        <v>0</v>
      </c>
      <c r="GH23" s="229">
        <v>0</v>
      </c>
      <c r="GI23" s="229">
        <v>0</v>
      </c>
      <c r="GJ23" s="229">
        <v>0</v>
      </c>
      <c r="GK23" s="229">
        <v>0</v>
      </c>
      <c r="GL23" s="229">
        <v>0</v>
      </c>
      <c r="GM23" s="229">
        <v>0</v>
      </c>
      <c r="GN23" s="229">
        <v>0</v>
      </c>
      <c r="GO23" s="229">
        <v>0</v>
      </c>
      <c r="GP23" s="229">
        <v>0</v>
      </c>
      <c r="GQ23" s="229">
        <v>0</v>
      </c>
      <c r="GR23" s="229">
        <v>0</v>
      </c>
      <c r="GS23" s="229">
        <v>0</v>
      </c>
      <c r="GT23" s="229">
        <v>0</v>
      </c>
      <c r="GU23" s="229">
        <v>0</v>
      </c>
      <c r="GV23" s="229">
        <v>0</v>
      </c>
      <c r="GW23" s="229">
        <v>0</v>
      </c>
      <c r="GX23" s="229">
        <v>0</v>
      </c>
      <c r="GY23" s="229">
        <v>0</v>
      </c>
      <c r="GZ23" s="229">
        <v>0</v>
      </c>
      <c r="HA23" s="229">
        <v>0</v>
      </c>
      <c r="HB23" s="229">
        <v>0</v>
      </c>
      <c r="HC23" s="229">
        <v>0</v>
      </c>
      <c r="HD23" s="229">
        <v>0</v>
      </c>
      <c r="HE23" s="229">
        <v>0</v>
      </c>
      <c r="HF23" s="229">
        <v>0</v>
      </c>
      <c r="HG23" s="229">
        <v>0</v>
      </c>
      <c r="HH23" s="229">
        <v>0</v>
      </c>
      <c r="HI23" s="229">
        <v>0</v>
      </c>
      <c r="HJ23" s="229">
        <v>0</v>
      </c>
      <c r="HK23" s="229">
        <v>0</v>
      </c>
      <c r="HL23" s="229">
        <v>0</v>
      </c>
      <c r="HM23" s="229">
        <v>0</v>
      </c>
      <c r="HN23" s="229">
        <v>0</v>
      </c>
      <c r="HO23" s="229">
        <v>0</v>
      </c>
      <c r="HP23" s="229">
        <v>0</v>
      </c>
      <c r="HQ23" s="229">
        <v>0</v>
      </c>
      <c r="HR23" s="229">
        <v>0</v>
      </c>
      <c r="HS23" s="229">
        <v>0</v>
      </c>
      <c r="HT23" s="229">
        <v>0</v>
      </c>
      <c r="HU23" s="229">
        <v>0</v>
      </c>
      <c r="HV23" s="229">
        <v>0</v>
      </c>
      <c r="HW23" s="229">
        <v>0</v>
      </c>
      <c r="HX23" s="229">
        <v>0</v>
      </c>
      <c r="HY23" s="229">
        <v>0</v>
      </c>
      <c r="HZ23" s="229">
        <v>0</v>
      </c>
      <c r="IA23" s="229">
        <v>0</v>
      </c>
      <c r="IB23" s="229">
        <v>0</v>
      </c>
      <c r="IC23" s="229">
        <v>0</v>
      </c>
      <c r="ID23" s="229">
        <v>0</v>
      </c>
      <c r="IE23" s="229">
        <v>0</v>
      </c>
      <c r="IF23" s="229">
        <v>0</v>
      </c>
      <c r="IG23" s="229">
        <v>0</v>
      </c>
      <c r="IH23" s="229">
        <v>0</v>
      </c>
      <c r="II23" s="229">
        <v>0</v>
      </c>
      <c r="IJ23" s="229">
        <v>0</v>
      </c>
      <c r="IK23" s="229">
        <v>0</v>
      </c>
      <c r="IL23" s="229">
        <v>0</v>
      </c>
      <c r="IM23" s="229">
        <v>0</v>
      </c>
      <c r="IN23" s="229">
        <v>0</v>
      </c>
      <c r="IO23" s="229">
        <v>0</v>
      </c>
      <c r="IP23" s="229">
        <v>0</v>
      </c>
      <c r="IQ23" s="229">
        <v>0</v>
      </c>
      <c r="IR23" s="229">
        <v>0</v>
      </c>
      <c r="IS23" s="229">
        <v>0</v>
      </c>
      <c r="IT23" s="229">
        <v>0</v>
      </c>
      <c r="IU23" s="229">
        <v>0</v>
      </c>
      <c r="IV23" s="229">
        <v>0</v>
      </c>
    </row>
    <row r="24" spans="1:256" ht="13.5">
      <c r="A24" s="229" t="str">
        <f>T("473243")</f>
        <v>473243</v>
      </c>
      <c r="B24" s="229" t="s">
        <v>27</v>
      </c>
      <c r="C24" s="229">
        <v>2320217</v>
      </c>
      <c r="D24" s="229">
        <v>412283</v>
      </c>
      <c r="E24" s="229">
        <v>2732500</v>
      </c>
      <c r="F24" s="229">
        <v>0</v>
      </c>
      <c r="G24" s="229">
        <v>0</v>
      </c>
      <c r="H24" s="229">
        <v>2206716</v>
      </c>
      <c r="I24" s="229">
        <v>92621</v>
      </c>
      <c r="J24" s="229">
        <v>2299337</v>
      </c>
      <c r="K24" s="229">
        <v>0</v>
      </c>
      <c r="L24" s="229">
        <v>2320217</v>
      </c>
      <c r="M24" s="229">
        <v>412283</v>
      </c>
      <c r="N24" s="229">
        <v>2732500</v>
      </c>
      <c r="O24" s="229">
        <v>0</v>
      </c>
      <c r="P24" s="229">
        <v>0</v>
      </c>
      <c r="Q24" s="229">
        <v>2206716</v>
      </c>
      <c r="R24" s="229">
        <v>92621</v>
      </c>
      <c r="S24" s="229">
        <v>2299337</v>
      </c>
      <c r="T24" s="229">
        <v>0</v>
      </c>
      <c r="U24" s="229">
        <v>840256</v>
      </c>
      <c r="V24" s="229">
        <v>73736</v>
      </c>
      <c r="W24" s="229">
        <v>913992</v>
      </c>
      <c r="X24" s="229">
        <v>0</v>
      </c>
      <c r="Y24" s="229">
        <v>0</v>
      </c>
      <c r="Z24" s="229">
        <v>820271</v>
      </c>
      <c r="AA24" s="229">
        <v>20238</v>
      </c>
      <c r="AB24" s="229">
        <v>840509</v>
      </c>
      <c r="AC24" s="229">
        <v>0</v>
      </c>
      <c r="AD24" s="229">
        <v>33321</v>
      </c>
      <c r="AE24" s="229">
        <v>3108</v>
      </c>
      <c r="AF24" s="229">
        <v>36429</v>
      </c>
      <c r="AG24" s="229">
        <v>0</v>
      </c>
      <c r="AH24" s="229">
        <v>0</v>
      </c>
      <c r="AI24" s="229">
        <v>32480</v>
      </c>
      <c r="AJ24" s="229">
        <v>888</v>
      </c>
      <c r="AK24" s="229">
        <v>33368</v>
      </c>
      <c r="AL24" s="229">
        <v>0</v>
      </c>
      <c r="AM24" s="229">
        <v>723907</v>
      </c>
      <c r="AN24" s="229">
        <v>67517</v>
      </c>
      <c r="AO24" s="229">
        <v>791424</v>
      </c>
      <c r="AP24" s="229">
        <v>0</v>
      </c>
      <c r="AQ24" s="229">
        <v>0</v>
      </c>
      <c r="AR24" s="229">
        <v>705692</v>
      </c>
      <c r="AS24" s="229">
        <v>19300</v>
      </c>
      <c r="AT24" s="229">
        <v>724992</v>
      </c>
      <c r="AU24" s="229">
        <v>0</v>
      </c>
      <c r="AV24" s="229">
        <v>17273</v>
      </c>
      <c r="AW24" s="229">
        <v>0</v>
      </c>
      <c r="AX24" s="229">
        <v>17273</v>
      </c>
      <c r="AY24" s="229">
        <v>0</v>
      </c>
      <c r="AZ24" s="229">
        <v>0</v>
      </c>
      <c r="BA24" s="229">
        <v>17273</v>
      </c>
      <c r="BB24" s="229">
        <v>0</v>
      </c>
      <c r="BC24" s="229">
        <v>17273</v>
      </c>
      <c r="BD24" s="229">
        <v>0</v>
      </c>
      <c r="BE24" s="229">
        <v>25870</v>
      </c>
      <c r="BF24" s="229">
        <v>2566</v>
      </c>
      <c r="BG24" s="229">
        <v>28436</v>
      </c>
      <c r="BH24" s="229">
        <v>0</v>
      </c>
      <c r="BI24" s="229">
        <v>0</v>
      </c>
      <c r="BJ24" s="229">
        <v>25369</v>
      </c>
      <c r="BK24" s="229">
        <v>50</v>
      </c>
      <c r="BL24" s="229">
        <v>25419</v>
      </c>
      <c r="BM24" s="229">
        <v>0</v>
      </c>
      <c r="BN24" s="229">
        <v>57158</v>
      </c>
      <c r="BO24" s="229">
        <v>545</v>
      </c>
      <c r="BP24" s="229">
        <v>57703</v>
      </c>
      <c r="BQ24" s="229">
        <v>0</v>
      </c>
      <c r="BR24" s="229">
        <v>0</v>
      </c>
      <c r="BS24" s="229">
        <v>56730</v>
      </c>
      <c r="BT24" s="229">
        <v>0</v>
      </c>
      <c r="BU24" s="229">
        <v>56730</v>
      </c>
      <c r="BV24" s="229">
        <v>0</v>
      </c>
      <c r="BW24" s="229">
        <v>1228855</v>
      </c>
      <c r="BX24" s="229">
        <v>327251</v>
      </c>
      <c r="BY24" s="229">
        <v>1556106</v>
      </c>
      <c r="BZ24" s="229">
        <v>0</v>
      </c>
      <c r="CA24" s="229">
        <v>0</v>
      </c>
      <c r="CB24" s="229">
        <v>1139859</v>
      </c>
      <c r="CC24" s="229">
        <v>69110</v>
      </c>
      <c r="CD24" s="229">
        <v>1208969</v>
      </c>
      <c r="CE24" s="229">
        <v>0</v>
      </c>
      <c r="CF24" s="229">
        <v>1219168</v>
      </c>
      <c r="CG24" s="229">
        <v>327251</v>
      </c>
      <c r="CH24" s="229">
        <v>1546419</v>
      </c>
      <c r="CI24" s="229">
        <v>0</v>
      </c>
      <c r="CJ24" s="229">
        <v>0</v>
      </c>
      <c r="CK24" s="229">
        <v>1130172</v>
      </c>
      <c r="CL24" s="229">
        <v>69110</v>
      </c>
      <c r="CM24" s="229">
        <v>1199282</v>
      </c>
      <c r="CN24" s="229">
        <v>0</v>
      </c>
      <c r="CO24" s="229">
        <v>273971</v>
      </c>
      <c r="CP24" s="229">
        <v>78401</v>
      </c>
      <c r="CQ24" s="229">
        <v>352372</v>
      </c>
      <c r="CR24" s="229">
        <v>0</v>
      </c>
      <c r="CS24" s="229">
        <v>0</v>
      </c>
      <c r="CT24" s="229">
        <v>254344</v>
      </c>
      <c r="CU24" s="229">
        <v>16585</v>
      </c>
      <c r="CV24" s="229">
        <v>270929</v>
      </c>
      <c r="CW24" s="229">
        <v>0</v>
      </c>
      <c r="CX24" s="229">
        <v>867574</v>
      </c>
      <c r="CY24" s="229">
        <v>248268</v>
      </c>
      <c r="CZ24" s="229">
        <v>1115842</v>
      </c>
      <c r="DA24" s="229">
        <v>0</v>
      </c>
      <c r="DB24" s="229">
        <v>0</v>
      </c>
      <c r="DC24" s="229">
        <v>805423</v>
      </c>
      <c r="DD24" s="229">
        <v>52520</v>
      </c>
      <c r="DE24" s="229">
        <v>857943</v>
      </c>
      <c r="DF24" s="229">
        <v>0</v>
      </c>
      <c r="DG24" s="229">
        <v>77623</v>
      </c>
      <c r="DH24" s="229">
        <v>582</v>
      </c>
      <c r="DI24" s="229">
        <v>78205</v>
      </c>
      <c r="DJ24" s="229">
        <v>0</v>
      </c>
      <c r="DK24" s="229">
        <v>0</v>
      </c>
      <c r="DL24" s="229">
        <v>70405</v>
      </c>
      <c r="DM24" s="229">
        <v>5</v>
      </c>
      <c r="DN24" s="229">
        <v>70410</v>
      </c>
      <c r="DO24" s="229">
        <v>0</v>
      </c>
      <c r="DP24" s="229">
        <v>9687</v>
      </c>
      <c r="DQ24" s="229">
        <v>0</v>
      </c>
      <c r="DR24" s="229">
        <v>9687</v>
      </c>
      <c r="DS24" s="229">
        <v>0</v>
      </c>
      <c r="DT24" s="229">
        <v>0</v>
      </c>
      <c r="DU24" s="229">
        <v>9687</v>
      </c>
      <c r="DV24" s="229">
        <v>0</v>
      </c>
      <c r="DW24" s="229">
        <v>9687</v>
      </c>
      <c r="DX24" s="229">
        <v>0</v>
      </c>
      <c r="DY24" s="229">
        <v>9579</v>
      </c>
      <c r="DZ24" s="229">
        <v>0</v>
      </c>
      <c r="EA24" s="229">
        <v>9579</v>
      </c>
      <c r="EB24" s="229">
        <v>0</v>
      </c>
      <c r="EC24" s="229">
        <v>0</v>
      </c>
      <c r="ED24" s="229">
        <v>9579</v>
      </c>
      <c r="EE24" s="229">
        <v>0</v>
      </c>
      <c r="EF24" s="229">
        <v>9579</v>
      </c>
      <c r="EG24" s="229">
        <v>0</v>
      </c>
      <c r="EH24" s="229">
        <v>108</v>
      </c>
      <c r="EI24" s="229">
        <v>0</v>
      </c>
      <c r="EJ24" s="229">
        <v>108</v>
      </c>
      <c r="EK24" s="229">
        <v>0</v>
      </c>
      <c r="EL24" s="229">
        <v>0</v>
      </c>
      <c r="EM24" s="229">
        <v>108</v>
      </c>
      <c r="EN24" s="229">
        <v>0</v>
      </c>
      <c r="EO24" s="229">
        <v>108</v>
      </c>
      <c r="EP24" s="229">
        <v>0</v>
      </c>
      <c r="EQ24" s="229">
        <v>74078</v>
      </c>
      <c r="ER24" s="229">
        <v>11296</v>
      </c>
      <c r="ES24" s="229">
        <v>85374</v>
      </c>
      <c r="ET24" s="229">
        <v>0</v>
      </c>
      <c r="EU24" s="229">
        <v>0</v>
      </c>
      <c r="EV24" s="229">
        <v>69558</v>
      </c>
      <c r="EW24" s="229">
        <v>3273</v>
      </c>
      <c r="EX24" s="229">
        <v>72831</v>
      </c>
      <c r="EY24" s="229">
        <v>0</v>
      </c>
      <c r="EZ24" s="229">
        <v>177009</v>
      </c>
      <c r="FA24" s="229">
        <v>0</v>
      </c>
      <c r="FB24" s="229">
        <v>177009</v>
      </c>
      <c r="FC24" s="229">
        <v>0</v>
      </c>
      <c r="FD24" s="229">
        <v>0</v>
      </c>
      <c r="FE24" s="229">
        <v>177009</v>
      </c>
      <c r="FF24" s="229">
        <v>0</v>
      </c>
      <c r="FG24" s="229">
        <v>177009</v>
      </c>
      <c r="FH24" s="229">
        <v>0</v>
      </c>
      <c r="FI24" s="229">
        <v>19</v>
      </c>
      <c r="FJ24" s="229">
        <v>0</v>
      </c>
      <c r="FK24" s="229">
        <v>19</v>
      </c>
      <c r="FL24" s="229">
        <v>0</v>
      </c>
      <c r="FM24" s="229">
        <v>0</v>
      </c>
      <c r="FN24" s="229">
        <v>19</v>
      </c>
      <c r="FO24" s="229">
        <v>0</v>
      </c>
      <c r="FP24" s="229">
        <v>19</v>
      </c>
      <c r="FQ24" s="229">
        <v>0</v>
      </c>
      <c r="FR24" s="229">
        <v>0</v>
      </c>
      <c r="FS24" s="229">
        <v>0</v>
      </c>
      <c r="FT24" s="229">
        <v>0</v>
      </c>
      <c r="FU24" s="229">
        <v>0</v>
      </c>
      <c r="FV24" s="229">
        <v>0</v>
      </c>
      <c r="FW24" s="229">
        <v>0</v>
      </c>
      <c r="FX24" s="229">
        <v>0</v>
      </c>
      <c r="FY24" s="229">
        <v>0</v>
      </c>
      <c r="FZ24" s="229">
        <v>0</v>
      </c>
      <c r="GA24" s="229">
        <v>0</v>
      </c>
      <c r="GB24" s="229">
        <v>0</v>
      </c>
      <c r="GC24" s="229">
        <v>0</v>
      </c>
      <c r="GD24" s="229">
        <v>0</v>
      </c>
      <c r="GE24" s="229">
        <v>0</v>
      </c>
      <c r="GF24" s="229">
        <v>0</v>
      </c>
      <c r="GG24" s="229">
        <v>0</v>
      </c>
      <c r="GH24" s="229">
        <v>0</v>
      </c>
      <c r="GI24" s="229">
        <v>0</v>
      </c>
      <c r="GJ24" s="229">
        <v>0</v>
      </c>
      <c r="GK24" s="229">
        <v>0</v>
      </c>
      <c r="GL24" s="229">
        <v>0</v>
      </c>
      <c r="GM24" s="229">
        <v>0</v>
      </c>
      <c r="GN24" s="229">
        <v>0</v>
      </c>
      <c r="GO24" s="229">
        <v>0</v>
      </c>
      <c r="GP24" s="229">
        <v>0</v>
      </c>
      <c r="GQ24" s="229">
        <v>0</v>
      </c>
      <c r="GR24" s="229">
        <v>0</v>
      </c>
      <c r="GS24" s="229">
        <v>0</v>
      </c>
      <c r="GT24" s="229">
        <v>0</v>
      </c>
      <c r="GU24" s="229">
        <v>0</v>
      </c>
      <c r="GV24" s="229">
        <v>0</v>
      </c>
      <c r="GW24" s="229">
        <v>0</v>
      </c>
      <c r="GX24" s="229">
        <v>0</v>
      </c>
      <c r="GY24" s="229">
        <v>0</v>
      </c>
      <c r="GZ24" s="229">
        <v>0</v>
      </c>
      <c r="HA24" s="229">
        <v>0</v>
      </c>
      <c r="HB24" s="229">
        <v>0</v>
      </c>
      <c r="HC24" s="229">
        <v>0</v>
      </c>
      <c r="HD24" s="229">
        <v>0</v>
      </c>
      <c r="HE24" s="229">
        <v>0</v>
      </c>
      <c r="HF24" s="229">
        <v>0</v>
      </c>
      <c r="HG24" s="229">
        <v>0</v>
      </c>
      <c r="HH24" s="229">
        <v>0</v>
      </c>
      <c r="HI24" s="229">
        <v>0</v>
      </c>
      <c r="HJ24" s="229">
        <v>0</v>
      </c>
      <c r="HK24" s="229">
        <v>0</v>
      </c>
      <c r="HL24" s="229">
        <v>0</v>
      </c>
      <c r="HM24" s="229">
        <v>0</v>
      </c>
      <c r="HN24" s="229">
        <v>0</v>
      </c>
      <c r="HO24" s="229">
        <v>0</v>
      </c>
      <c r="HP24" s="229">
        <v>0</v>
      </c>
      <c r="HQ24" s="229">
        <v>0</v>
      </c>
      <c r="HR24" s="229">
        <v>0</v>
      </c>
      <c r="HS24" s="229">
        <v>0</v>
      </c>
      <c r="HT24" s="229">
        <v>0</v>
      </c>
      <c r="HU24" s="229">
        <v>0</v>
      </c>
      <c r="HV24" s="229">
        <v>0</v>
      </c>
      <c r="HW24" s="229">
        <v>0</v>
      </c>
      <c r="HX24" s="229">
        <v>0</v>
      </c>
      <c r="HY24" s="229">
        <v>0</v>
      </c>
      <c r="HZ24" s="229">
        <v>0</v>
      </c>
      <c r="IA24" s="229">
        <v>0</v>
      </c>
      <c r="IB24" s="229">
        <v>0</v>
      </c>
      <c r="IC24" s="229">
        <v>0</v>
      </c>
      <c r="ID24" s="229">
        <v>0</v>
      </c>
      <c r="IE24" s="229">
        <v>0</v>
      </c>
      <c r="IF24" s="229">
        <v>0</v>
      </c>
      <c r="IG24" s="229">
        <v>0</v>
      </c>
      <c r="IH24" s="229">
        <v>0</v>
      </c>
      <c r="II24" s="229">
        <v>0</v>
      </c>
      <c r="IJ24" s="229">
        <v>0</v>
      </c>
      <c r="IK24" s="229">
        <v>0</v>
      </c>
      <c r="IL24" s="229">
        <v>0</v>
      </c>
      <c r="IM24" s="229">
        <v>0</v>
      </c>
      <c r="IN24" s="229">
        <v>0</v>
      </c>
      <c r="IO24" s="229">
        <v>0</v>
      </c>
      <c r="IP24" s="229">
        <v>0</v>
      </c>
      <c r="IQ24" s="229">
        <v>0</v>
      </c>
      <c r="IR24" s="229">
        <v>0</v>
      </c>
      <c r="IS24" s="229">
        <v>0</v>
      </c>
      <c r="IT24" s="229">
        <v>0</v>
      </c>
      <c r="IU24" s="229">
        <v>0</v>
      </c>
      <c r="IV24" s="229">
        <v>0</v>
      </c>
    </row>
    <row r="25" spans="1:256" ht="13.5">
      <c r="A25" s="229" t="str">
        <f>T("473251")</f>
        <v>473251</v>
      </c>
      <c r="B25" s="229" t="s">
        <v>28</v>
      </c>
      <c r="C25" s="229">
        <v>1163126</v>
      </c>
      <c r="D25" s="229">
        <v>136377</v>
      </c>
      <c r="E25" s="229">
        <v>1299503</v>
      </c>
      <c r="F25" s="229">
        <v>0</v>
      </c>
      <c r="G25" s="229">
        <v>0</v>
      </c>
      <c r="H25" s="229">
        <v>1125042</v>
      </c>
      <c r="I25" s="229">
        <v>31519</v>
      </c>
      <c r="J25" s="229">
        <v>1156561</v>
      </c>
      <c r="K25" s="229">
        <v>0</v>
      </c>
      <c r="L25" s="229">
        <v>1163126</v>
      </c>
      <c r="M25" s="229">
        <v>136377</v>
      </c>
      <c r="N25" s="229">
        <v>1299503</v>
      </c>
      <c r="O25" s="229">
        <v>0</v>
      </c>
      <c r="P25" s="229">
        <v>0</v>
      </c>
      <c r="Q25" s="229">
        <v>1125042</v>
      </c>
      <c r="R25" s="229">
        <v>31519</v>
      </c>
      <c r="S25" s="229">
        <v>1156561</v>
      </c>
      <c r="T25" s="229">
        <v>0</v>
      </c>
      <c r="U25" s="229">
        <v>523039</v>
      </c>
      <c r="V25" s="229">
        <v>41187</v>
      </c>
      <c r="W25" s="229">
        <v>564226</v>
      </c>
      <c r="X25" s="229">
        <v>0</v>
      </c>
      <c r="Y25" s="229">
        <v>0</v>
      </c>
      <c r="Z25" s="229">
        <v>512230</v>
      </c>
      <c r="AA25" s="229">
        <v>10738</v>
      </c>
      <c r="AB25" s="229">
        <v>522968</v>
      </c>
      <c r="AC25" s="229">
        <v>0</v>
      </c>
      <c r="AD25" s="229">
        <v>19117</v>
      </c>
      <c r="AE25" s="229">
        <v>1661</v>
      </c>
      <c r="AF25" s="229">
        <v>20778</v>
      </c>
      <c r="AG25" s="229">
        <v>0</v>
      </c>
      <c r="AH25" s="229">
        <v>0</v>
      </c>
      <c r="AI25" s="229">
        <v>18703</v>
      </c>
      <c r="AJ25" s="229">
        <v>433</v>
      </c>
      <c r="AK25" s="229">
        <v>19136</v>
      </c>
      <c r="AL25" s="229">
        <v>0</v>
      </c>
      <c r="AM25" s="229">
        <v>438219</v>
      </c>
      <c r="AN25" s="229">
        <v>38064</v>
      </c>
      <c r="AO25" s="229">
        <v>476283</v>
      </c>
      <c r="AP25" s="229">
        <v>0</v>
      </c>
      <c r="AQ25" s="229">
        <v>0</v>
      </c>
      <c r="AR25" s="229">
        <v>428742</v>
      </c>
      <c r="AS25" s="229">
        <v>9933</v>
      </c>
      <c r="AT25" s="229">
        <v>438675</v>
      </c>
      <c r="AU25" s="229">
        <v>0</v>
      </c>
      <c r="AV25" s="229">
        <v>6412</v>
      </c>
      <c r="AW25" s="229">
        <v>0</v>
      </c>
      <c r="AX25" s="229">
        <v>6412</v>
      </c>
      <c r="AY25" s="229">
        <v>0</v>
      </c>
      <c r="AZ25" s="229">
        <v>0</v>
      </c>
      <c r="BA25" s="229">
        <v>6412</v>
      </c>
      <c r="BB25" s="229">
        <v>0</v>
      </c>
      <c r="BC25" s="229">
        <v>6412</v>
      </c>
      <c r="BD25" s="229">
        <v>0</v>
      </c>
      <c r="BE25" s="229">
        <v>24024</v>
      </c>
      <c r="BF25" s="229">
        <v>1263</v>
      </c>
      <c r="BG25" s="229">
        <v>25287</v>
      </c>
      <c r="BH25" s="229">
        <v>0</v>
      </c>
      <c r="BI25" s="229">
        <v>0</v>
      </c>
      <c r="BJ25" s="229">
        <v>23393</v>
      </c>
      <c r="BK25" s="229">
        <v>365</v>
      </c>
      <c r="BL25" s="229">
        <v>23758</v>
      </c>
      <c r="BM25" s="229">
        <v>0</v>
      </c>
      <c r="BN25" s="229">
        <v>41679</v>
      </c>
      <c r="BO25" s="229">
        <v>199</v>
      </c>
      <c r="BP25" s="229">
        <v>41878</v>
      </c>
      <c r="BQ25" s="229">
        <v>0</v>
      </c>
      <c r="BR25" s="229">
        <v>0</v>
      </c>
      <c r="BS25" s="229">
        <v>41392</v>
      </c>
      <c r="BT25" s="229">
        <v>7</v>
      </c>
      <c r="BU25" s="229">
        <v>41399</v>
      </c>
      <c r="BV25" s="229">
        <v>0</v>
      </c>
      <c r="BW25" s="229">
        <v>507064</v>
      </c>
      <c r="BX25" s="229">
        <v>80812</v>
      </c>
      <c r="BY25" s="229">
        <v>587876</v>
      </c>
      <c r="BZ25" s="229">
        <v>0</v>
      </c>
      <c r="CA25" s="229">
        <v>0</v>
      </c>
      <c r="CB25" s="229">
        <v>482130</v>
      </c>
      <c r="CC25" s="229">
        <v>19205</v>
      </c>
      <c r="CD25" s="229">
        <v>501335</v>
      </c>
      <c r="CE25" s="229">
        <v>0</v>
      </c>
      <c r="CF25" s="229">
        <v>499543</v>
      </c>
      <c r="CG25" s="229">
        <v>80812</v>
      </c>
      <c r="CH25" s="229">
        <v>580355</v>
      </c>
      <c r="CI25" s="229">
        <v>0</v>
      </c>
      <c r="CJ25" s="229">
        <v>0</v>
      </c>
      <c r="CK25" s="229">
        <v>474609</v>
      </c>
      <c r="CL25" s="229">
        <v>19205</v>
      </c>
      <c r="CM25" s="229">
        <v>493814</v>
      </c>
      <c r="CN25" s="229">
        <v>0</v>
      </c>
      <c r="CO25" s="229">
        <v>191525</v>
      </c>
      <c r="CP25" s="229">
        <v>30983</v>
      </c>
      <c r="CQ25" s="229">
        <v>222508</v>
      </c>
      <c r="CR25" s="229">
        <v>0</v>
      </c>
      <c r="CS25" s="229">
        <v>0</v>
      </c>
      <c r="CT25" s="229">
        <v>181965</v>
      </c>
      <c r="CU25" s="229">
        <v>7363</v>
      </c>
      <c r="CV25" s="229">
        <v>189328</v>
      </c>
      <c r="CW25" s="229">
        <v>0</v>
      </c>
      <c r="CX25" s="229">
        <v>273400</v>
      </c>
      <c r="CY25" s="229">
        <v>44229</v>
      </c>
      <c r="CZ25" s="229">
        <v>317629</v>
      </c>
      <c r="DA25" s="229">
        <v>0</v>
      </c>
      <c r="DB25" s="229">
        <v>0</v>
      </c>
      <c r="DC25" s="229">
        <v>259754</v>
      </c>
      <c r="DD25" s="229">
        <v>10511</v>
      </c>
      <c r="DE25" s="229">
        <v>270265</v>
      </c>
      <c r="DF25" s="229">
        <v>0</v>
      </c>
      <c r="DG25" s="229">
        <v>34618</v>
      </c>
      <c r="DH25" s="229">
        <v>5600</v>
      </c>
      <c r="DI25" s="229">
        <v>40218</v>
      </c>
      <c r="DJ25" s="229">
        <v>0</v>
      </c>
      <c r="DK25" s="229">
        <v>0</v>
      </c>
      <c r="DL25" s="229">
        <v>32890</v>
      </c>
      <c r="DM25" s="229">
        <v>1331</v>
      </c>
      <c r="DN25" s="229">
        <v>34221</v>
      </c>
      <c r="DO25" s="229">
        <v>0</v>
      </c>
      <c r="DP25" s="229">
        <v>7521</v>
      </c>
      <c r="DQ25" s="229">
        <v>0</v>
      </c>
      <c r="DR25" s="229">
        <v>7521</v>
      </c>
      <c r="DS25" s="229">
        <v>0</v>
      </c>
      <c r="DT25" s="229">
        <v>0</v>
      </c>
      <c r="DU25" s="229">
        <v>7521</v>
      </c>
      <c r="DV25" s="229">
        <v>0</v>
      </c>
      <c r="DW25" s="229">
        <v>7521</v>
      </c>
      <c r="DX25" s="229">
        <v>0</v>
      </c>
      <c r="DY25" s="229">
        <v>7105</v>
      </c>
      <c r="DZ25" s="229">
        <v>0</v>
      </c>
      <c r="EA25" s="229">
        <v>7105</v>
      </c>
      <c r="EB25" s="229">
        <v>0</v>
      </c>
      <c r="EC25" s="229">
        <v>0</v>
      </c>
      <c r="ED25" s="229">
        <v>7105</v>
      </c>
      <c r="EE25" s="229">
        <v>0</v>
      </c>
      <c r="EF25" s="229">
        <v>7105</v>
      </c>
      <c r="EG25" s="229">
        <v>0</v>
      </c>
      <c r="EH25" s="229">
        <v>416</v>
      </c>
      <c r="EI25" s="229">
        <v>0</v>
      </c>
      <c r="EJ25" s="229">
        <v>416</v>
      </c>
      <c r="EK25" s="229">
        <v>0</v>
      </c>
      <c r="EL25" s="229">
        <v>0</v>
      </c>
      <c r="EM25" s="229">
        <v>416</v>
      </c>
      <c r="EN25" s="229">
        <v>0</v>
      </c>
      <c r="EO25" s="229">
        <v>416</v>
      </c>
      <c r="EP25" s="229">
        <v>0</v>
      </c>
      <c r="EQ25" s="229">
        <v>24568</v>
      </c>
      <c r="ER25" s="229">
        <v>5610</v>
      </c>
      <c r="ES25" s="229">
        <v>30178</v>
      </c>
      <c r="ET25" s="229">
        <v>0</v>
      </c>
      <c r="EU25" s="229">
        <v>0</v>
      </c>
      <c r="EV25" s="229">
        <v>22227</v>
      </c>
      <c r="EW25" s="229">
        <v>1576</v>
      </c>
      <c r="EX25" s="229">
        <v>23803</v>
      </c>
      <c r="EY25" s="229">
        <v>0</v>
      </c>
      <c r="EZ25" s="229">
        <v>108455</v>
      </c>
      <c r="FA25" s="229">
        <v>8768</v>
      </c>
      <c r="FB25" s="229">
        <v>117223</v>
      </c>
      <c r="FC25" s="229">
        <v>0</v>
      </c>
      <c r="FD25" s="229">
        <v>0</v>
      </c>
      <c r="FE25" s="229">
        <v>108455</v>
      </c>
      <c r="FF25" s="229">
        <v>0</v>
      </c>
      <c r="FG25" s="229">
        <v>108455</v>
      </c>
      <c r="FH25" s="229">
        <v>0</v>
      </c>
      <c r="FI25" s="229">
        <v>0</v>
      </c>
      <c r="FJ25" s="229">
        <v>0</v>
      </c>
      <c r="FK25" s="229">
        <v>0</v>
      </c>
      <c r="FL25" s="229">
        <v>0</v>
      </c>
      <c r="FM25" s="229">
        <v>0</v>
      </c>
      <c r="FN25" s="229">
        <v>0</v>
      </c>
      <c r="FO25" s="229">
        <v>0</v>
      </c>
      <c r="FP25" s="229">
        <v>0</v>
      </c>
      <c r="FQ25" s="229">
        <v>0</v>
      </c>
      <c r="FR25" s="229">
        <v>0</v>
      </c>
      <c r="FS25" s="229">
        <v>0</v>
      </c>
      <c r="FT25" s="229">
        <v>0</v>
      </c>
      <c r="FU25" s="229">
        <v>0</v>
      </c>
      <c r="FV25" s="229">
        <v>0</v>
      </c>
      <c r="FW25" s="229">
        <v>0</v>
      </c>
      <c r="FX25" s="229">
        <v>0</v>
      </c>
      <c r="FY25" s="229">
        <v>0</v>
      </c>
      <c r="FZ25" s="229">
        <v>0</v>
      </c>
      <c r="GA25" s="229">
        <v>0</v>
      </c>
      <c r="GB25" s="229">
        <v>0</v>
      </c>
      <c r="GC25" s="229">
        <v>0</v>
      </c>
      <c r="GD25" s="229">
        <v>0</v>
      </c>
      <c r="GE25" s="229">
        <v>0</v>
      </c>
      <c r="GF25" s="229">
        <v>0</v>
      </c>
      <c r="GG25" s="229">
        <v>0</v>
      </c>
      <c r="GH25" s="229">
        <v>0</v>
      </c>
      <c r="GI25" s="229">
        <v>0</v>
      </c>
      <c r="GJ25" s="229">
        <v>0</v>
      </c>
      <c r="GK25" s="229">
        <v>0</v>
      </c>
      <c r="GL25" s="229">
        <v>0</v>
      </c>
      <c r="GM25" s="229">
        <v>0</v>
      </c>
      <c r="GN25" s="229">
        <v>0</v>
      </c>
      <c r="GO25" s="229">
        <v>0</v>
      </c>
      <c r="GP25" s="229">
        <v>0</v>
      </c>
      <c r="GQ25" s="229">
        <v>0</v>
      </c>
      <c r="GR25" s="229">
        <v>0</v>
      </c>
      <c r="GS25" s="229">
        <v>0</v>
      </c>
      <c r="GT25" s="229">
        <v>0</v>
      </c>
      <c r="GU25" s="229">
        <v>0</v>
      </c>
      <c r="GV25" s="229">
        <v>0</v>
      </c>
      <c r="GW25" s="229">
        <v>0</v>
      </c>
      <c r="GX25" s="229">
        <v>0</v>
      </c>
      <c r="GY25" s="229">
        <v>0</v>
      </c>
      <c r="GZ25" s="229">
        <v>0</v>
      </c>
      <c r="HA25" s="229">
        <v>0</v>
      </c>
      <c r="HB25" s="229">
        <v>0</v>
      </c>
      <c r="HC25" s="229">
        <v>0</v>
      </c>
      <c r="HD25" s="229">
        <v>0</v>
      </c>
      <c r="HE25" s="229">
        <v>0</v>
      </c>
      <c r="HF25" s="229">
        <v>0</v>
      </c>
      <c r="HG25" s="229">
        <v>0</v>
      </c>
      <c r="HH25" s="229">
        <v>0</v>
      </c>
      <c r="HI25" s="229">
        <v>0</v>
      </c>
      <c r="HJ25" s="229">
        <v>0</v>
      </c>
      <c r="HK25" s="229">
        <v>0</v>
      </c>
      <c r="HL25" s="229">
        <v>0</v>
      </c>
      <c r="HM25" s="229">
        <v>0</v>
      </c>
      <c r="HN25" s="229">
        <v>0</v>
      </c>
      <c r="HO25" s="229">
        <v>0</v>
      </c>
      <c r="HP25" s="229">
        <v>0</v>
      </c>
      <c r="HQ25" s="229">
        <v>0</v>
      </c>
      <c r="HR25" s="229">
        <v>0</v>
      </c>
      <c r="HS25" s="229">
        <v>0</v>
      </c>
      <c r="HT25" s="229">
        <v>0</v>
      </c>
      <c r="HU25" s="229">
        <v>0</v>
      </c>
      <c r="HV25" s="229">
        <v>0</v>
      </c>
      <c r="HW25" s="229">
        <v>0</v>
      </c>
      <c r="HX25" s="229">
        <v>0</v>
      </c>
      <c r="HY25" s="229">
        <v>0</v>
      </c>
      <c r="HZ25" s="229">
        <v>0</v>
      </c>
      <c r="IA25" s="229">
        <v>0</v>
      </c>
      <c r="IB25" s="229">
        <v>0</v>
      </c>
      <c r="IC25" s="229">
        <v>0</v>
      </c>
      <c r="ID25" s="229">
        <v>0</v>
      </c>
      <c r="IE25" s="229">
        <v>0</v>
      </c>
      <c r="IF25" s="229">
        <v>0</v>
      </c>
      <c r="IG25" s="229">
        <v>0</v>
      </c>
      <c r="IH25" s="229">
        <v>0</v>
      </c>
      <c r="II25" s="229">
        <v>0</v>
      </c>
      <c r="IJ25" s="229">
        <v>0</v>
      </c>
      <c r="IK25" s="229">
        <v>0</v>
      </c>
      <c r="IL25" s="229">
        <v>0</v>
      </c>
      <c r="IM25" s="229">
        <v>0</v>
      </c>
      <c r="IN25" s="229">
        <v>0</v>
      </c>
      <c r="IO25" s="229">
        <v>0</v>
      </c>
      <c r="IP25" s="229">
        <v>0</v>
      </c>
      <c r="IQ25" s="229">
        <v>0</v>
      </c>
      <c r="IR25" s="229">
        <v>0</v>
      </c>
      <c r="IS25" s="229">
        <v>0</v>
      </c>
      <c r="IT25" s="229">
        <v>0</v>
      </c>
      <c r="IU25" s="229">
        <v>0</v>
      </c>
      <c r="IV25" s="229">
        <v>0</v>
      </c>
    </row>
    <row r="26" spans="1:256" ht="13.5">
      <c r="A26" s="229" t="str">
        <f>T("473260")</f>
        <v>473260</v>
      </c>
      <c r="B26" s="229" t="s">
        <v>29</v>
      </c>
      <c r="C26" s="229">
        <v>2764012</v>
      </c>
      <c r="D26" s="229">
        <v>329147</v>
      </c>
      <c r="E26" s="229">
        <v>3093159</v>
      </c>
      <c r="F26" s="229">
        <v>0</v>
      </c>
      <c r="G26" s="229">
        <v>0</v>
      </c>
      <c r="H26" s="229">
        <v>2666293</v>
      </c>
      <c r="I26" s="229">
        <v>63925</v>
      </c>
      <c r="J26" s="229">
        <v>2730218</v>
      </c>
      <c r="K26" s="229">
        <v>0</v>
      </c>
      <c r="L26" s="229">
        <v>2764012</v>
      </c>
      <c r="M26" s="229">
        <v>329147</v>
      </c>
      <c r="N26" s="229">
        <v>3093159</v>
      </c>
      <c r="O26" s="229">
        <v>0</v>
      </c>
      <c r="P26" s="229">
        <v>0</v>
      </c>
      <c r="Q26" s="229">
        <v>2666293</v>
      </c>
      <c r="R26" s="229">
        <v>63925</v>
      </c>
      <c r="S26" s="229">
        <v>2730218</v>
      </c>
      <c r="T26" s="229">
        <v>0</v>
      </c>
      <c r="U26" s="229">
        <v>1174475</v>
      </c>
      <c r="V26" s="229">
        <v>74981</v>
      </c>
      <c r="W26" s="229">
        <v>1249456</v>
      </c>
      <c r="X26" s="229">
        <v>0</v>
      </c>
      <c r="Y26" s="229">
        <v>0</v>
      </c>
      <c r="Z26" s="229">
        <v>1149446</v>
      </c>
      <c r="AA26" s="229">
        <v>15709</v>
      </c>
      <c r="AB26" s="229">
        <v>1165155</v>
      </c>
      <c r="AC26" s="229">
        <v>0</v>
      </c>
      <c r="AD26" s="229">
        <v>25763</v>
      </c>
      <c r="AE26" s="229">
        <v>1587</v>
      </c>
      <c r="AF26" s="229">
        <v>27350</v>
      </c>
      <c r="AG26" s="229">
        <v>0</v>
      </c>
      <c r="AH26" s="229">
        <v>0</v>
      </c>
      <c r="AI26" s="229">
        <v>25067</v>
      </c>
      <c r="AJ26" s="229">
        <v>325</v>
      </c>
      <c r="AK26" s="229">
        <v>25392</v>
      </c>
      <c r="AL26" s="229">
        <v>0</v>
      </c>
      <c r="AM26" s="229">
        <v>947910</v>
      </c>
      <c r="AN26" s="229">
        <v>67102</v>
      </c>
      <c r="AO26" s="229">
        <v>1015012</v>
      </c>
      <c r="AP26" s="229">
        <v>0</v>
      </c>
      <c r="AQ26" s="229">
        <v>0</v>
      </c>
      <c r="AR26" s="229">
        <v>924458</v>
      </c>
      <c r="AS26" s="229">
        <v>13727</v>
      </c>
      <c r="AT26" s="229">
        <v>938185</v>
      </c>
      <c r="AU26" s="229">
        <v>0</v>
      </c>
      <c r="AV26" s="229">
        <v>8365</v>
      </c>
      <c r="AW26" s="229">
        <v>0</v>
      </c>
      <c r="AX26" s="229">
        <v>8365</v>
      </c>
      <c r="AY26" s="229">
        <v>0</v>
      </c>
      <c r="AZ26" s="229">
        <v>0</v>
      </c>
      <c r="BA26" s="229">
        <v>8365</v>
      </c>
      <c r="BB26" s="229">
        <v>0</v>
      </c>
      <c r="BC26" s="229">
        <v>8365</v>
      </c>
      <c r="BD26" s="229">
        <v>0</v>
      </c>
      <c r="BE26" s="229">
        <v>71209</v>
      </c>
      <c r="BF26" s="229">
        <v>5365</v>
      </c>
      <c r="BG26" s="229">
        <v>76574</v>
      </c>
      <c r="BH26" s="229">
        <v>0</v>
      </c>
      <c r="BI26" s="229">
        <v>0</v>
      </c>
      <c r="BJ26" s="229">
        <v>69027</v>
      </c>
      <c r="BK26" s="229">
        <v>1307</v>
      </c>
      <c r="BL26" s="229">
        <v>70334</v>
      </c>
      <c r="BM26" s="229">
        <v>0</v>
      </c>
      <c r="BN26" s="229">
        <v>129593</v>
      </c>
      <c r="BO26" s="229">
        <v>927</v>
      </c>
      <c r="BP26" s="229">
        <v>130520</v>
      </c>
      <c r="BQ26" s="229">
        <v>0</v>
      </c>
      <c r="BR26" s="229">
        <v>0</v>
      </c>
      <c r="BS26" s="229">
        <v>130894</v>
      </c>
      <c r="BT26" s="229">
        <v>350</v>
      </c>
      <c r="BU26" s="229">
        <v>131244</v>
      </c>
      <c r="BV26" s="229">
        <v>0</v>
      </c>
      <c r="BW26" s="229">
        <v>1421822</v>
      </c>
      <c r="BX26" s="229">
        <v>246521</v>
      </c>
      <c r="BY26" s="229">
        <v>1668343</v>
      </c>
      <c r="BZ26" s="229">
        <v>0</v>
      </c>
      <c r="CA26" s="229">
        <v>0</v>
      </c>
      <c r="CB26" s="229">
        <v>1352593</v>
      </c>
      <c r="CC26" s="229">
        <v>46288</v>
      </c>
      <c r="CD26" s="229">
        <v>1398881</v>
      </c>
      <c r="CE26" s="229">
        <v>0</v>
      </c>
      <c r="CF26" s="229">
        <v>1367645</v>
      </c>
      <c r="CG26" s="229">
        <v>246521</v>
      </c>
      <c r="CH26" s="229">
        <v>1614166</v>
      </c>
      <c r="CI26" s="229">
        <v>0</v>
      </c>
      <c r="CJ26" s="229">
        <v>0</v>
      </c>
      <c r="CK26" s="229">
        <v>1298416</v>
      </c>
      <c r="CL26" s="229">
        <v>46288</v>
      </c>
      <c r="CM26" s="229">
        <v>1344704</v>
      </c>
      <c r="CN26" s="229">
        <v>0</v>
      </c>
      <c r="CO26" s="229">
        <v>454572</v>
      </c>
      <c r="CP26" s="229">
        <v>84261</v>
      </c>
      <c r="CQ26" s="229">
        <v>538833</v>
      </c>
      <c r="CR26" s="229">
        <v>0</v>
      </c>
      <c r="CS26" s="229">
        <v>0</v>
      </c>
      <c r="CT26" s="229">
        <v>431562</v>
      </c>
      <c r="CU26" s="229">
        <v>15821</v>
      </c>
      <c r="CV26" s="229">
        <v>447383</v>
      </c>
      <c r="CW26" s="229">
        <v>0</v>
      </c>
      <c r="CX26" s="229">
        <v>801146</v>
      </c>
      <c r="CY26" s="229">
        <v>142070</v>
      </c>
      <c r="CZ26" s="229">
        <v>943216</v>
      </c>
      <c r="DA26" s="229">
        <v>0</v>
      </c>
      <c r="DB26" s="229">
        <v>0</v>
      </c>
      <c r="DC26" s="229">
        <v>760593</v>
      </c>
      <c r="DD26" s="229">
        <v>26676</v>
      </c>
      <c r="DE26" s="229">
        <v>787269</v>
      </c>
      <c r="DF26" s="229">
        <v>0</v>
      </c>
      <c r="DG26" s="229">
        <v>111927</v>
      </c>
      <c r="DH26" s="229">
        <v>20190</v>
      </c>
      <c r="DI26" s="229">
        <v>132117</v>
      </c>
      <c r="DJ26" s="229">
        <v>0</v>
      </c>
      <c r="DK26" s="229">
        <v>0</v>
      </c>
      <c r="DL26" s="229">
        <v>106261</v>
      </c>
      <c r="DM26" s="229">
        <v>3791</v>
      </c>
      <c r="DN26" s="229">
        <v>110052</v>
      </c>
      <c r="DO26" s="229">
        <v>0</v>
      </c>
      <c r="DP26" s="229">
        <v>54177</v>
      </c>
      <c r="DQ26" s="229">
        <v>0</v>
      </c>
      <c r="DR26" s="229">
        <v>54177</v>
      </c>
      <c r="DS26" s="229">
        <v>0</v>
      </c>
      <c r="DT26" s="229">
        <v>0</v>
      </c>
      <c r="DU26" s="229">
        <v>54177</v>
      </c>
      <c r="DV26" s="229">
        <v>0</v>
      </c>
      <c r="DW26" s="229">
        <v>54177</v>
      </c>
      <c r="DX26" s="229">
        <v>0</v>
      </c>
      <c r="DY26" s="229">
        <v>53957</v>
      </c>
      <c r="DZ26" s="229">
        <v>0</v>
      </c>
      <c r="EA26" s="229">
        <v>53957</v>
      </c>
      <c r="EB26" s="229">
        <v>0</v>
      </c>
      <c r="EC26" s="229">
        <v>0</v>
      </c>
      <c r="ED26" s="229">
        <v>53957</v>
      </c>
      <c r="EE26" s="229">
        <v>0</v>
      </c>
      <c r="EF26" s="229">
        <v>53957</v>
      </c>
      <c r="EG26" s="229">
        <v>0</v>
      </c>
      <c r="EH26" s="229">
        <v>220</v>
      </c>
      <c r="EI26" s="229">
        <v>0</v>
      </c>
      <c r="EJ26" s="229">
        <v>220</v>
      </c>
      <c r="EK26" s="229">
        <v>0</v>
      </c>
      <c r="EL26" s="229">
        <v>0</v>
      </c>
      <c r="EM26" s="229">
        <v>220</v>
      </c>
      <c r="EN26" s="229">
        <v>0</v>
      </c>
      <c r="EO26" s="229">
        <v>220</v>
      </c>
      <c r="EP26" s="229">
        <v>0</v>
      </c>
      <c r="EQ26" s="229">
        <v>49397</v>
      </c>
      <c r="ER26" s="229">
        <v>7645</v>
      </c>
      <c r="ES26" s="229">
        <v>57042</v>
      </c>
      <c r="ET26" s="229">
        <v>0</v>
      </c>
      <c r="EU26" s="229">
        <v>0</v>
      </c>
      <c r="EV26" s="229">
        <v>45936</v>
      </c>
      <c r="EW26" s="229">
        <v>1928</v>
      </c>
      <c r="EX26" s="229">
        <v>47864</v>
      </c>
      <c r="EY26" s="229">
        <v>0</v>
      </c>
      <c r="EZ26" s="229">
        <v>118318</v>
      </c>
      <c r="FA26" s="229">
        <v>0</v>
      </c>
      <c r="FB26" s="229">
        <v>118318</v>
      </c>
      <c r="FC26" s="229">
        <v>0</v>
      </c>
      <c r="FD26" s="229">
        <v>0</v>
      </c>
      <c r="FE26" s="229">
        <v>118318</v>
      </c>
      <c r="FF26" s="229">
        <v>0</v>
      </c>
      <c r="FG26" s="229">
        <v>118318</v>
      </c>
      <c r="FH26" s="229">
        <v>0</v>
      </c>
      <c r="FI26" s="229">
        <v>0</v>
      </c>
      <c r="FJ26" s="229">
        <v>0</v>
      </c>
      <c r="FK26" s="229">
        <v>0</v>
      </c>
      <c r="FL26" s="229">
        <v>0</v>
      </c>
      <c r="FM26" s="229">
        <v>0</v>
      </c>
      <c r="FN26" s="229">
        <v>0</v>
      </c>
      <c r="FO26" s="229">
        <v>0</v>
      </c>
      <c r="FP26" s="229">
        <v>0</v>
      </c>
      <c r="FQ26" s="229">
        <v>0</v>
      </c>
      <c r="FR26" s="229">
        <v>0</v>
      </c>
      <c r="FS26" s="229">
        <v>0</v>
      </c>
      <c r="FT26" s="229">
        <v>0</v>
      </c>
      <c r="FU26" s="229">
        <v>0</v>
      </c>
      <c r="FV26" s="229">
        <v>0</v>
      </c>
      <c r="FW26" s="229">
        <v>0</v>
      </c>
      <c r="FX26" s="229">
        <v>0</v>
      </c>
      <c r="FY26" s="229">
        <v>0</v>
      </c>
      <c r="FZ26" s="229">
        <v>0</v>
      </c>
      <c r="GA26" s="229">
        <v>0</v>
      </c>
      <c r="GB26" s="229">
        <v>0</v>
      </c>
      <c r="GC26" s="229">
        <v>0</v>
      </c>
      <c r="GD26" s="229">
        <v>0</v>
      </c>
      <c r="GE26" s="229">
        <v>0</v>
      </c>
      <c r="GF26" s="229">
        <v>0</v>
      </c>
      <c r="GG26" s="229">
        <v>0</v>
      </c>
      <c r="GH26" s="229">
        <v>0</v>
      </c>
      <c r="GI26" s="229">
        <v>0</v>
      </c>
      <c r="GJ26" s="229">
        <v>0</v>
      </c>
      <c r="GK26" s="229">
        <v>0</v>
      </c>
      <c r="GL26" s="229">
        <v>0</v>
      </c>
      <c r="GM26" s="229">
        <v>0</v>
      </c>
      <c r="GN26" s="229">
        <v>0</v>
      </c>
      <c r="GO26" s="229">
        <v>0</v>
      </c>
      <c r="GP26" s="229">
        <v>0</v>
      </c>
      <c r="GQ26" s="229">
        <v>0</v>
      </c>
      <c r="GR26" s="229">
        <v>0</v>
      </c>
      <c r="GS26" s="229">
        <v>0</v>
      </c>
      <c r="GT26" s="229">
        <v>0</v>
      </c>
      <c r="GU26" s="229">
        <v>0</v>
      </c>
      <c r="GV26" s="229">
        <v>0</v>
      </c>
      <c r="GW26" s="229">
        <v>0</v>
      </c>
      <c r="GX26" s="229">
        <v>0</v>
      </c>
      <c r="GY26" s="229">
        <v>0</v>
      </c>
      <c r="GZ26" s="229">
        <v>0</v>
      </c>
      <c r="HA26" s="229">
        <v>0</v>
      </c>
      <c r="HB26" s="229">
        <v>0</v>
      </c>
      <c r="HC26" s="229">
        <v>0</v>
      </c>
      <c r="HD26" s="229">
        <v>0</v>
      </c>
      <c r="HE26" s="229">
        <v>0</v>
      </c>
      <c r="HF26" s="229">
        <v>0</v>
      </c>
      <c r="HG26" s="229">
        <v>0</v>
      </c>
      <c r="HH26" s="229">
        <v>0</v>
      </c>
      <c r="HI26" s="229">
        <v>0</v>
      </c>
      <c r="HJ26" s="229">
        <v>0</v>
      </c>
      <c r="HK26" s="229">
        <v>20182</v>
      </c>
      <c r="HL26" s="229">
        <v>0</v>
      </c>
      <c r="HM26" s="229">
        <v>20182</v>
      </c>
      <c r="HN26" s="229">
        <v>0</v>
      </c>
      <c r="HO26" s="229">
        <v>0</v>
      </c>
      <c r="HP26" s="229">
        <v>20182</v>
      </c>
      <c r="HQ26" s="229">
        <v>0</v>
      </c>
      <c r="HR26" s="229">
        <v>20182</v>
      </c>
      <c r="HS26" s="229">
        <v>0</v>
      </c>
      <c r="HT26" s="229">
        <v>20182</v>
      </c>
      <c r="HU26" s="229">
        <v>0</v>
      </c>
      <c r="HV26" s="229">
        <v>20182</v>
      </c>
      <c r="HW26" s="229">
        <v>0</v>
      </c>
      <c r="HX26" s="229">
        <v>0</v>
      </c>
      <c r="HY26" s="229">
        <v>20182</v>
      </c>
      <c r="HZ26" s="229">
        <v>0</v>
      </c>
      <c r="IA26" s="229">
        <v>20182</v>
      </c>
      <c r="IB26" s="229">
        <v>0</v>
      </c>
      <c r="IC26" s="229">
        <v>20182</v>
      </c>
      <c r="ID26" s="229">
        <v>0</v>
      </c>
      <c r="IE26" s="229">
        <v>20182</v>
      </c>
      <c r="IF26" s="229">
        <v>0</v>
      </c>
      <c r="IG26" s="229">
        <v>0</v>
      </c>
      <c r="IH26" s="229">
        <v>20182</v>
      </c>
      <c r="II26" s="229">
        <v>0</v>
      </c>
      <c r="IJ26" s="229">
        <v>20182</v>
      </c>
      <c r="IK26" s="229">
        <v>0</v>
      </c>
      <c r="IL26" s="229">
        <v>0</v>
      </c>
      <c r="IM26" s="229">
        <v>0</v>
      </c>
      <c r="IN26" s="229">
        <v>0</v>
      </c>
      <c r="IO26" s="229">
        <v>0</v>
      </c>
      <c r="IP26" s="229">
        <v>0</v>
      </c>
      <c r="IQ26" s="229">
        <v>0</v>
      </c>
      <c r="IR26" s="229">
        <v>0</v>
      </c>
      <c r="IS26" s="229">
        <v>0</v>
      </c>
      <c r="IT26" s="229">
        <v>0</v>
      </c>
      <c r="IU26" s="229">
        <v>0</v>
      </c>
      <c r="IV26" s="229">
        <v>0</v>
      </c>
    </row>
    <row r="27" spans="1:256" ht="13.5">
      <c r="A27" s="229" t="str">
        <f>T("473278")</f>
        <v>473278</v>
      </c>
      <c r="B27" s="229" t="s">
        <v>30</v>
      </c>
      <c r="C27" s="229">
        <v>1284304</v>
      </c>
      <c r="D27" s="229">
        <v>202655</v>
      </c>
      <c r="E27" s="229">
        <v>1486959</v>
      </c>
      <c r="F27" s="229">
        <v>0</v>
      </c>
      <c r="G27" s="229">
        <v>0</v>
      </c>
      <c r="H27" s="229">
        <v>1227445</v>
      </c>
      <c r="I27" s="229">
        <v>40761</v>
      </c>
      <c r="J27" s="229">
        <v>1268206</v>
      </c>
      <c r="K27" s="229">
        <v>0</v>
      </c>
      <c r="L27" s="229">
        <v>1284304</v>
      </c>
      <c r="M27" s="229">
        <v>202655</v>
      </c>
      <c r="N27" s="229">
        <v>1486959</v>
      </c>
      <c r="O27" s="229">
        <v>0</v>
      </c>
      <c r="P27" s="229">
        <v>0</v>
      </c>
      <c r="Q27" s="229">
        <v>1227445</v>
      </c>
      <c r="R27" s="229">
        <v>40761</v>
      </c>
      <c r="S27" s="229">
        <v>1268206</v>
      </c>
      <c r="T27" s="229">
        <v>0</v>
      </c>
      <c r="U27" s="229">
        <v>508167</v>
      </c>
      <c r="V27" s="229">
        <v>63715</v>
      </c>
      <c r="W27" s="229">
        <v>571882</v>
      </c>
      <c r="X27" s="229">
        <v>0</v>
      </c>
      <c r="Y27" s="229">
        <v>0</v>
      </c>
      <c r="Z27" s="229">
        <v>488855</v>
      </c>
      <c r="AA27" s="229">
        <v>10121</v>
      </c>
      <c r="AB27" s="229">
        <v>498976</v>
      </c>
      <c r="AC27" s="229">
        <v>0</v>
      </c>
      <c r="AD27" s="229">
        <v>15505</v>
      </c>
      <c r="AE27" s="229">
        <v>1901</v>
      </c>
      <c r="AF27" s="229">
        <v>17406</v>
      </c>
      <c r="AG27" s="229">
        <v>0</v>
      </c>
      <c r="AH27" s="229">
        <v>0</v>
      </c>
      <c r="AI27" s="229">
        <v>14890</v>
      </c>
      <c r="AJ27" s="229">
        <v>290</v>
      </c>
      <c r="AK27" s="229">
        <v>15180</v>
      </c>
      <c r="AL27" s="229">
        <v>0</v>
      </c>
      <c r="AM27" s="229">
        <v>454342</v>
      </c>
      <c r="AN27" s="229">
        <v>59426</v>
      </c>
      <c r="AO27" s="229">
        <v>513768</v>
      </c>
      <c r="AP27" s="229">
        <v>0</v>
      </c>
      <c r="AQ27" s="229">
        <v>0</v>
      </c>
      <c r="AR27" s="229">
        <v>436311</v>
      </c>
      <c r="AS27" s="229">
        <v>9075</v>
      </c>
      <c r="AT27" s="229">
        <v>445386</v>
      </c>
      <c r="AU27" s="229">
        <v>0</v>
      </c>
      <c r="AV27" s="229">
        <v>7736</v>
      </c>
      <c r="AW27" s="229">
        <v>0</v>
      </c>
      <c r="AX27" s="229">
        <v>7736</v>
      </c>
      <c r="AY27" s="229">
        <v>0</v>
      </c>
      <c r="AZ27" s="229">
        <v>0</v>
      </c>
      <c r="BA27" s="229">
        <v>7508</v>
      </c>
      <c r="BB27" s="229">
        <v>0</v>
      </c>
      <c r="BC27" s="229">
        <v>7508</v>
      </c>
      <c r="BD27" s="229">
        <v>0</v>
      </c>
      <c r="BE27" s="229">
        <v>15758</v>
      </c>
      <c r="BF27" s="229">
        <v>1650</v>
      </c>
      <c r="BG27" s="229">
        <v>17408</v>
      </c>
      <c r="BH27" s="229">
        <v>0</v>
      </c>
      <c r="BI27" s="229">
        <v>0</v>
      </c>
      <c r="BJ27" s="229">
        <v>15124</v>
      </c>
      <c r="BK27" s="229">
        <v>230</v>
      </c>
      <c r="BL27" s="229">
        <v>15354</v>
      </c>
      <c r="BM27" s="229">
        <v>0</v>
      </c>
      <c r="BN27" s="229">
        <v>22562</v>
      </c>
      <c r="BO27" s="229">
        <v>738</v>
      </c>
      <c r="BP27" s="229">
        <v>23300</v>
      </c>
      <c r="BQ27" s="229">
        <v>0</v>
      </c>
      <c r="BR27" s="229">
        <v>0</v>
      </c>
      <c r="BS27" s="229">
        <v>22530</v>
      </c>
      <c r="BT27" s="229">
        <v>526</v>
      </c>
      <c r="BU27" s="229">
        <v>23056</v>
      </c>
      <c r="BV27" s="229">
        <v>0</v>
      </c>
      <c r="BW27" s="229">
        <v>629829</v>
      </c>
      <c r="BX27" s="229">
        <v>131393</v>
      </c>
      <c r="BY27" s="229">
        <v>761222</v>
      </c>
      <c r="BZ27" s="229">
        <v>0</v>
      </c>
      <c r="CA27" s="229">
        <v>0</v>
      </c>
      <c r="CB27" s="229">
        <v>595060</v>
      </c>
      <c r="CC27" s="229">
        <v>28718</v>
      </c>
      <c r="CD27" s="229">
        <v>623778</v>
      </c>
      <c r="CE27" s="229">
        <v>0</v>
      </c>
      <c r="CF27" s="229">
        <v>620466</v>
      </c>
      <c r="CG27" s="229">
        <v>131393</v>
      </c>
      <c r="CH27" s="229">
        <v>751859</v>
      </c>
      <c r="CI27" s="229">
        <v>0</v>
      </c>
      <c r="CJ27" s="229">
        <v>0</v>
      </c>
      <c r="CK27" s="229">
        <v>585697</v>
      </c>
      <c r="CL27" s="229">
        <v>28718</v>
      </c>
      <c r="CM27" s="229">
        <v>614415</v>
      </c>
      <c r="CN27" s="229">
        <v>0</v>
      </c>
      <c r="CO27" s="229">
        <v>185004</v>
      </c>
      <c r="CP27" s="229">
        <v>39680</v>
      </c>
      <c r="CQ27" s="229">
        <v>224684</v>
      </c>
      <c r="CR27" s="229">
        <v>0</v>
      </c>
      <c r="CS27" s="229">
        <v>0</v>
      </c>
      <c r="CT27" s="229">
        <v>174637</v>
      </c>
      <c r="CU27" s="229">
        <v>8673</v>
      </c>
      <c r="CV27" s="229">
        <v>183310</v>
      </c>
      <c r="CW27" s="229">
        <v>0</v>
      </c>
      <c r="CX27" s="229">
        <v>376257</v>
      </c>
      <c r="CY27" s="229">
        <v>80413</v>
      </c>
      <c r="CZ27" s="229">
        <v>456670</v>
      </c>
      <c r="DA27" s="229">
        <v>0</v>
      </c>
      <c r="DB27" s="229">
        <v>0</v>
      </c>
      <c r="DC27" s="229">
        <v>355173</v>
      </c>
      <c r="DD27" s="229">
        <v>17575</v>
      </c>
      <c r="DE27" s="229">
        <v>372748</v>
      </c>
      <c r="DF27" s="229">
        <v>0</v>
      </c>
      <c r="DG27" s="229">
        <v>59205</v>
      </c>
      <c r="DH27" s="229">
        <v>11300</v>
      </c>
      <c r="DI27" s="229">
        <v>70505</v>
      </c>
      <c r="DJ27" s="229">
        <v>0</v>
      </c>
      <c r="DK27" s="229">
        <v>0</v>
      </c>
      <c r="DL27" s="229">
        <v>55887</v>
      </c>
      <c r="DM27" s="229">
        <v>2470</v>
      </c>
      <c r="DN27" s="229">
        <v>58357</v>
      </c>
      <c r="DO27" s="229">
        <v>0</v>
      </c>
      <c r="DP27" s="229">
        <v>9363</v>
      </c>
      <c r="DQ27" s="229">
        <v>0</v>
      </c>
      <c r="DR27" s="229">
        <v>9363</v>
      </c>
      <c r="DS27" s="229">
        <v>0</v>
      </c>
      <c r="DT27" s="229">
        <v>0</v>
      </c>
      <c r="DU27" s="229">
        <v>9363</v>
      </c>
      <c r="DV27" s="229">
        <v>0</v>
      </c>
      <c r="DW27" s="229">
        <v>9363</v>
      </c>
      <c r="DX27" s="229">
        <v>0</v>
      </c>
      <c r="DY27" s="229">
        <v>9339</v>
      </c>
      <c r="DZ27" s="229">
        <v>0</v>
      </c>
      <c r="EA27" s="229">
        <v>9339</v>
      </c>
      <c r="EB27" s="229">
        <v>0</v>
      </c>
      <c r="EC27" s="229">
        <v>0</v>
      </c>
      <c r="ED27" s="229">
        <v>9339</v>
      </c>
      <c r="EE27" s="229">
        <v>0</v>
      </c>
      <c r="EF27" s="229">
        <v>9339</v>
      </c>
      <c r="EG27" s="229">
        <v>0</v>
      </c>
      <c r="EH27" s="229">
        <v>24</v>
      </c>
      <c r="EI27" s="229">
        <v>0</v>
      </c>
      <c r="EJ27" s="229">
        <v>24</v>
      </c>
      <c r="EK27" s="229">
        <v>0</v>
      </c>
      <c r="EL27" s="229">
        <v>0</v>
      </c>
      <c r="EM27" s="229">
        <v>24</v>
      </c>
      <c r="EN27" s="229">
        <v>0</v>
      </c>
      <c r="EO27" s="229">
        <v>24</v>
      </c>
      <c r="EP27" s="229">
        <v>0</v>
      </c>
      <c r="EQ27" s="229">
        <v>30351</v>
      </c>
      <c r="ER27" s="229">
        <v>7547</v>
      </c>
      <c r="ES27" s="229">
        <v>37898</v>
      </c>
      <c r="ET27" s="229">
        <v>0</v>
      </c>
      <c r="EU27" s="229">
        <v>0</v>
      </c>
      <c r="EV27" s="229">
        <v>27573</v>
      </c>
      <c r="EW27" s="229">
        <v>1922</v>
      </c>
      <c r="EX27" s="229">
        <v>29495</v>
      </c>
      <c r="EY27" s="229">
        <v>0</v>
      </c>
      <c r="EZ27" s="229">
        <v>115957</v>
      </c>
      <c r="FA27" s="229">
        <v>0</v>
      </c>
      <c r="FB27" s="229">
        <v>115957</v>
      </c>
      <c r="FC27" s="229">
        <v>0</v>
      </c>
      <c r="FD27" s="229">
        <v>0</v>
      </c>
      <c r="FE27" s="229">
        <v>115957</v>
      </c>
      <c r="FF27" s="229">
        <v>0</v>
      </c>
      <c r="FG27" s="229">
        <v>115957</v>
      </c>
      <c r="FH27" s="229">
        <v>0</v>
      </c>
      <c r="FI27" s="229">
        <v>0</v>
      </c>
      <c r="FJ27" s="229">
        <v>0</v>
      </c>
      <c r="FK27" s="229">
        <v>0</v>
      </c>
      <c r="FL27" s="229">
        <v>0</v>
      </c>
      <c r="FM27" s="229">
        <v>0</v>
      </c>
      <c r="FN27" s="229">
        <v>0</v>
      </c>
      <c r="FO27" s="229">
        <v>0</v>
      </c>
      <c r="FP27" s="229">
        <v>0</v>
      </c>
      <c r="FQ27" s="229">
        <v>0</v>
      </c>
      <c r="FR27" s="229">
        <v>0</v>
      </c>
      <c r="FS27" s="229">
        <v>0</v>
      </c>
      <c r="FT27" s="229">
        <v>0</v>
      </c>
      <c r="FU27" s="229">
        <v>0</v>
      </c>
      <c r="FV27" s="229">
        <v>0</v>
      </c>
      <c r="FW27" s="229">
        <v>0</v>
      </c>
      <c r="FX27" s="229">
        <v>0</v>
      </c>
      <c r="FY27" s="229">
        <v>0</v>
      </c>
      <c r="FZ27" s="229">
        <v>0</v>
      </c>
      <c r="GA27" s="229">
        <v>0</v>
      </c>
      <c r="GB27" s="229">
        <v>0</v>
      </c>
      <c r="GC27" s="229">
        <v>0</v>
      </c>
      <c r="GD27" s="229">
        <v>0</v>
      </c>
      <c r="GE27" s="229">
        <v>0</v>
      </c>
      <c r="GF27" s="229">
        <v>0</v>
      </c>
      <c r="GG27" s="229">
        <v>0</v>
      </c>
      <c r="GH27" s="229">
        <v>0</v>
      </c>
      <c r="GI27" s="229">
        <v>0</v>
      </c>
      <c r="GJ27" s="229">
        <v>0</v>
      </c>
      <c r="GK27" s="229">
        <v>0</v>
      </c>
      <c r="GL27" s="229">
        <v>0</v>
      </c>
      <c r="GM27" s="229">
        <v>0</v>
      </c>
      <c r="GN27" s="229">
        <v>0</v>
      </c>
      <c r="GO27" s="229">
        <v>0</v>
      </c>
      <c r="GP27" s="229">
        <v>0</v>
      </c>
      <c r="GQ27" s="229">
        <v>0</v>
      </c>
      <c r="GR27" s="229">
        <v>0</v>
      </c>
      <c r="GS27" s="229">
        <v>0</v>
      </c>
      <c r="GT27" s="229">
        <v>0</v>
      </c>
      <c r="GU27" s="229">
        <v>0</v>
      </c>
      <c r="GV27" s="229">
        <v>0</v>
      </c>
      <c r="GW27" s="229">
        <v>0</v>
      </c>
      <c r="GX27" s="229">
        <v>0</v>
      </c>
      <c r="GY27" s="229">
        <v>0</v>
      </c>
      <c r="GZ27" s="229">
        <v>0</v>
      </c>
      <c r="HA27" s="229">
        <v>0</v>
      </c>
      <c r="HB27" s="229">
        <v>0</v>
      </c>
      <c r="HC27" s="229">
        <v>0</v>
      </c>
      <c r="HD27" s="229">
        <v>0</v>
      </c>
      <c r="HE27" s="229">
        <v>0</v>
      </c>
      <c r="HF27" s="229">
        <v>0</v>
      </c>
      <c r="HG27" s="229">
        <v>0</v>
      </c>
      <c r="HH27" s="229">
        <v>0</v>
      </c>
      <c r="HI27" s="229">
        <v>0</v>
      </c>
      <c r="HJ27" s="229">
        <v>0</v>
      </c>
      <c r="HK27" s="229">
        <v>0</v>
      </c>
      <c r="HL27" s="229">
        <v>0</v>
      </c>
      <c r="HM27" s="229">
        <v>0</v>
      </c>
      <c r="HN27" s="229">
        <v>0</v>
      </c>
      <c r="HO27" s="229">
        <v>0</v>
      </c>
      <c r="HP27" s="229">
        <v>0</v>
      </c>
      <c r="HQ27" s="229">
        <v>0</v>
      </c>
      <c r="HR27" s="229">
        <v>0</v>
      </c>
      <c r="HS27" s="229">
        <v>0</v>
      </c>
      <c r="HT27" s="229">
        <v>0</v>
      </c>
      <c r="HU27" s="229">
        <v>0</v>
      </c>
      <c r="HV27" s="229">
        <v>0</v>
      </c>
      <c r="HW27" s="229">
        <v>0</v>
      </c>
      <c r="HX27" s="229">
        <v>0</v>
      </c>
      <c r="HY27" s="229">
        <v>0</v>
      </c>
      <c r="HZ27" s="229">
        <v>0</v>
      </c>
      <c r="IA27" s="229">
        <v>0</v>
      </c>
      <c r="IB27" s="229">
        <v>0</v>
      </c>
      <c r="IC27" s="229">
        <v>0</v>
      </c>
      <c r="ID27" s="229">
        <v>0</v>
      </c>
      <c r="IE27" s="229">
        <v>0</v>
      </c>
      <c r="IF27" s="229">
        <v>0</v>
      </c>
      <c r="IG27" s="229">
        <v>0</v>
      </c>
      <c r="IH27" s="229">
        <v>0</v>
      </c>
      <c r="II27" s="229">
        <v>0</v>
      </c>
      <c r="IJ27" s="229">
        <v>0</v>
      </c>
      <c r="IK27" s="229">
        <v>0</v>
      </c>
      <c r="IL27" s="229">
        <v>0</v>
      </c>
      <c r="IM27" s="229">
        <v>0</v>
      </c>
      <c r="IN27" s="229">
        <v>0</v>
      </c>
      <c r="IO27" s="229">
        <v>0</v>
      </c>
      <c r="IP27" s="229">
        <v>0</v>
      </c>
      <c r="IQ27" s="229">
        <v>0</v>
      </c>
      <c r="IR27" s="229">
        <v>0</v>
      </c>
      <c r="IS27" s="229">
        <v>0</v>
      </c>
      <c r="IT27" s="229">
        <v>0</v>
      </c>
      <c r="IU27" s="229">
        <v>0</v>
      </c>
      <c r="IV27" s="229">
        <v>0</v>
      </c>
    </row>
    <row r="28" spans="1:256" ht="13.5">
      <c r="A28" s="229" t="str">
        <f>T("473286")</f>
        <v>473286</v>
      </c>
      <c r="B28" s="229" t="s">
        <v>31</v>
      </c>
      <c r="C28" s="229">
        <v>1125778</v>
      </c>
      <c r="D28" s="229">
        <v>217736</v>
      </c>
      <c r="E28" s="229">
        <v>1343514</v>
      </c>
      <c r="F28" s="229">
        <v>0</v>
      </c>
      <c r="G28" s="229">
        <v>0</v>
      </c>
      <c r="H28" s="229">
        <v>1076213</v>
      </c>
      <c r="I28" s="229">
        <v>62908</v>
      </c>
      <c r="J28" s="229">
        <v>1139121</v>
      </c>
      <c r="K28" s="229">
        <v>0</v>
      </c>
      <c r="L28" s="229">
        <v>1125778</v>
      </c>
      <c r="M28" s="229">
        <v>217736</v>
      </c>
      <c r="N28" s="229">
        <v>1343514</v>
      </c>
      <c r="O28" s="229">
        <v>0</v>
      </c>
      <c r="P28" s="229">
        <v>0</v>
      </c>
      <c r="Q28" s="229">
        <v>1076213</v>
      </c>
      <c r="R28" s="229">
        <v>62908</v>
      </c>
      <c r="S28" s="229">
        <v>1139121</v>
      </c>
      <c r="T28" s="229">
        <v>0</v>
      </c>
      <c r="U28" s="229">
        <v>361750</v>
      </c>
      <c r="V28" s="229">
        <v>39750</v>
      </c>
      <c r="W28" s="229">
        <v>401500</v>
      </c>
      <c r="X28" s="229">
        <v>0</v>
      </c>
      <c r="Y28" s="229">
        <v>0</v>
      </c>
      <c r="Z28" s="229">
        <v>351140</v>
      </c>
      <c r="AA28" s="229">
        <v>10723</v>
      </c>
      <c r="AB28" s="229">
        <v>361863</v>
      </c>
      <c r="AC28" s="229">
        <v>0</v>
      </c>
      <c r="AD28" s="229">
        <v>13996</v>
      </c>
      <c r="AE28" s="229">
        <v>1817</v>
      </c>
      <c r="AF28" s="229">
        <v>15813</v>
      </c>
      <c r="AG28" s="229">
        <v>0</v>
      </c>
      <c r="AH28" s="229">
        <v>0</v>
      </c>
      <c r="AI28" s="229">
        <v>13508</v>
      </c>
      <c r="AJ28" s="229">
        <v>487</v>
      </c>
      <c r="AK28" s="229">
        <v>13995</v>
      </c>
      <c r="AL28" s="229">
        <v>0</v>
      </c>
      <c r="AM28" s="229">
        <v>285192</v>
      </c>
      <c r="AN28" s="229">
        <v>37029</v>
      </c>
      <c r="AO28" s="229">
        <v>322221</v>
      </c>
      <c r="AP28" s="229">
        <v>0</v>
      </c>
      <c r="AQ28" s="229">
        <v>0</v>
      </c>
      <c r="AR28" s="229">
        <v>275253</v>
      </c>
      <c r="AS28" s="229">
        <v>9934</v>
      </c>
      <c r="AT28" s="229">
        <v>285187</v>
      </c>
      <c r="AU28" s="229">
        <v>0</v>
      </c>
      <c r="AV28" s="229">
        <v>3252</v>
      </c>
      <c r="AW28" s="229">
        <v>0</v>
      </c>
      <c r="AX28" s="229">
        <v>3252</v>
      </c>
      <c r="AY28" s="229">
        <v>0</v>
      </c>
      <c r="AZ28" s="229">
        <v>0</v>
      </c>
      <c r="BA28" s="229">
        <v>3252</v>
      </c>
      <c r="BB28" s="229">
        <v>0</v>
      </c>
      <c r="BC28" s="229">
        <v>3252</v>
      </c>
      <c r="BD28" s="229">
        <v>0</v>
      </c>
      <c r="BE28" s="229">
        <v>21749</v>
      </c>
      <c r="BF28" s="229">
        <v>891</v>
      </c>
      <c r="BG28" s="229">
        <v>22640</v>
      </c>
      <c r="BH28" s="229">
        <v>0</v>
      </c>
      <c r="BI28" s="229">
        <v>0</v>
      </c>
      <c r="BJ28" s="229">
        <v>21568</v>
      </c>
      <c r="BK28" s="229">
        <v>292</v>
      </c>
      <c r="BL28" s="229">
        <v>21860</v>
      </c>
      <c r="BM28" s="229">
        <v>0</v>
      </c>
      <c r="BN28" s="229">
        <v>40813</v>
      </c>
      <c r="BO28" s="229">
        <v>13</v>
      </c>
      <c r="BP28" s="229">
        <v>40826</v>
      </c>
      <c r="BQ28" s="229">
        <v>0</v>
      </c>
      <c r="BR28" s="229">
        <v>0</v>
      </c>
      <c r="BS28" s="229">
        <v>40811</v>
      </c>
      <c r="BT28" s="229">
        <v>10</v>
      </c>
      <c r="BU28" s="229">
        <v>40821</v>
      </c>
      <c r="BV28" s="229">
        <v>0</v>
      </c>
      <c r="BW28" s="229">
        <v>660207</v>
      </c>
      <c r="BX28" s="229">
        <v>168382</v>
      </c>
      <c r="BY28" s="229">
        <v>828589</v>
      </c>
      <c r="BZ28" s="229">
        <v>0</v>
      </c>
      <c r="CA28" s="229">
        <v>0</v>
      </c>
      <c r="CB28" s="229">
        <v>622755</v>
      </c>
      <c r="CC28" s="229">
        <v>51118</v>
      </c>
      <c r="CD28" s="229">
        <v>673873</v>
      </c>
      <c r="CE28" s="229">
        <v>0</v>
      </c>
      <c r="CF28" s="229">
        <v>652626</v>
      </c>
      <c r="CG28" s="229">
        <v>168382</v>
      </c>
      <c r="CH28" s="229">
        <v>821008</v>
      </c>
      <c r="CI28" s="229">
        <v>0</v>
      </c>
      <c r="CJ28" s="229">
        <v>0</v>
      </c>
      <c r="CK28" s="229">
        <v>615174</v>
      </c>
      <c r="CL28" s="229">
        <v>51118</v>
      </c>
      <c r="CM28" s="229">
        <v>666292</v>
      </c>
      <c r="CN28" s="229">
        <v>0</v>
      </c>
      <c r="CO28" s="229">
        <v>155061</v>
      </c>
      <c r="CP28" s="229">
        <v>40008</v>
      </c>
      <c r="CQ28" s="229">
        <v>195069</v>
      </c>
      <c r="CR28" s="229">
        <v>0</v>
      </c>
      <c r="CS28" s="229">
        <v>0</v>
      </c>
      <c r="CT28" s="229">
        <v>146166</v>
      </c>
      <c r="CU28" s="229">
        <v>12146</v>
      </c>
      <c r="CV28" s="229">
        <v>158312</v>
      </c>
      <c r="CW28" s="229">
        <v>0</v>
      </c>
      <c r="CX28" s="229">
        <v>390605</v>
      </c>
      <c r="CY28" s="229">
        <v>100776</v>
      </c>
      <c r="CZ28" s="229">
        <v>491381</v>
      </c>
      <c r="DA28" s="229">
        <v>0</v>
      </c>
      <c r="DB28" s="229">
        <v>0</v>
      </c>
      <c r="DC28" s="229">
        <v>368181</v>
      </c>
      <c r="DD28" s="229">
        <v>30594</v>
      </c>
      <c r="DE28" s="229">
        <v>398775</v>
      </c>
      <c r="DF28" s="229">
        <v>0</v>
      </c>
      <c r="DG28" s="229">
        <v>106960</v>
      </c>
      <c r="DH28" s="229">
        <v>27598</v>
      </c>
      <c r="DI28" s="229">
        <v>134558</v>
      </c>
      <c r="DJ28" s="229">
        <v>0</v>
      </c>
      <c r="DK28" s="229">
        <v>0</v>
      </c>
      <c r="DL28" s="229">
        <v>100827</v>
      </c>
      <c r="DM28" s="229">
        <v>8378</v>
      </c>
      <c r="DN28" s="229">
        <v>109205</v>
      </c>
      <c r="DO28" s="229">
        <v>0</v>
      </c>
      <c r="DP28" s="229">
        <v>7581</v>
      </c>
      <c r="DQ28" s="229">
        <v>0</v>
      </c>
      <c r="DR28" s="229">
        <v>7581</v>
      </c>
      <c r="DS28" s="229">
        <v>0</v>
      </c>
      <c r="DT28" s="229">
        <v>0</v>
      </c>
      <c r="DU28" s="229">
        <v>7581</v>
      </c>
      <c r="DV28" s="229">
        <v>0</v>
      </c>
      <c r="DW28" s="229">
        <v>7581</v>
      </c>
      <c r="DX28" s="229">
        <v>0</v>
      </c>
      <c r="DY28" s="229">
        <v>6930</v>
      </c>
      <c r="DZ28" s="229">
        <v>0</v>
      </c>
      <c r="EA28" s="229">
        <v>6930</v>
      </c>
      <c r="EB28" s="229">
        <v>0</v>
      </c>
      <c r="EC28" s="229">
        <v>0</v>
      </c>
      <c r="ED28" s="229">
        <v>6930</v>
      </c>
      <c r="EE28" s="229">
        <v>0</v>
      </c>
      <c r="EF28" s="229">
        <v>6930</v>
      </c>
      <c r="EG28" s="229">
        <v>0</v>
      </c>
      <c r="EH28" s="229">
        <v>651</v>
      </c>
      <c r="EI28" s="229">
        <v>0</v>
      </c>
      <c r="EJ28" s="229">
        <v>651</v>
      </c>
      <c r="EK28" s="229">
        <v>0</v>
      </c>
      <c r="EL28" s="229">
        <v>0</v>
      </c>
      <c r="EM28" s="229">
        <v>651</v>
      </c>
      <c r="EN28" s="229">
        <v>0</v>
      </c>
      <c r="EO28" s="229">
        <v>651</v>
      </c>
      <c r="EP28" s="229">
        <v>0</v>
      </c>
      <c r="EQ28" s="229">
        <v>32578</v>
      </c>
      <c r="ER28" s="229">
        <v>4019</v>
      </c>
      <c r="ES28" s="229">
        <v>36597</v>
      </c>
      <c r="ET28" s="229">
        <v>0</v>
      </c>
      <c r="EU28" s="229">
        <v>0</v>
      </c>
      <c r="EV28" s="229">
        <v>31075</v>
      </c>
      <c r="EW28" s="229">
        <v>1067</v>
      </c>
      <c r="EX28" s="229">
        <v>32142</v>
      </c>
      <c r="EY28" s="229">
        <v>0</v>
      </c>
      <c r="EZ28" s="229">
        <v>71243</v>
      </c>
      <c r="FA28" s="229">
        <v>0</v>
      </c>
      <c r="FB28" s="229">
        <v>71243</v>
      </c>
      <c r="FC28" s="229">
        <v>0</v>
      </c>
      <c r="FD28" s="229">
        <v>0</v>
      </c>
      <c r="FE28" s="229">
        <v>71243</v>
      </c>
      <c r="FF28" s="229">
        <v>0</v>
      </c>
      <c r="FG28" s="229">
        <v>71243</v>
      </c>
      <c r="FH28" s="229">
        <v>0</v>
      </c>
      <c r="FI28" s="229">
        <v>0</v>
      </c>
      <c r="FJ28" s="229">
        <v>0</v>
      </c>
      <c r="FK28" s="229">
        <v>0</v>
      </c>
      <c r="FL28" s="229">
        <v>0</v>
      </c>
      <c r="FM28" s="229">
        <v>0</v>
      </c>
      <c r="FN28" s="229">
        <v>0</v>
      </c>
      <c r="FO28" s="229">
        <v>0</v>
      </c>
      <c r="FP28" s="229">
        <v>0</v>
      </c>
      <c r="FQ28" s="229">
        <v>0</v>
      </c>
      <c r="FR28" s="229">
        <v>0</v>
      </c>
      <c r="FS28" s="229">
        <v>5585</v>
      </c>
      <c r="FT28" s="229">
        <v>5585</v>
      </c>
      <c r="FU28" s="229">
        <v>0</v>
      </c>
      <c r="FV28" s="229">
        <v>0</v>
      </c>
      <c r="FW28" s="229">
        <v>0</v>
      </c>
      <c r="FX28" s="229">
        <v>0</v>
      </c>
      <c r="FY28" s="229">
        <v>0</v>
      </c>
      <c r="FZ28" s="229">
        <v>0</v>
      </c>
      <c r="GA28" s="229">
        <v>0</v>
      </c>
      <c r="GB28" s="229">
        <v>5585</v>
      </c>
      <c r="GC28" s="229">
        <v>5585</v>
      </c>
      <c r="GD28" s="229">
        <v>0</v>
      </c>
      <c r="GE28" s="229">
        <v>0</v>
      </c>
      <c r="GF28" s="229">
        <v>0</v>
      </c>
      <c r="GG28" s="229">
        <v>0</v>
      </c>
      <c r="GH28" s="229">
        <v>0</v>
      </c>
      <c r="GI28" s="229">
        <v>0</v>
      </c>
      <c r="GJ28" s="229">
        <v>0</v>
      </c>
      <c r="GK28" s="229">
        <v>0</v>
      </c>
      <c r="GL28" s="229">
        <v>0</v>
      </c>
      <c r="GM28" s="229">
        <v>0</v>
      </c>
      <c r="GN28" s="229">
        <v>0</v>
      </c>
      <c r="GO28" s="229">
        <v>0</v>
      </c>
      <c r="GP28" s="229">
        <v>0</v>
      </c>
      <c r="GQ28" s="229">
        <v>0</v>
      </c>
      <c r="GR28" s="229">
        <v>0</v>
      </c>
      <c r="GS28" s="229">
        <v>0</v>
      </c>
      <c r="GT28" s="229">
        <v>0</v>
      </c>
      <c r="GU28" s="229">
        <v>0</v>
      </c>
      <c r="GV28" s="229">
        <v>0</v>
      </c>
      <c r="GW28" s="229">
        <v>0</v>
      </c>
      <c r="GX28" s="229">
        <v>0</v>
      </c>
      <c r="GY28" s="229">
        <v>0</v>
      </c>
      <c r="GZ28" s="229">
        <v>0</v>
      </c>
      <c r="HA28" s="229">
        <v>0</v>
      </c>
      <c r="HB28" s="229">
        <v>0</v>
      </c>
      <c r="HC28" s="229">
        <v>0</v>
      </c>
      <c r="HD28" s="229">
        <v>0</v>
      </c>
      <c r="HE28" s="229">
        <v>0</v>
      </c>
      <c r="HF28" s="229">
        <v>0</v>
      </c>
      <c r="HG28" s="229">
        <v>0</v>
      </c>
      <c r="HH28" s="229">
        <v>0</v>
      </c>
      <c r="HI28" s="229">
        <v>0</v>
      </c>
      <c r="HJ28" s="229">
        <v>0</v>
      </c>
      <c r="HK28" s="229">
        <v>0</v>
      </c>
      <c r="HL28" s="229">
        <v>0</v>
      </c>
      <c r="HM28" s="229">
        <v>0</v>
      </c>
      <c r="HN28" s="229">
        <v>0</v>
      </c>
      <c r="HO28" s="229">
        <v>0</v>
      </c>
      <c r="HP28" s="229">
        <v>0</v>
      </c>
      <c r="HQ28" s="229">
        <v>0</v>
      </c>
      <c r="HR28" s="229">
        <v>0</v>
      </c>
      <c r="HS28" s="229">
        <v>0</v>
      </c>
      <c r="HT28" s="229">
        <v>0</v>
      </c>
      <c r="HU28" s="229">
        <v>0</v>
      </c>
      <c r="HV28" s="229">
        <v>0</v>
      </c>
      <c r="HW28" s="229">
        <v>0</v>
      </c>
      <c r="HX28" s="229">
        <v>0</v>
      </c>
      <c r="HY28" s="229">
        <v>0</v>
      </c>
      <c r="HZ28" s="229">
        <v>0</v>
      </c>
      <c r="IA28" s="229">
        <v>0</v>
      </c>
      <c r="IB28" s="229">
        <v>0</v>
      </c>
      <c r="IC28" s="229">
        <v>0</v>
      </c>
      <c r="ID28" s="229">
        <v>0</v>
      </c>
      <c r="IE28" s="229">
        <v>0</v>
      </c>
      <c r="IF28" s="229">
        <v>0</v>
      </c>
      <c r="IG28" s="229">
        <v>0</v>
      </c>
      <c r="IH28" s="229">
        <v>0</v>
      </c>
      <c r="II28" s="229">
        <v>0</v>
      </c>
      <c r="IJ28" s="229">
        <v>0</v>
      </c>
      <c r="IK28" s="229">
        <v>0</v>
      </c>
      <c r="IL28" s="229">
        <v>0</v>
      </c>
      <c r="IM28" s="229">
        <v>0</v>
      </c>
      <c r="IN28" s="229">
        <v>0</v>
      </c>
      <c r="IO28" s="229">
        <v>0</v>
      </c>
      <c r="IP28" s="229">
        <v>0</v>
      </c>
      <c r="IQ28" s="229">
        <v>0</v>
      </c>
      <c r="IR28" s="229">
        <v>0</v>
      </c>
      <c r="IS28" s="229">
        <v>0</v>
      </c>
      <c r="IT28" s="229">
        <v>0</v>
      </c>
      <c r="IU28" s="229">
        <v>0</v>
      </c>
      <c r="IV28" s="229">
        <v>0</v>
      </c>
    </row>
    <row r="29" spans="1:256" ht="13.5">
      <c r="A29" s="229" t="str">
        <f>T("473294")</f>
        <v>473294</v>
      </c>
      <c r="B29" s="229" t="s">
        <v>32</v>
      </c>
      <c r="C29" s="229">
        <v>2759700</v>
      </c>
      <c r="D29" s="229">
        <v>404511</v>
      </c>
      <c r="E29" s="229">
        <v>3164211</v>
      </c>
      <c r="F29" s="229">
        <v>0</v>
      </c>
      <c r="G29" s="229">
        <v>0</v>
      </c>
      <c r="H29" s="229">
        <v>2658992</v>
      </c>
      <c r="I29" s="229">
        <v>82194</v>
      </c>
      <c r="J29" s="229">
        <v>2741186</v>
      </c>
      <c r="K29" s="229">
        <v>0</v>
      </c>
      <c r="L29" s="229">
        <v>2759700</v>
      </c>
      <c r="M29" s="229">
        <v>404511</v>
      </c>
      <c r="N29" s="229">
        <v>3164211</v>
      </c>
      <c r="O29" s="229">
        <v>0</v>
      </c>
      <c r="P29" s="229">
        <v>0</v>
      </c>
      <c r="Q29" s="229">
        <v>2658992</v>
      </c>
      <c r="R29" s="229">
        <v>82194</v>
      </c>
      <c r="S29" s="229">
        <v>2741186</v>
      </c>
      <c r="T29" s="229">
        <v>0</v>
      </c>
      <c r="U29" s="229">
        <v>964465</v>
      </c>
      <c r="V29" s="229">
        <v>100855</v>
      </c>
      <c r="W29" s="229">
        <v>1065320</v>
      </c>
      <c r="X29" s="229">
        <v>0</v>
      </c>
      <c r="Y29" s="229">
        <v>0</v>
      </c>
      <c r="Z29" s="229">
        <v>936379</v>
      </c>
      <c r="AA29" s="229">
        <v>19024</v>
      </c>
      <c r="AB29" s="229">
        <v>955403</v>
      </c>
      <c r="AC29" s="229">
        <v>0</v>
      </c>
      <c r="AD29" s="229">
        <v>29991</v>
      </c>
      <c r="AE29" s="229">
        <v>3687</v>
      </c>
      <c r="AF29" s="229">
        <v>33678</v>
      </c>
      <c r="AG29" s="229">
        <v>0</v>
      </c>
      <c r="AH29" s="229">
        <v>0</v>
      </c>
      <c r="AI29" s="229">
        <v>28941</v>
      </c>
      <c r="AJ29" s="229">
        <v>720</v>
      </c>
      <c r="AK29" s="229">
        <v>29661</v>
      </c>
      <c r="AL29" s="229">
        <v>0</v>
      </c>
      <c r="AM29" s="229">
        <v>739012</v>
      </c>
      <c r="AN29" s="229">
        <v>90844</v>
      </c>
      <c r="AO29" s="229">
        <v>829856</v>
      </c>
      <c r="AP29" s="229">
        <v>0</v>
      </c>
      <c r="AQ29" s="229">
        <v>0</v>
      </c>
      <c r="AR29" s="229">
        <v>713138</v>
      </c>
      <c r="AS29" s="229">
        <v>17730</v>
      </c>
      <c r="AT29" s="229">
        <v>730868</v>
      </c>
      <c r="AU29" s="229">
        <v>0</v>
      </c>
      <c r="AV29" s="229">
        <v>17729</v>
      </c>
      <c r="AW29" s="229">
        <v>0</v>
      </c>
      <c r="AX29" s="229">
        <v>17729</v>
      </c>
      <c r="AY29" s="229">
        <v>0</v>
      </c>
      <c r="AZ29" s="229">
        <v>0</v>
      </c>
      <c r="BA29" s="229">
        <v>17729</v>
      </c>
      <c r="BB29" s="229">
        <v>0</v>
      </c>
      <c r="BC29" s="229">
        <v>17729</v>
      </c>
      <c r="BD29" s="229">
        <v>0</v>
      </c>
      <c r="BE29" s="229">
        <v>58828</v>
      </c>
      <c r="BF29" s="229">
        <v>1904</v>
      </c>
      <c r="BG29" s="229">
        <v>60732</v>
      </c>
      <c r="BH29" s="229">
        <v>0</v>
      </c>
      <c r="BI29" s="229">
        <v>0</v>
      </c>
      <c r="BJ29" s="229">
        <v>57879</v>
      </c>
      <c r="BK29" s="229">
        <v>165</v>
      </c>
      <c r="BL29" s="229">
        <v>58044</v>
      </c>
      <c r="BM29" s="229">
        <v>0</v>
      </c>
      <c r="BN29" s="229">
        <v>136634</v>
      </c>
      <c r="BO29" s="229">
        <v>4420</v>
      </c>
      <c r="BP29" s="229">
        <v>141054</v>
      </c>
      <c r="BQ29" s="229">
        <v>0</v>
      </c>
      <c r="BR29" s="229">
        <v>0</v>
      </c>
      <c r="BS29" s="229">
        <v>136421</v>
      </c>
      <c r="BT29" s="229">
        <v>409</v>
      </c>
      <c r="BU29" s="229">
        <v>136830</v>
      </c>
      <c r="BV29" s="229">
        <v>0</v>
      </c>
      <c r="BW29" s="229">
        <v>1575287</v>
      </c>
      <c r="BX29" s="229">
        <v>292576</v>
      </c>
      <c r="BY29" s="229">
        <v>1867863</v>
      </c>
      <c r="BZ29" s="229">
        <v>0</v>
      </c>
      <c r="CA29" s="229">
        <v>0</v>
      </c>
      <c r="CB29" s="229">
        <v>1507056</v>
      </c>
      <c r="CC29" s="229">
        <v>60336</v>
      </c>
      <c r="CD29" s="229">
        <v>1567392</v>
      </c>
      <c r="CE29" s="229">
        <v>0</v>
      </c>
      <c r="CF29" s="229">
        <v>1539440</v>
      </c>
      <c r="CG29" s="229">
        <v>292576</v>
      </c>
      <c r="CH29" s="229">
        <v>1832016</v>
      </c>
      <c r="CI29" s="229">
        <v>0</v>
      </c>
      <c r="CJ29" s="229">
        <v>0</v>
      </c>
      <c r="CK29" s="229">
        <v>1471209</v>
      </c>
      <c r="CL29" s="229">
        <v>60336</v>
      </c>
      <c r="CM29" s="229">
        <v>1531545</v>
      </c>
      <c r="CN29" s="229">
        <v>0</v>
      </c>
      <c r="CO29" s="229">
        <v>484438</v>
      </c>
      <c r="CP29" s="229">
        <v>92161</v>
      </c>
      <c r="CQ29" s="229">
        <v>576599</v>
      </c>
      <c r="CR29" s="229">
        <v>0</v>
      </c>
      <c r="CS29" s="229">
        <v>0</v>
      </c>
      <c r="CT29" s="229">
        <v>463431</v>
      </c>
      <c r="CU29" s="229">
        <v>19006</v>
      </c>
      <c r="CV29" s="229">
        <v>482437</v>
      </c>
      <c r="CW29" s="229">
        <v>0</v>
      </c>
      <c r="CX29" s="229">
        <v>813892</v>
      </c>
      <c r="CY29" s="229">
        <v>154773</v>
      </c>
      <c r="CZ29" s="229">
        <v>968665</v>
      </c>
      <c r="DA29" s="229">
        <v>0</v>
      </c>
      <c r="DB29" s="229">
        <v>0</v>
      </c>
      <c r="DC29" s="229">
        <v>778270</v>
      </c>
      <c r="DD29" s="229">
        <v>31918</v>
      </c>
      <c r="DE29" s="229">
        <v>810188</v>
      </c>
      <c r="DF29" s="229">
        <v>0</v>
      </c>
      <c r="DG29" s="229">
        <v>241110</v>
      </c>
      <c r="DH29" s="229">
        <v>45642</v>
      </c>
      <c r="DI29" s="229">
        <v>286752</v>
      </c>
      <c r="DJ29" s="229">
        <v>0</v>
      </c>
      <c r="DK29" s="229">
        <v>0</v>
      </c>
      <c r="DL29" s="229">
        <v>229508</v>
      </c>
      <c r="DM29" s="229">
        <v>9412</v>
      </c>
      <c r="DN29" s="229">
        <v>238920</v>
      </c>
      <c r="DO29" s="229">
        <v>0</v>
      </c>
      <c r="DP29" s="229">
        <v>35847</v>
      </c>
      <c r="DQ29" s="229">
        <v>0</v>
      </c>
      <c r="DR29" s="229">
        <v>35847</v>
      </c>
      <c r="DS29" s="229">
        <v>0</v>
      </c>
      <c r="DT29" s="229">
        <v>0</v>
      </c>
      <c r="DU29" s="229">
        <v>35847</v>
      </c>
      <c r="DV29" s="229">
        <v>0</v>
      </c>
      <c r="DW29" s="229">
        <v>35847</v>
      </c>
      <c r="DX29" s="229">
        <v>0</v>
      </c>
      <c r="DY29" s="229">
        <v>34917</v>
      </c>
      <c r="DZ29" s="229">
        <v>0</v>
      </c>
      <c r="EA29" s="229">
        <v>34917</v>
      </c>
      <c r="EB29" s="229">
        <v>0</v>
      </c>
      <c r="EC29" s="229">
        <v>0</v>
      </c>
      <c r="ED29" s="229">
        <v>34917</v>
      </c>
      <c r="EE29" s="229">
        <v>0</v>
      </c>
      <c r="EF29" s="229">
        <v>34917</v>
      </c>
      <c r="EG29" s="229">
        <v>0</v>
      </c>
      <c r="EH29" s="229">
        <v>930</v>
      </c>
      <c r="EI29" s="229">
        <v>0</v>
      </c>
      <c r="EJ29" s="229">
        <v>930</v>
      </c>
      <c r="EK29" s="229">
        <v>0</v>
      </c>
      <c r="EL29" s="229">
        <v>0</v>
      </c>
      <c r="EM29" s="229">
        <v>930</v>
      </c>
      <c r="EN29" s="229">
        <v>0</v>
      </c>
      <c r="EO29" s="229">
        <v>930</v>
      </c>
      <c r="EP29" s="229">
        <v>0</v>
      </c>
      <c r="EQ29" s="229">
        <v>71523</v>
      </c>
      <c r="ER29" s="229">
        <v>11080</v>
      </c>
      <c r="ES29" s="229">
        <v>82603</v>
      </c>
      <c r="ET29" s="229">
        <v>0</v>
      </c>
      <c r="EU29" s="229">
        <v>0</v>
      </c>
      <c r="EV29" s="229">
        <v>67132</v>
      </c>
      <c r="EW29" s="229">
        <v>2834</v>
      </c>
      <c r="EX29" s="229">
        <v>69966</v>
      </c>
      <c r="EY29" s="229">
        <v>0</v>
      </c>
      <c r="EZ29" s="229">
        <v>148425</v>
      </c>
      <c r="FA29" s="229">
        <v>0</v>
      </c>
      <c r="FB29" s="229">
        <v>148425</v>
      </c>
      <c r="FC29" s="229">
        <v>0</v>
      </c>
      <c r="FD29" s="229">
        <v>0</v>
      </c>
      <c r="FE29" s="229">
        <v>148425</v>
      </c>
      <c r="FF29" s="229">
        <v>0</v>
      </c>
      <c r="FG29" s="229">
        <v>148425</v>
      </c>
      <c r="FH29" s="229">
        <v>0</v>
      </c>
      <c r="FI29" s="229">
        <v>0</v>
      </c>
      <c r="FJ29" s="229">
        <v>0</v>
      </c>
      <c r="FK29" s="229">
        <v>0</v>
      </c>
      <c r="FL29" s="229">
        <v>0</v>
      </c>
      <c r="FM29" s="229">
        <v>0</v>
      </c>
      <c r="FN29" s="229">
        <v>0</v>
      </c>
      <c r="FO29" s="229">
        <v>0</v>
      </c>
      <c r="FP29" s="229">
        <v>0</v>
      </c>
      <c r="FQ29" s="229">
        <v>0</v>
      </c>
      <c r="FR29" s="229">
        <v>0</v>
      </c>
      <c r="FS29" s="229">
        <v>0</v>
      </c>
      <c r="FT29" s="229">
        <v>0</v>
      </c>
      <c r="FU29" s="229">
        <v>0</v>
      </c>
      <c r="FV29" s="229">
        <v>0</v>
      </c>
      <c r="FW29" s="229">
        <v>0</v>
      </c>
      <c r="FX29" s="229">
        <v>0</v>
      </c>
      <c r="FY29" s="229">
        <v>0</v>
      </c>
      <c r="FZ29" s="229">
        <v>0</v>
      </c>
      <c r="GA29" s="229">
        <v>0</v>
      </c>
      <c r="GB29" s="229">
        <v>0</v>
      </c>
      <c r="GC29" s="229">
        <v>0</v>
      </c>
      <c r="GD29" s="229">
        <v>0</v>
      </c>
      <c r="GE29" s="229">
        <v>0</v>
      </c>
      <c r="GF29" s="229">
        <v>0</v>
      </c>
      <c r="GG29" s="229">
        <v>0</v>
      </c>
      <c r="GH29" s="229">
        <v>0</v>
      </c>
      <c r="GI29" s="229">
        <v>0</v>
      </c>
      <c r="GJ29" s="229">
        <v>0</v>
      </c>
      <c r="GK29" s="229">
        <v>0</v>
      </c>
      <c r="GL29" s="229">
        <v>0</v>
      </c>
      <c r="GM29" s="229">
        <v>0</v>
      </c>
      <c r="GN29" s="229">
        <v>0</v>
      </c>
      <c r="GO29" s="229">
        <v>0</v>
      </c>
      <c r="GP29" s="229">
        <v>0</v>
      </c>
      <c r="GQ29" s="229">
        <v>0</v>
      </c>
      <c r="GR29" s="229">
        <v>0</v>
      </c>
      <c r="GS29" s="229">
        <v>0</v>
      </c>
      <c r="GT29" s="229">
        <v>0</v>
      </c>
      <c r="GU29" s="229">
        <v>0</v>
      </c>
      <c r="GV29" s="229">
        <v>0</v>
      </c>
      <c r="GW29" s="229">
        <v>0</v>
      </c>
      <c r="GX29" s="229">
        <v>0</v>
      </c>
      <c r="GY29" s="229">
        <v>0</v>
      </c>
      <c r="GZ29" s="229">
        <v>0</v>
      </c>
      <c r="HA29" s="229">
        <v>0</v>
      </c>
      <c r="HB29" s="229">
        <v>0</v>
      </c>
      <c r="HC29" s="229">
        <v>0</v>
      </c>
      <c r="HD29" s="229">
        <v>0</v>
      </c>
      <c r="HE29" s="229">
        <v>0</v>
      </c>
      <c r="HF29" s="229">
        <v>0</v>
      </c>
      <c r="HG29" s="229">
        <v>0</v>
      </c>
      <c r="HH29" s="229">
        <v>0</v>
      </c>
      <c r="HI29" s="229">
        <v>0</v>
      </c>
      <c r="HJ29" s="229">
        <v>0</v>
      </c>
      <c r="HK29" s="229">
        <v>0</v>
      </c>
      <c r="HL29" s="229">
        <v>0</v>
      </c>
      <c r="HM29" s="229">
        <v>0</v>
      </c>
      <c r="HN29" s="229">
        <v>0</v>
      </c>
      <c r="HO29" s="229">
        <v>0</v>
      </c>
      <c r="HP29" s="229">
        <v>0</v>
      </c>
      <c r="HQ29" s="229">
        <v>0</v>
      </c>
      <c r="HR29" s="229">
        <v>0</v>
      </c>
      <c r="HS29" s="229">
        <v>0</v>
      </c>
      <c r="HT29" s="229">
        <v>0</v>
      </c>
      <c r="HU29" s="229">
        <v>0</v>
      </c>
      <c r="HV29" s="229">
        <v>0</v>
      </c>
      <c r="HW29" s="229">
        <v>0</v>
      </c>
      <c r="HX29" s="229">
        <v>0</v>
      </c>
      <c r="HY29" s="229">
        <v>0</v>
      </c>
      <c r="HZ29" s="229">
        <v>0</v>
      </c>
      <c r="IA29" s="229">
        <v>0</v>
      </c>
      <c r="IB29" s="229">
        <v>0</v>
      </c>
      <c r="IC29" s="229">
        <v>0</v>
      </c>
      <c r="ID29" s="229">
        <v>0</v>
      </c>
      <c r="IE29" s="229">
        <v>0</v>
      </c>
      <c r="IF29" s="229">
        <v>0</v>
      </c>
      <c r="IG29" s="229">
        <v>0</v>
      </c>
      <c r="IH29" s="229">
        <v>0</v>
      </c>
      <c r="II29" s="229">
        <v>0</v>
      </c>
      <c r="IJ29" s="229">
        <v>0</v>
      </c>
      <c r="IK29" s="229">
        <v>0</v>
      </c>
      <c r="IL29" s="229">
        <v>0</v>
      </c>
      <c r="IM29" s="229">
        <v>0</v>
      </c>
      <c r="IN29" s="229">
        <v>0</v>
      </c>
      <c r="IO29" s="229">
        <v>0</v>
      </c>
      <c r="IP29" s="229">
        <v>0</v>
      </c>
      <c r="IQ29" s="229">
        <v>0</v>
      </c>
      <c r="IR29" s="229">
        <v>0</v>
      </c>
      <c r="IS29" s="229">
        <v>0</v>
      </c>
      <c r="IT29" s="229">
        <v>0</v>
      </c>
      <c r="IU29" s="229">
        <v>0</v>
      </c>
      <c r="IV29" s="229">
        <v>0</v>
      </c>
    </row>
    <row r="30" spans="1:256" ht="13.5">
      <c r="A30" s="229" t="str">
        <f>T("473481")</f>
        <v>473481</v>
      </c>
      <c r="B30" s="229" t="s">
        <v>33</v>
      </c>
      <c r="C30" s="229">
        <v>975407</v>
      </c>
      <c r="D30" s="229">
        <v>137424</v>
      </c>
      <c r="E30" s="229">
        <v>1112831</v>
      </c>
      <c r="F30" s="229">
        <v>0</v>
      </c>
      <c r="G30" s="229">
        <v>0</v>
      </c>
      <c r="H30" s="229">
        <v>946455</v>
      </c>
      <c r="I30" s="229">
        <v>24274</v>
      </c>
      <c r="J30" s="229">
        <v>970729</v>
      </c>
      <c r="K30" s="229">
        <v>0</v>
      </c>
      <c r="L30" s="229">
        <v>975407</v>
      </c>
      <c r="M30" s="229">
        <v>137424</v>
      </c>
      <c r="N30" s="229">
        <v>1112831</v>
      </c>
      <c r="O30" s="229">
        <v>0</v>
      </c>
      <c r="P30" s="229">
        <v>0</v>
      </c>
      <c r="Q30" s="229">
        <v>946455</v>
      </c>
      <c r="R30" s="229">
        <v>24274</v>
      </c>
      <c r="S30" s="229">
        <v>970729</v>
      </c>
      <c r="T30" s="229">
        <v>0</v>
      </c>
      <c r="U30" s="229">
        <v>396302</v>
      </c>
      <c r="V30" s="229">
        <v>28801</v>
      </c>
      <c r="W30" s="229">
        <v>425103</v>
      </c>
      <c r="X30" s="229">
        <v>0</v>
      </c>
      <c r="Y30" s="229">
        <v>0</v>
      </c>
      <c r="Z30" s="229">
        <v>390881</v>
      </c>
      <c r="AA30" s="229">
        <v>5502</v>
      </c>
      <c r="AB30" s="229">
        <v>396383</v>
      </c>
      <c r="AC30" s="229">
        <v>0</v>
      </c>
      <c r="AD30" s="229">
        <v>14475</v>
      </c>
      <c r="AE30" s="229">
        <v>755</v>
      </c>
      <c r="AF30" s="229">
        <v>15230</v>
      </c>
      <c r="AG30" s="229">
        <v>0</v>
      </c>
      <c r="AH30" s="229">
        <v>0</v>
      </c>
      <c r="AI30" s="229">
        <v>14243</v>
      </c>
      <c r="AJ30" s="229">
        <v>237</v>
      </c>
      <c r="AK30" s="229">
        <v>14480</v>
      </c>
      <c r="AL30" s="229">
        <v>0</v>
      </c>
      <c r="AM30" s="229">
        <v>308778</v>
      </c>
      <c r="AN30" s="229">
        <v>26173</v>
      </c>
      <c r="AO30" s="229">
        <v>334951</v>
      </c>
      <c r="AP30" s="229">
        <v>0</v>
      </c>
      <c r="AQ30" s="229">
        <v>0</v>
      </c>
      <c r="AR30" s="229">
        <v>303826</v>
      </c>
      <c r="AS30" s="229">
        <v>5068</v>
      </c>
      <c r="AT30" s="229">
        <v>308894</v>
      </c>
      <c r="AU30" s="229">
        <v>0</v>
      </c>
      <c r="AV30" s="229">
        <v>9781</v>
      </c>
      <c r="AW30" s="229">
        <v>0</v>
      </c>
      <c r="AX30" s="229">
        <v>9781</v>
      </c>
      <c r="AY30" s="229">
        <v>0</v>
      </c>
      <c r="AZ30" s="229">
        <v>0</v>
      </c>
      <c r="BA30" s="229">
        <v>9781</v>
      </c>
      <c r="BB30" s="229">
        <v>0</v>
      </c>
      <c r="BC30" s="229">
        <v>9781</v>
      </c>
      <c r="BD30" s="229">
        <v>0</v>
      </c>
      <c r="BE30" s="229">
        <v>23138</v>
      </c>
      <c r="BF30" s="229">
        <v>1414</v>
      </c>
      <c r="BG30" s="229">
        <v>24552</v>
      </c>
      <c r="BH30" s="229">
        <v>0</v>
      </c>
      <c r="BI30" s="229">
        <v>0</v>
      </c>
      <c r="BJ30" s="229">
        <v>22908</v>
      </c>
      <c r="BK30" s="229">
        <v>190</v>
      </c>
      <c r="BL30" s="229">
        <v>23098</v>
      </c>
      <c r="BM30" s="229">
        <v>0</v>
      </c>
      <c r="BN30" s="229">
        <v>49911</v>
      </c>
      <c r="BO30" s="229">
        <v>459</v>
      </c>
      <c r="BP30" s="229">
        <v>50370</v>
      </c>
      <c r="BQ30" s="229">
        <v>0</v>
      </c>
      <c r="BR30" s="229">
        <v>0</v>
      </c>
      <c r="BS30" s="229">
        <v>49904</v>
      </c>
      <c r="BT30" s="229">
        <v>7</v>
      </c>
      <c r="BU30" s="229">
        <v>49911</v>
      </c>
      <c r="BV30" s="229">
        <v>0</v>
      </c>
      <c r="BW30" s="229">
        <v>481250</v>
      </c>
      <c r="BX30" s="229">
        <v>105239</v>
      </c>
      <c r="BY30" s="229">
        <v>586489</v>
      </c>
      <c r="BZ30" s="229">
        <v>0</v>
      </c>
      <c r="CA30" s="229">
        <v>0</v>
      </c>
      <c r="CB30" s="229">
        <v>458869</v>
      </c>
      <c r="CC30" s="229">
        <v>17828</v>
      </c>
      <c r="CD30" s="229">
        <v>476697</v>
      </c>
      <c r="CE30" s="229">
        <v>0</v>
      </c>
      <c r="CF30" s="229">
        <v>474280</v>
      </c>
      <c r="CG30" s="229">
        <v>105239</v>
      </c>
      <c r="CH30" s="229">
        <v>579519</v>
      </c>
      <c r="CI30" s="229">
        <v>0</v>
      </c>
      <c r="CJ30" s="229">
        <v>0</v>
      </c>
      <c r="CK30" s="229">
        <v>451899</v>
      </c>
      <c r="CL30" s="229">
        <v>17828</v>
      </c>
      <c r="CM30" s="229">
        <v>469727</v>
      </c>
      <c r="CN30" s="229">
        <v>0</v>
      </c>
      <c r="CO30" s="229">
        <v>128696</v>
      </c>
      <c r="CP30" s="229">
        <v>29777</v>
      </c>
      <c r="CQ30" s="229">
        <v>158473</v>
      </c>
      <c r="CR30" s="229">
        <v>0</v>
      </c>
      <c r="CS30" s="229">
        <v>0</v>
      </c>
      <c r="CT30" s="229">
        <v>122623</v>
      </c>
      <c r="CU30" s="229">
        <v>4838</v>
      </c>
      <c r="CV30" s="229">
        <v>127461</v>
      </c>
      <c r="CW30" s="229">
        <v>0</v>
      </c>
      <c r="CX30" s="229">
        <v>306681</v>
      </c>
      <c r="CY30" s="229">
        <v>66826</v>
      </c>
      <c r="CZ30" s="229">
        <v>373507</v>
      </c>
      <c r="DA30" s="229">
        <v>0</v>
      </c>
      <c r="DB30" s="229">
        <v>0</v>
      </c>
      <c r="DC30" s="229">
        <v>292209</v>
      </c>
      <c r="DD30" s="229">
        <v>11526</v>
      </c>
      <c r="DE30" s="229">
        <v>303735</v>
      </c>
      <c r="DF30" s="229">
        <v>0</v>
      </c>
      <c r="DG30" s="229">
        <v>38903</v>
      </c>
      <c r="DH30" s="229">
        <v>8636</v>
      </c>
      <c r="DI30" s="229">
        <v>47539</v>
      </c>
      <c r="DJ30" s="229">
        <v>0</v>
      </c>
      <c r="DK30" s="229">
        <v>0</v>
      </c>
      <c r="DL30" s="229">
        <v>37067</v>
      </c>
      <c r="DM30" s="229">
        <v>1464</v>
      </c>
      <c r="DN30" s="229">
        <v>38531</v>
      </c>
      <c r="DO30" s="229">
        <v>0</v>
      </c>
      <c r="DP30" s="229">
        <v>6970</v>
      </c>
      <c r="DQ30" s="229">
        <v>0</v>
      </c>
      <c r="DR30" s="229">
        <v>6970</v>
      </c>
      <c r="DS30" s="229">
        <v>0</v>
      </c>
      <c r="DT30" s="229">
        <v>0</v>
      </c>
      <c r="DU30" s="229">
        <v>6970</v>
      </c>
      <c r="DV30" s="229">
        <v>0</v>
      </c>
      <c r="DW30" s="229">
        <v>6970</v>
      </c>
      <c r="DX30" s="229">
        <v>0</v>
      </c>
      <c r="DY30" s="229">
        <v>6909</v>
      </c>
      <c r="DZ30" s="229">
        <v>0</v>
      </c>
      <c r="EA30" s="229">
        <v>6909</v>
      </c>
      <c r="EB30" s="229">
        <v>0</v>
      </c>
      <c r="EC30" s="229">
        <v>0</v>
      </c>
      <c r="ED30" s="229">
        <v>6909</v>
      </c>
      <c r="EE30" s="229">
        <v>0</v>
      </c>
      <c r="EF30" s="229">
        <v>6909</v>
      </c>
      <c r="EG30" s="229">
        <v>0</v>
      </c>
      <c r="EH30" s="229">
        <v>61</v>
      </c>
      <c r="EI30" s="229">
        <v>0</v>
      </c>
      <c r="EJ30" s="229">
        <v>61</v>
      </c>
      <c r="EK30" s="229">
        <v>0</v>
      </c>
      <c r="EL30" s="229">
        <v>0</v>
      </c>
      <c r="EM30" s="229">
        <v>61</v>
      </c>
      <c r="EN30" s="229">
        <v>0</v>
      </c>
      <c r="EO30" s="229">
        <v>61</v>
      </c>
      <c r="EP30" s="229">
        <v>0</v>
      </c>
      <c r="EQ30" s="229">
        <v>28853</v>
      </c>
      <c r="ER30" s="229">
        <v>3384</v>
      </c>
      <c r="ES30" s="229">
        <v>32237</v>
      </c>
      <c r="ET30" s="229">
        <v>0</v>
      </c>
      <c r="EU30" s="229">
        <v>0</v>
      </c>
      <c r="EV30" s="229">
        <v>27703</v>
      </c>
      <c r="EW30" s="229">
        <v>944</v>
      </c>
      <c r="EX30" s="229">
        <v>28647</v>
      </c>
      <c r="EY30" s="229">
        <v>0</v>
      </c>
      <c r="EZ30" s="229">
        <v>69002</v>
      </c>
      <c r="FA30" s="229">
        <v>0</v>
      </c>
      <c r="FB30" s="229">
        <v>69002</v>
      </c>
      <c r="FC30" s="229">
        <v>0</v>
      </c>
      <c r="FD30" s="229">
        <v>0</v>
      </c>
      <c r="FE30" s="229">
        <v>69002</v>
      </c>
      <c r="FF30" s="229">
        <v>0</v>
      </c>
      <c r="FG30" s="229">
        <v>69002</v>
      </c>
      <c r="FH30" s="229">
        <v>0</v>
      </c>
      <c r="FI30" s="229">
        <v>0</v>
      </c>
      <c r="FJ30" s="229">
        <v>0</v>
      </c>
      <c r="FK30" s="229">
        <v>0</v>
      </c>
      <c r="FL30" s="229">
        <v>0</v>
      </c>
      <c r="FM30" s="229">
        <v>0</v>
      </c>
      <c r="FN30" s="229">
        <v>0</v>
      </c>
      <c r="FO30" s="229">
        <v>0</v>
      </c>
      <c r="FP30" s="229">
        <v>0</v>
      </c>
      <c r="FQ30" s="229">
        <v>0</v>
      </c>
      <c r="FR30" s="229">
        <v>0</v>
      </c>
      <c r="FS30" s="229">
        <v>0</v>
      </c>
      <c r="FT30" s="229">
        <v>0</v>
      </c>
      <c r="FU30" s="229">
        <v>0</v>
      </c>
      <c r="FV30" s="229">
        <v>0</v>
      </c>
      <c r="FW30" s="229">
        <v>0</v>
      </c>
      <c r="FX30" s="229">
        <v>0</v>
      </c>
      <c r="FY30" s="229">
        <v>0</v>
      </c>
      <c r="FZ30" s="229">
        <v>0</v>
      </c>
      <c r="GA30" s="229">
        <v>0</v>
      </c>
      <c r="GB30" s="229">
        <v>0</v>
      </c>
      <c r="GC30" s="229">
        <v>0</v>
      </c>
      <c r="GD30" s="229">
        <v>0</v>
      </c>
      <c r="GE30" s="229">
        <v>0</v>
      </c>
      <c r="GF30" s="229">
        <v>0</v>
      </c>
      <c r="GG30" s="229">
        <v>0</v>
      </c>
      <c r="GH30" s="229">
        <v>0</v>
      </c>
      <c r="GI30" s="229">
        <v>0</v>
      </c>
      <c r="GJ30" s="229">
        <v>0</v>
      </c>
      <c r="GK30" s="229">
        <v>0</v>
      </c>
      <c r="GL30" s="229">
        <v>0</v>
      </c>
      <c r="GM30" s="229">
        <v>0</v>
      </c>
      <c r="GN30" s="229">
        <v>0</v>
      </c>
      <c r="GO30" s="229">
        <v>0</v>
      </c>
      <c r="GP30" s="229">
        <v>0</v>
      </c>
      <c r="GQ30" s="229">
        <v>0</v>
      </c>
      <c r="GR30" s="229">
        <v>0</v>
      </c>
      <c r="GS30" s="229">
        <v>0</v>
      </c>
      <c r="GT30" s="229">
        <v>0</v>
      </c>
      <c r="GU30" s="229">
        <v>0</v>
      </c>
      <c r="GV30" s="229">
        <v>0</v>
      </c>
      <c r="GW30" s="229">
        <v>0</v>
      </c>
      <c r="GX30" s="229">
        <v>0</v>
      </c>
      <c r="GY30" s="229">
        <v>0</v>
      </c>
      <c r="GZ30" s="229">
        <v>0</v>
      </c>
      <c r="HA30" s="229">
        <v>0</v>
      </c>
      <c r="HB30" s="229">
        <v>0</v>
      </c>
      <c r="HC30" s="229">
        <v>0</v>
      </c>
      <c r="HD30" s="229">
        <v>0</v>
      </c>
      <c r="HE30" s="229">
        <v>0</v>
      </c>
      <c r="HF30" s="229">
        <v>0</v>
      </c>
      <c r="HG30" s="229">
        <v>0</v>
      </c>
      <c r="HH30" s="229">
        <v>0</v>
      </c>
      <c r="HI30" s="229">
        <v>0</v>
      </c>
      <c r="HJ30" s="229">
        <v>0</v>
      </c>
      <c r="HK30" s="229">
        <v>0</v>
      </c>
      <c r="HL30" s="229">
        <v>0</v>
      </c>
      <c r="HM30" s="229">
        <v>0</v>
      </c>
      <c r="HN30" s="229">
        <v>0</v>
      </c>
      <c r="HO30" s="229">
        <v>0</v>
      </c>
      <c r="HP30" s="229">
        <v>0</v>
      </c>
      <c r="HQ30" s="229">
        <v>0</v>
      </c>
      <c r="HR30" s="229">
        <v>0</v>
      </c>
      <c r="HS30" s="229">
        <v>0</v>
      </c>
      <c r="HT30" s="229">
        <v>0</v>
      </c>
      <c r="HU30" s="229">
        <v>0</v>
      </c>
      <c r="HV30" s="229">
        <v>0</v>
      </c>
      <c r="HW30" s="229">
        <v>0</v>
      </c>
      <c r="HX30" s="229">
        <v>0</v>
      </c>
      <c r="HY30" s="229">
        <v>0</v>
      </c>
      <c r="HZ30" s="229">
        <v>0</v>
      </c>
      <c r="IA30" s="229">
        <v>0</v>
      </c>
      <c r="IB30" s="229">
        <v>0</v>
      </c>
      <c r="IC30" s="229">
        <v>0</v>
      </c>
      <c r="ID30" s="229">
        <v>0</v>
      </c>
      <c r="IE30" s="229">
        <v>0</v>
      </c>
      <c r="IF30" s="229">
        <v>0</v>
      </c>
      <c r="IG30" s="229">
        <v>0</v>
      </c>
      <c r="IH30" s="229">
        <v>0</v>
      </c>
      <c r="II30" s="229">
        <v>0</v>
      </c>
      <c r="IJ30" s="229">
        <v>0</v>
      </c>
      <c r="IK30" s="229">
        <v>0</v>
      </c>
      <c r="IL30" s="229">
        <v>0</v>
      </c>
      <c r="IM30" s="229">
        <v>0</v>
      </c>
      <c r="IN30" s="229">
        <v>0</v>
      </c>
      <c r="IO30" s="229">
        <v>0</v>
      </c>
      <c r="IP30" s="229">
        <v>0</v>
      </c>
      <c r="IQ30" s="229">
        <v>0</v>
      </c>
      <c r="IR30" s="229">
        <v>0</v>
      </c>
      <c r="IS30" s="229">
        <v>0</v>
      </c>
      <c r="IT30" s="229">
        <v>0</v>
      </c>
      <c r="IU30" s="229">
        <v>0</v>
      </c>
      <c r="IV30" s="229">
        <v>0</v>
      </c>
    </row>
    <row r="31" spans="1:256" ht="13.5">
      <c r="A31" s="229" t="str">
        <f>T("473502")</f>
        <v>473502</v>
      </c>
      <c r="B31" s="229" t="s">
        <v>34</v>
      </c>
      <c r="C31" s="229">
        <v>2683193</v>
      </c>
      <c r="D31" s="229">
        <v>243855</v>
      </c>
      <c r="E31" s="229">
        <v>2927048</v>
      </c>
      <c r="F31" s="229">
        <v>0</v>
      </c>
      <c r="G31" s="229">
        <v>0</v>
      </c>
      <c r="H31" s="229">
        <v>2619566</v>
      </c>
      <c r="I31" s="229">
        <v>41006</v>
      </c>
      <c r="J31" s="229">
        <v>2660572</v>
      </c>
      <c r="K31" s="229">
        <v>0</v>
      </c>
      <c r="L31" s="229">
        <v>2683193</v>
      </c>
      <c r="M31" s="229">
        <v>243855</v>
      </c>
      <c r="N31" s="229">
        <v>2927048</v>
      </c>
      <c r="O31" s="229">
        <v>0</v>
      </c>
      <c r="P31" s="229">
        <v>0</v>
      </c>
      <c r="Q31" s="229">
        <v>2619566</v>
      </c>
      <c r="R31" s="229">
        <v>41006</v>
      </c>
      <c r="S31" s="229">
        <v>2660572</v>
      </c>
      <c r="T31" s="229">
        <v>0</v>
      </c>
      <c r="U31" s="229">
        <v>960148</v>
      </c>
      <c r="V31" s="229">
        <v>62424</v>
      </c>
      <c r="W31" s="229">
        <v>1022572</v>
      </c>
      <c r="X31" s="229">
        <v>0</v>
      </c>
      <c r="Y31" s="229">
        <v>0</v>
      </c>
      <c r="Z31" s="229">
        <v>942791</v>
      </c>
      <c r="AA31" s="229">
        <v>10527</v>
      </c>
      <c r="AB31" s="229">
        <v>953318</v>
      </c>
      <c r="AC31" s="229">
        <v>0</v>
      </c>
      <c r="AD31" s="229">
        <v>32462</v>
      </c>
      <c r="AE31" s="229">
        <v>2362</v>
      </c>
      <c r="AF31" s="229">
        <v>34824</v>
      </c>
      <c r="AG31" s="229">
        <v>0</v>
      </c>
      <c r="AH31" s="229">
        <v>0</v>
      </c>
      <c r="AI31" s="229">
        <v>31759</v>
      </c>
      <c r="AJ31" s="229">
        <v>432</v>
      </c>
      <c r="AK31" s="229">
        <v>32191</v>
      </c>
      <c r="AL31" s="229">
        <v>0</v>
      </c>
      <c r="AM31" s="229">
        <v>731249</v>
      </c>
      <c r="AN31" s="229">
        <v>56807</v>
      </c>
      <c r="AO31" s="229">
        <v>788056</v>
      </c>
      <c r="AP31" s="229">
        <v>0</v>
      </c>
      <c r="AQ31" s="229">
        <v>0</v>
      </c>
      <c r="AR31" s="229">
        <v>715405</v>
      </c>
      <c r="AS31" s="229">
        <v>9722</v>
      </c>
      <c r="AT31" s="229">
        <v>725127</v>
      </c>
      <c r="AU31" s="229">
        <v>0</v>
      </c>
      <c r="AV31" s="229">
        <v>21261</v>
      </c>
      <c r="AW31" s="229">
        <v>0</v>
      </c>
      <c r="AX31" s="229">
        <v>21261</v>
      </c>
      <c r="AY31" s="229">
        <v>0</v>
      </c>
      <c r="AZ31" s="229">
        <v>0</v>
      </c>
      <c r="BA31" s="229">
        <v>21261</v>
      </c>
      <c r="BB31" s="229">
        <v>0</v>
      </c>
      <c r="BC31" s="229">
        <v>21261</v>
      </c>
      <c r="BD31" s="229">
        <v>0</v>
      </c>
      <c r="BE31" s="229">
        <v>66738</v>
      </c>
      <c r="BF31" s="229">
        <v>3076</v>
      </c>
      <c r="BG31" s="229">
        <v>69814</v>
      </c>
      <c r="BH31" s="229">
        <v>0</v>
      </c>
      <c r="BI31" s="229">
        <v>0</v>
      </c>
      <c r="BJ31" s="229">
        <v>66094</v>
      </c>
      <c r="BK31" s="229">
        <v>275</v>
      </c>
      <c r="BL31" s="229">
        <v>66369</v>
      </c>
      <c r="BM31" s="229">
        <v>0</v>
      </c>
      <c r="BN31" s="229">
        <v>129699</v>
      </c>
      <c r="BO31" s="229">
        <v>179</v>
      </c>
      <c r="BP31" s="229">
        <v>129878</v>
      </c>
      <c r="BQ31" s="229">
        <v>0</v>
      </c>
      <c r="BR31" s="229">
        <v>0</v>
      </c>
      <c r="BS31" s="229">
        <v>129533</v>
      </c>
      <c r="BT31" s="229">
        <v>98</v>
      </c>
      <c r="BU31" s="229">
        <v>129631</v>
      </c>
      <c r="BV31" s="229">
        <v>0</v>
      </c>
      <c r="BW31" s="229">
        <v>1394911</v>
      </c>
      <c r="BX31" s="229">
        <v>157197</v>
      </c>
      <c r="BY31" s="229">
        <v>1552108</v>
      </c>
      <c r="BZ31" s="229">
        <v>0</v>
      </c>
      <c r="CA31" s="229">
        <v>0</v>
      </c>
      <c r="CB31" s="229">
        <v>1351354</v>
      </c>
      <c r="CC31" s="229">
        <v>28840</v>
      </c>
      <c r="CD31" s="229">
        <v>1380194</v>
      </c>
      <c r="CE31" s="229">
        <v>0</v>
      </c>
      <c r="CF31" s="229">
        <v>1378178</v>
      </c>
      <c r="CG31" s="229">
        <v>157197</v>
      </c>
      <c r="CH31" s="229">
        <v>1535375</v>
      </c>
      <c r="CI31" s="229">
        <v>0</v>
      </c>
      <c r="CJ31" s="229">
        <v>0</v>
      </c>
      <c r="CK31" s="229">
        <v>1334621</v>
      </c>
      <c r="CL31" s="229">
        <v>28840</v>
      </c>
      <c r="CM31" s="229">
        <v>1363461</v>
      </c>
      <c r="CN31" s="229">
        <v>0</v>
      </c>
      <c r="CO31" s="229">
        <v>459906</v>
      </c>
      <c r="CP31" s="229">
        <v>52529</v>
      </c>
      <c r="CQ31" s="229">
        <v>512435</v>
      </c>
      <c r="CR31" s="229">
        <v>0</v>
      </c>
      <c r="CS31" s="229">
        <v>0</v>
      </c>
      <c r="CT31" s="229">
        <v>445370</v>
      </c>
      <c r="CU31" s="229">
        <v>9624</v>
      </c>
      <c r="CV31" s="229">
        <v>454994</v>
      </c>
      <c r="CW31" s="229">
        <v>0</v>
      </c>
      <c r="CX31" s="229">
        <v>762734</v>
      </c>
      <c r="CY31" s="229">
        <v>87035</v>
      </c>
      <c r="CZ31" s="229">
        <v>849769</v>
      </c>
      <c r="DA31" s="229">
        <v>0</v>
      </c>
      <c r="DB31" s="229">
        <v>0</v>
      </c>
      <c r="DC31" s="229">
        <v>738629</v>
      </c>
      <c r="DD31" s="229">
        <v>15961</v>
      </c>
      <c r="DE31" s="229">
        <v>754590</v>
      </c>
      <c r="DF31" s="229">
        <v>0</v>
      </c>
      <c r="DG31" s="229">
        <v>155538</v>
      </c>
      <c r="DH31" s="229">
        <v>17633</v>
      </c>
      <c r="DI31" s="229">
        <v>173171</v>
      </c>
      <c r="DJ31" s="229">
        <v>0</v>
      </c>
      <c r="DK31" s="229">
        <v>0</v>
      </c>
      <c r="DL31" s="229">
        <v>150622</v>
      </c>
      <c r="DM31" s="229">
        <v>3255</v>
      </c>
      <c r="DN31" s="229">
        <v>153877</v>
      </c>
      <c r="DO31" s="229">
        <v>0</v>
      </c>
      <c r="DP31" s="229">
        <v>16733</v>
      </c>
      <c r="DQ31" s="229">
        <v>0</v>
      </c>
      <c r="DR31" s="229">
        <v>16733</v>
      </c>
      <c r="DS31" s="229">
        <v>0</v>
      </c>
      <c r="DT31" s="229">
        <v>0</v>
      </c>
      <c r="DU31" s="229">
        <v>16733</v>
      </c>
      <c r="DV31" s="229">
        <v>0</v>
      </c>
      <c r="DW31" s="229">
        <v>16733</v>
      </c>
      <c r="DX31" s="229">
        <v>0</v>
      </c>
      <c r="DY31" s="229">
        <v>15729</v>
      </c>
      <c r="DZ31" s="229">
        <v>0</v>
      </c>
      <c r="EA31" s="229">
        <v>15729</v>
      </c>
      <c r="EB31" s="229">
        <v>0</v>
      </c>
      <c r="EC31" s="229">
        <v>0</v>
      </c>
      <c r="ED31" s="229">
        <v>15729</v>
      </c>
      <c r="EE31" s="229">
        <v>0</v>
      </c>
      <c r="EF31" s="229">
        <v>15729</v>
      </c>
      <c r="EG31" s="229">
        <v>0</v>
      </c>
      <c r="EH31" s="229">
        <v>1004</v>
      </c>
      <c r="EI31" s="229">
        <v>0</v>
      </c>
      <c r="EJ31" s="229">
        <v>1004</v>
      </c>
      <c r="EK31" s="229">
        <v>0</v>
      </c>
      <c r="EL31" s="229">
        <v>0</v>
      </c>
      <c r="EM31" s="229">
        <v>1004</v>
      </c>
      <c r="EN31" s="229">
        <v>0</v>
      </c>
      <c r="EO31" s="229">
        <v>1004</v>
      </c>
      <c r="EP31" s="229">
        <v>0</v>
      </c>
      <c r="EQ31" s="229">
        <v>66356</v>
      </c>
      <c r="ER31" s="229">
        <v>6001</v>
      </c>
      <c r="ES31" s="229">
        <v>72357</v>
      </c>
      <c r="ET31" s="229">
        <v>0</v>
      </c>
      <c r="EU31" s="229">
        <v>0</v>
      </c>
      <c r="EV31" s="229">
        <v>63643</v>
      </c>
      <c r="EW31" s="229">
        <v>1639</v>
      </c>
      <c r="EX31" s="229">
        <v>65282</v>
      </c>
      <c r="EY31" s="229">
        <v>0</v>
      </c>
      <c r="EZ31" s="229">
        <v>261778</v>
      </c>
      <c r="FA31" s="229">
        <v>18233</v>
      </c>
      <c r="FB31" s="229">
        <v>280011</v>
      </c>
      <c r="FC31" s="229">
        <v>0</v>
      </c>
      <c r="FD31" s="229">
        <v>0</v>
      </c>
      <c r="FE31" s="229">
        <v>261778</v>
      </c>
      <c r="FF31" s="229">
        <v>0</v>
      </c>
      <c r="FG31" s="229">
        <v>261778</v>
      </c>
      <c r="FH31" s="229">
        <v>0</v>
      </c>
      <c r="FI31" s="229">
        <v>0</v>
      </c>
      <c r="FJ31" s="229">
        <v>0</v>
      </c>
      <c r="FK31" s="229">
        <v>0</v>
      </c>
      <c r="FL31" s="229">
        <v>0</v>
      </c>
      <c r="FM31" s="229">
        <v>0</v>
      </c>
      <c r="FN31" s="229">
        <v>0</v>
      </c>
      <c r="FO31" s="229">
        <v>0</v>
      </c>
      <c r="FP31" s="229">
        <v>0</v>
      </c>
      <c r="FQ31" s="229">
        <v>0</v>
      </c>
      <c r="FR31" s="229">
        <v>0</v>
      </c>
      <c r="FS31" s="229">
        <v>0</v>
      </c>
      <c r="FT31" s="229">
        <v>0</v>
      </c>
      <c r="FU31" s="229">
        <v>0</v>
      </c>
      <c r="FV31" s="229">
        <v>0</v>
      </c>
      <c r="FW31" s="229">
        <v>0</v>
      </c>
      <c r="FX31" s="229">
        <v>0</v>
      </c>
      <c r="FY31" s="229">
        <v>0</v>
      </c>
      <c r="FZ31" s="229">
        <v>0</v>
      </c>
      <c r="GA31" s="229">
        <v>0</v>
      </c>
      <c r="GB31" s="229">
        <v>0</v>
      </c>
      <c r="GC31" s="229">
        <v>0</v>
      </c>
      <c r="GD31" s="229">
        <v>0</v>
      </c>
      <c r="GE31" s="229">
        <v>0</v>
      </c>
      <c r="GF31" s="229">
        <v>0</v>
      </c>
      <c r="GG31" s="229">
        <v>0</v>
      </c>
      <c r="GH31" s="229">
        <v>0</v>
      </c>
      <c r="GI31" s="229">
        <v>0</v>
      </c>
      <c r="GJ31" s="229">
        <v>0</v>
      </c>
      <c r="GK31" s="229">
        <v>0</v>
      </c>
      <c r="GL31" s="229">
        <v>0</v>
      </c>
      <c r="GM31" s="229">
        <v>0</v>
      </c>
      <c r="GN31" s="229">
        <v>0</v>
      </c>
      <c r="GO31" s="229">
        <v>0</v>
      </c>
      <c r="GP31" s="229">
        <v>0</v>
      </c>
      <c r="GQ31" s="229">
        <v>0</v>
      </c>
      <c r="GR31" s="229">
        <v>0</v>
      </c>
      <c r="GS31" s="229">
        <v>0</v>
      </c>
      <c r="GT31" s="229">
        <v>0</v>
      </c>
      <c r="GU31" s="229">
        <v>0</v>
      </c>
      <c r="GV31" s="229">
        <v>0</v>
      </c>
      <c r="GW31" s="229">
        <v>0</v>
      </c>
      <c r="GX31" s="229">
        <v>0</v>
      </c>
      <c r="GY31" s="229">
        <v>0</v>
      </c>
      <c r="GZ31" s="229">
        <v>0</v>
      </c>
      <c r="HA31" s="229">
        <v>0</v>
      </c>
      <c r="HB31" s="229">
        <v>0</v>
      </c>
      <c r="HC31" s="229">
        <v>0</v>
      </c>
      <c r="HD31" s="229">
        <v>0</v>
      </c>
      <c r="HE31" s="229">
        <v>0</v>
      </c>
      <c r="HF31" s="229">
        <v>0</v>
      </c>
      <c r="HG31" s="229">
        <v>0</v>
      </c>
      <c r="HH31" s="229">
        <v>0</v>
      </c>
      <c r="HI31" s="229">
        <v>0</v>
      </c>
      <c r="HJ31" s="229">
        <v>0</v>
      </c>
      <c r="HK31" s="229">
        <v>0</v>
      </c>
      <c r="HL31" s="229">
        <v>0</v>
      </c>
      <c r="HM31" s="229">
        <v>0</v>
      </c>
      <c r="HN31" s="229">
        <v>0</v>
      </c>
      <c r="HO31" s="229">
        <v>0</v>
      </c>
      <c r="HP31" s="229">
        <v>0</v>
      </c>
      <c r="HQ31" s="229">
        <v>0</v>
      </c>
      <c r="HR31" s="229">
        <v>0</v>
      </c>
      <c r="HS31" s="229">
        <v>0</v>
      </c>
      <c r="HT31" s="229">
        <v>0</v>
      </c>
      <c r="HU31" s="229">
        <v>0</v>
      </c>
      <c r="HV31" s="229">
        <v>0</v>
      </c>
      <c r="HW31" s="229">
        <v>0</v>
      </c>
      <c r="HX31" s="229">
        <v>0</v>
      </c>
      <c r="HY31" s="229">
        <v>0</v>
      </c>
      <c r="HZ31" s="229">
        <v>0</v>
      </c>
      <c r="IA31" s="229">
        <v>0</v>
      </c>
      <c r="IB31" s="229">
        <v>0</v>
      </c>
      <c r="IC31" s="229">
        <v>0</v>
      </c>
      <c r="ID31" s="229">
        <v>0</v>
      </c>
      <c r="IE31" s="229">
        <v>0</v>
      </c>
      <c r="IF31" s="229">
        <v>0</v>
      </c>
      <c r="IG31" s="229">
        <v>0</v>
      </c>
      <c r="IH31" s="229">
        <v>0</v>
      </c>
      <c r="II31" s="229">
        <v>0</v>
      </c>
      <c r="IJ31" s="229">
        <v>0</v>
      </c>
      <c r="IK31" s="229">
        <v>0</v>
      </c>
      <c r="IL31" s="229">
        <v>0</v>
      </c>
      <c r="IM31" s="229">
        <v>0</v>
      </c>
      <c r="IN31" s="229">
        <v>0</v>
      </c>
      <c r="IO31" s="229">
        <v>0</v>
      </c>
      <c r="IP31" s="229">
        <v>0</v>
      </c>
      <c r="IQ31" s="229">
        <v>0</v>
      </c>
      <c r="IR31" s="229">
        <v>0</v>
      </c>
      <c r="IS31" s="229">
        <v>0</v>
      </c>
      <c r="IT31" s="229">
        <v>0</v>
      </c>
      <c r="IU31" s="229">
        <v>0</v>
      </c>
      <c r="IV31" s="229">
        <v>0</v>
      </c>
    </row>
    <row r="32" spans="1:256" ht="13.5">
      <c r="A32" s="229" t="str">
        <f>T("473537")</f>
        <v>473537</v>
      </c>
      <c r="B32" s="229" t="s">
        <v>35</v>
      </c>
      <c r="C32" s="229">
        <v>51056</v>
      </c>
      <c r="D32" s="229">
        <v>3409</v>
      </c>
      <c r="E32" s="229">
        <v>54465</v>
      </c>
      <c r="F32" s="229">
        <v>0</v>
      </c>
      <c r="G32" s="229">
        <v>0</v>
      </c>
      <c r="H32" s="229">
        <v>48325</v>
      </c>
      <c r="I32" s="229">
        <v>962</v>
      </c>
      <c r="J32" s="229">
        <v>49287</v>
      </c>
      <c r="K32" s="229">
        <v>0</v>
      </c>
      <c r="L32" s="229">
        <v>51056</v>
      </c>
      <c r="M32" s="229">
        <v>3409</v>
      </c>
      <c r="N32" s="229">
        <v>54465</v>
      </c>
      <c r="O32" s="229">
        <v>0</v>
      </c>
      <c r="P32" s="229">
        <v>0</v>
      </c>
      <c r="Q32" s="229">
        <v>48325</v>
      </c>
      <c r="R32" s="229">
        <v>962</v>
      </c>
      <c r="S32" s="229">
        <v>49287</v>
      </c>
      <c r="T32" s="229">
        <v>0</v>
      </c>
      <c r="U32" s="229">
        <v>22809</v>
      </c>
      <c r="V32" s="229">
        <v>37</v>
      </c>
      <c r="W32" s="229">
        <v>22846</v>
      </c>
      <c r="X32" s="229">
        <v>0</v>
      </c>
      <c r="Y32" s="229">
        <v>0</v>
      </c>
      <c r="Z32" s="229">
        <v>22535</v>
      </c>
      <c r="AA32" s="229">
        <v>21</v>
      </c>
      <c r="AB32" s="229">
        <v>22556</v>
      </c>
      <c r="AC32" s="229">
        <v>0</v>
      </c>
      <c r="AD32" s="229">
        <v>793</v>
      </c>
      <c r="AE32" s="229">
        <v>10</v>
      </c>
      <c r="AF32" s="229">
        <v>803</v>
      </c>
      <c r="AG32" s="229">
        <v>0</v>
      </c>
      <c r="AH32" s="229">
        <v>0</v>
      </c>
      <c r="AI32" s="229">
        <v>787</v>
      </c>
      <c r="AJ32" s="229">
        <v>6</v>
      </c>
      <c r="AK32" s="229">
        <v>793</v>
      </c>
      <c r="AL32" s="229">
        <v>0</v>
      </c>
      <c r="AM32" s="229">
        <v>19544</v>
      </c>
      <c r="AN32" s="229">
        <v>27</v>
      </c>
      <c r="AO32" s="229">
        <v>19571</v>
      </c>
      <c r="AP32" s="229">
        <v>0</v>
      </c>
      <c r="AQ32" s="229">
        <v>0</v>
      </c>
      <c r="AR32" s="229">
        <v>19377</v>
      </c>
      <c r="AS32" s="229">
        <v>15</v>
      </c>
      <c r="AT32" s="229">
        <v>19392</v>
      </c>
      <c r="AU32" s="229">
        <v>0</v>
      </c>
      <c r="AV32" s="229">
        <v>337</v>
      </c>
      <c r="AW32" s="229">
        <v>0</v>
      </c>
      <c r="AX32" s="229">
        <v>337</v>
      </c>
      <c r="AY32" s="229">
        <v>0</v>
      </c>
      <c r="AZ32" s="229">
        <v>0</v>
      </c>
      <c r="BA32" s="229">
        <v>337</v>
      </c>
      <c r="BB32" s="229">
        <v>0</v>
      </c>
      <c r="BC32" s="229">
        <v>337</v>
      </c>
      <c r="BD32" s="229">
        <v>0</v>
      </c>
      <c r="BE32" s="229">
        <v>1778</v>
      </c>
      <c r="BF32" s="229">
        <v>0</v>
      </c>
      <c r="BG32" s="229">
        <v>1778</v>
      </c>
      <c r="BH32" s="229">
        <v>0</v>
      </c>
      <c r="BI32" s="229">
        <v>0</v>
      </c>
      <c r="BJ32" s="229">
        <v>1728</v>
      </c>
      <c r="BK32" s="229">
        <v>0</v>
      </c>
      <c r="BL32" s="229">
        <v>1728</v>
      </c>
      <c r="BM32" s="229">
        <v>0</v>
      </c>
      <c r="BN32" s="229">
        <v>694</v>
      </c>
      <c r="BO32" s="229">
        <v>0</v>
      </c>
      <c r="BP32" s="229">
        <v>694</v>
      </c>
      <c r="BQ32" s="229">
        <v>0</v>
      </c>
      <c r="BR32" s="229">
        <v>0</v>
      </c>
      <c r="BS32" s="229">
        <v>643</v>
      </c>
      <c r="BT32" s="229">
        <v>0</v>
      </c>
      <c r="BU32" s="229">
        <v>643</v>
      </c>
      <c r="BV32" s="229">
        <v>0</v>
      </c>
      <c r="BW32" s="229">
        <v>23009</v>
      </c>
      <c r="BX32" s="229">
        <v>3359</v>
      </c>
      <c r="BY32" s="229">
        <v>26368</v>
      </c>
      <c r="BZ32" s="229">
        <v>0</v>
      </c>
      <c r="CA32" s="229">
        <v>0</v>
      </c>
      <c r="CB32" s="229">
        <v>20571</v>
      </c>
      <c r="CC32" s="229">
        <v>935</v>
      </c>
      <c r="CD32" s="229">
        <v>21506</v>
      </c>
      <c r="CE32" s="229">
        <v>0</v>
      </c>
      <c r="CF32" s="229">
        <v>22937</v>
      </c>
      <c r="CG32" s="229">
        <v>3359</v>
      </c>
      <c r="CH32" s="229">
        <v>26296</v>
      </c>
      <c r="CI32" s="229">
        <v>0</v>
      </c>
      <c r="CJ32" s="229">
        <v>0</v>
      </c>
      <c r="CK32" s="229">
        <v>20499</v>
      </c>
      <c r="CL32" s="229">
        <v>935</v>
      </c>
      <c r="CM32" s="229">
        <v>21434</v>
      </c>
      <c r="CN32" s="229">
        <v>0</v>
      </c>
      <c r="CO32" s="229">
        <v>1311</v>
      </c>
      <c r="CP32" s="229">
        <v>283</v>
      </c>
      <c r="CQ32" s="229">
        <v>1594</v>
      </c>
      <c r="CR32" s="229">
        <v>0</v>
      </c>
      <c r="CS32" s="229">
        <v>0</v>
      </c>
      <c r="CT32" s="229">
        <v>1172</v>
      </c>
      <c r="CU32" s="229">
        <v>51</v>
      </c>
      <c r="CV32" s="229">
        <v>1223</v>
      </c>
      <c r="CW32" s="229">
        <v>0</v>
      </c>
      <c r="CX32" s="229">
        <v>14863</v>
      </c>
      <c r="CY32" s="229">
        <v>3012</v>
      </c>
      <c r="CZ32" s="229">
        <v>17875</v>
      </c>
      <c r="DA32" s="229">
        <v>0</v>
      </c>
      <c r="DB32" s="229">
        <v>0</v>
      </c>
      <c r="DC32" s="229">
        <v>13288</v>
      </c>
      <c r="DD32" s="229">
        <v>820</v>
      </c>
      <c r="DE32" s="229">
        <v>14108</v>
      </c>
      <c r="DF32" s="229">
        <v>0</v>
      </c>
      <c r="DG32" s="229">
        <v>6763</v>
      </c>
      <c r="DH32" s="229">
        <v>64</v>
      </c>
      <c r="DI32" s="229">
        <v>6827</v>
      </c>
      <c r="DJ32" s="229">
        <v>0</v>
      </c>
      <c r="DK32" s="229">
        <v>0</v>
      </c>
      <c r="DL32" s="229">
        <v>6039</v>
      </c>
      <c r="DM32" s="229">
        <v>64</v>
      </c>
      <c r="DN32" s="229">
        <v>6103</v>
      </c>
      <c r="DO32" s="229">
        <v>0</v>
      </c>
      <c r="DP32" s="229">
        <v>72</v>
      </c>
      <c r="DQ32" s="229">
        <v>0</v>
      </c>
      <c r="DR32" s="229">
        <v>72</v>
      </c>
      <c r="DS32" s="229">
        <v>0</v>
      </c>
      <c r="DT32" s="229">
        <v>0</v>
      </c>
      <c r="DU32" s="229">
        <v>72</v>
      </c>
      <c r="DV32" s="229">
        <v>0</v>
      </c>
      <c r="DW32" s="229">
        <v>72</v>
      </c>
      <c r="DX32" s="229">
        <v>0</v>
      </c>
      <c r="DY32" s="229">
        <v>19</v>
      </c>
      <c r="DZ32" s="229">
        <v>0</v>
      </c>
      <c r="EA32" s="229">
        <v>19</v>
      </c>
      <c r="EB32" s="229">
        <v>0</v>
      </c>
      <c r="EC32" s="229">
        <v>0</v>
      </c>
      <c r="ED32" s="229">
        <v>19</v>
      </c>
      <c r="EE32" s="229">
        <v>0</v>
      </c>
      <c r="EF32" s="229">
        <v>19</v>
      </c>
      <c r="EG32" s="229">
        <v>0</v>
      </c>
      <c r="EH32" s="229">
        <v>53</v>
      </c>
      <c r="EI32" s="229">
        <v>0</v>
      </c>
      <c r="EJ32" s="229">
        <v>53</v>
      </c>
      <c r="EK32" s="229">
        <v>0</v>
      </c>
      <c r="EL32" s="229">
        <v>0</v>
      </c>
      <c r="EM32" s="229">
        <v>53</v>
      </c>
      <c r="EN32" s="229">
        <v>0</v>
      </c>
      <c r="EO32" s="229">
        <v>53</v>
      </c>
      <c r="EP32" s="229">
        <v>0</v>
      </c>
      <c r="EQ32" s="229">
        <v>1386</v>
      </c>
      <c r="ER32" s="229">
        <v>13</v>
      </c>
      <c r="ES32" s="229">
        <v>1399</v>
      </c>
      <c r="ET32" s="229">
        <v>0</v>
      </c>
      <c r="EU32" s="229">
        <v>0</v>
      </c>
      <c r="EV32" s="229">
        <v>1367</v>
      </c>
      <c r="EW32" s="229">
        <v>6</v>
      </c>
      <c r="EX32" s="229">
        <v>1373</v>
      </c>
      <c r="EY32" s="229">
        <v>0</v>
      </c>
      <c r="EZ32" s="229">
        <v>3852</v>
      </c>
      <c r="FA32" s="229">
        <v>0</v>
      </c>
      <c r="FB32" s="229">
        <v>3852</v>
      </c>
      <c r="FC32" s="229">
        <v>0</v>
      </c>
      <c r="FD32" s="229">
        <v>0</v>
      </c>
      <c r="FE32" s="229">
        <v>3852</v>
      </c>
      <c r="FF32" s="229">
        <v>0</v>
      </c>
      <c r="FG32" s="229">
        <v>3852</v>
      </c>
      <c r="FH32" s="229">
        <v>0</v>
      </c>
      <c r="FI32" s="229">
        <v>0</v>
      </c>
      <c r="FJ32" s="229">
        <v>0</v>
      </c>
      <c r="FK32" s="229">
        <v>0</v>
      </c>
      <c r="FL32" s="229">
        <v>0</v>
      </c>
      <c r="FM32" s="229">
        <v>0</v>
      </c>
      <c r="FN32" s="229">
        <v>0</v>
      </c>
      <c r="FO32" s="229">
        <v>0</v>
      </c>
      <c r="FP32" s="229">
        <v>0</v>
      </c>
      <c r="FQ32" s="229">
        <v>0</v>
      </c>
      <c r="FR32" s="229">
        <v>0</v>
      </c>
      <c r="FS32" s="229">
        <v>0</v>
      </c>
      <c r="FT32" s="229">
        <v>0</v>
      </c>
      <c r="FU32" s="229">
        <v>0</v>
      </c>
      <c r="FV32" s="229">
        <v>0</v>
      </c>
      <c r="FW32" s="229">
        <v>0</v>
      </c>
      <c r="FX32" s="229">
        <v>0</v>
      </c>
      <c r="FY32" s="229">
        <v>0</v>
      </c>
      <c r="FZ32" s="229">
        <v>0</v>
      </c>
      <c r="GA32" s="229">
        <v>0</v>
      </c>
      <c r="GB32" s="229">
        <v>0</v>
      </c>
      <c r="GC32" s="229">
        <v>0</v>
      </c>
      <c r="GD32" s="229">
        <v>0</v>
      </c>
      <c r="GE32" s="229">
        <v>0</v>
      </c>
      <c r="GF32" s="229">
        <v>0</v>
      </c>
      <c r="GG32" s="229">
        <v>0</v>
      </c>
      <c r="GH32" s="229">
        <v>0</v>
      </c>
      <c r="GI32" s="229">
        <v>0</v>
      </c>
      <c r="GJ32" s="229">
        <v>0</v>
      </c>
      <c r="GK32" s="229">
        <v>0</v>
      </c>
      <c r="GL32" s="229">
        <v>0</v>
      </c>
      <c r="GM32" s="229">
        <v>0</v>
      </c>
      <c r="GN32" s="229">
        <v>0</v>
      </c>
      <c r="GO32" s="229">
        <v>0</v>
      </c>
      <c r="GP32" s="229">
        <v>0</v>
      </c>
      <c r="GQ32" s="229">
        <v>0</v>
      </c>
      <c r="GR32" s="229">
        <v>0</v>
      </c>
      <c r="GS32" s="229">
        <v>0</v>
      </c>
      <c r="GT32" s="229">
        <v>0</v>
      </c>
      <c r="GU32" s="229">
        <v>0</v>
      </c>
      <c r="GV32" s="229">
        <v>0</v>
      </c>
      <c r="GW32" s="229">
        <v>0</v>
      </c>
      <c r="GX32" s="229">
        <v>0</v>
      </c>
      <c r="GY32" s="229">
        <v>0</v>
      </c>
      <c r="GZ32" s="229">
        <v>0</v>
      </c>
      <c r="HA32" s="229">
        <v>0</v>
      </c>
      <c r="HB32" s="229">
        <v>0</v>
      </c>
      <c r="HC32" s="229">
        <v>0</v>
      </c>
      <c r="HD32" s="229">
        <v>0</v>
      </c>
      <c r="HE32" s="229">
        <v>0</v>
      </c>
      <c r="HF32" s="229">
        <v>0</v>
      </c>
      <c r="HG32" s="229">
        <v>0</v>
      </c>
      <c r="HH32" s="229">
        <v>0</v>
      </c>
      <c r="HI32" s="229">
        <v>0</v>
      </c>
      <c r="HJ32" s="229">
        <v>0</v>
      </c>
      <c r="HK32" s="229">
        <v>0</v>
      </c>
      <c r="HL32" s="229">
        <v>0</v>
      </c>
      <c r="HM32" s="229">
        <v>0</v>
      </c>
      <c r="HN32" s="229">
        <v>0</v>
      </c>
      <c r="HO32" s="229">
        <v>0</v>
      </c>
      <c r="HP32" s="229">
        <v>0</v>
      </c>
      <c r="HQ32" s="229">
        <v>0</v>
      </c>
      <c r="HR32" s="229">
        <v>0</v>
      </c>
      <c r="HS32" s="229">
        <v>0</v>
      </c>
      <c r="HT32" s="229">
        <v>0</v>
      </c>
      <c r="HU32" s="229">
        <v>0</v>
      </c>
      <c r="HV32" s="229">
        <v>0</v>
      </c>
      <c r="HW32" s="229">
        <v>0</v>
      </c>
      <c r="HX32" s="229">
        <v>0</v>
      </c>
      <c r="HY32" s="229">
        <v>0</v>
      </c>
      <c r="HZ32" s="229">
        <v>0</v>
      </c>
      <c r="IA32" s="229">
        <v>0</v>
      </c>
      <c r="IB32" s="229">
        <v>0</v>
      </c>
      <c r="IC32" s="229">
        <v>0</v>
      </c>
      <c r="ID32" s="229">
        <v>0</v>
      </c>
      <c r="IE32" s="229">
        <v>0</v>
      </c>
      <c r="IF32" s="229">
        <v>0</v>
      </c>
      <c r="IG32" s="229">
        <v>0</v>
      </c>
      <c r="IH32" s="229">
        <v>0</v>
      </c>
      <c r="II32" s="229">
        <v>0</v>
      </c>
      <c r="IJ32" s="229">
        <v>0</v>
      </c>
      <c r="IK32" s="229">
        <v>0</v>
      </c>
      <c r="IL32" s="229">
        <v>0</v>
      </c>
      <c r="IM32" s="229">
        <v>0</v>
      </c>
      <c r="IN32" s="229">
        <v>0</v>
      </c>
      <c r="IO32" s="229">
        <v>0</v>
      </c>
      <c r="IP32" s="229">
        <v>0</v>
      </c>
      <c r="IQ32" s="229">
        <v>0</v>
      </c>
      <c r="IR32" s="229">
        <v>0</v>
      </c>
      <c r="IS32" s="229">
        <v>0</v>
      </c>
      <c r="IT32" s="229">
        <v>0</v>
      </c>
      <c r="IU32" s="229">
        <v>0</v>
      </c>
      <c r="IV32" s="229">
        <v>0</v>
      </c>
    </row>
    <row r="33" spans="1:256" ht="13.5">
      <c r="A33" s="229" t="str">
        <f>T("473545")</f>
        <v>473545</v>
      </c>
      <c r="B33" s="229" t="s">
        <v>36</v>
      </c>
      <c r="C33" s="229">
        <v>58700</v>
      </c>
      <c r="D33" s="229">
        <v>9346</v>
      </c>
      <c r="E33" s="229">
        <v>68046</v>
      </c>
      <c r="F33" s="229">
        <v>0</v>
      </c>
      <c r="G33" s="229">
        <v>0</v>
      </c>
      <c r="H33" s="229">
        <v>55592</v>
      </c>
      <c r="I33" s="229">
        <v>4217</v>
      </c>
      <c r="J33" s="229">
        <v>59809</v>
      </c>
      <c r="K33" s="229">
        <v>0</v>
      </c>
      <c r="L33" s="229">
        <v>58700</v>
      </c>
      <c r="M33" s="229">
        <v>9346</v>
      </c>
      <c r="N33" s="229">
        <v>68046</v>
      </c>
      <c r="O33" s="229">
        <v>0</v>
      </c>
      <c r="P33" s="229">
        <v>0</v>
      </c>
      <c r="Q33" s="229">
        <v>55592</v>
      </c>
      <c r="R33" s="229">
        <v>4217</v>
      </c>
      <c r="S33" s="229">
        <v>59809</v>
      </c>
      <c r="T33" s="229">
        <v>0</v>
      </c>
      <c r="U33" s="229">
        <v>23705</v>
      </c>
      <c r="V33" s="229">
        <v>4969</v>
      </c>
      <c r="W33" s="229">
        <v>28674</v>
      </c>
      <c r="X33" s="229">
        <v>0</v>
      </c>
      <c r="Y33" s="229">
        <v>0</v>
      </c>
      <c r="Z33" s="229">
        <v>22918</v>
      </c>
      <c r="AA33" s="229">
        <v>436</v>
      </c>
      <c r="AB33" s="229">
        <v>23354</v>
      </c>
      <c r="AC33" s="229">
        <v>0</v>
      </c>
      <c r="AD33" s="229">
        <v>914</v>
      </c>
      <c r="AE33" s="229">
        <v>180</v>
      </c>
      <c r="AF33" s="229">
        <v>1094</v>
      </c>
      <c r="AG33" s="229">
        <v>0</v>
      </c>
      <c r="AH33" s="229">
        <v>0</v>
      </c>
      <c r="AI33" s="229">
        <v>879</v>
      </c>
      <c r="AJ33" s="229">
        <v>32</v>
      </c>
      <c r="AK33" s="229">
        <v>911</v>
      </c>
      <c r="AL33" s="229">
        <v>0</v>
      </c>
      <c r="AM33" s="229">
        <v>20566</v>
      </c>
      <c r="AN33" s="229">
        <v>4789</v>
      </c>
      <c r="AO33" s="229">
        <v>25355</v>
      </c>
      <c r="AP33" s="229">
        <v>0</v>
      </c>
      <c r="AQ33" s="229">
        <v>0</v>
      </c>
      <c r="AR33" s="229">
        <v>19904</v>
      </c>
      <c r="AS33" s="229">
        <v>404</v>
      </c>
      <c r="AT33" s="229">
        <v>20308</v>
      </c>
      <c r="AU33" s="229">
        <v>0</v>
      </c>
      <c r="AV33" s="229">
        <v>0</v>
      </c>
      <c r="AW33" s="229">
        <v>0</v>
      </c>
      <c r="AX33" s="229">
        <v>0</v>
      </c>
      <c r="AY33" s="229"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>
        <v>1817</v>
      </c>
      <c r="BF33" s="229">
        <v>0</v>
      </c>
      <c r="BG33" s="229">
        <v>1817</v>
      </c>
      <c r="BH33" s="229">
        <v>0</v>
      </c>
      <c r="BI33" s="229">
        <v>0</v>
      </c>
      <c r="BJ33" s="229">
        <v>1767</v>
      </c>
      <c r="BK33" s="229">
        <v>0</v>
      </c>
      <c r="BL33" s="229">
        <v>1767</v>
      </c>
      <c r="BM33" s="229">
        <v>0</v>
      </c>
      <c r="BN33" s="229">
        <v>408</v>
      </c>
      <c r="BO33" s="229">
        <v>0</v>
      </c>
      <c r="BP33" s="229">
        <v>408</v>
      </c>
      <c r="BQ33" s="229">
        <v>0</v>
      </c>
      <c r="BR33" s="229">
        <v>0</v>
      </c>
      <c r="BS33" s="229">
        <v>368</v>
      </c>
      <c r="BT33" s="229">
        <v>0</v>
      </c>
      <c r="BU33" s="229">
        <v>368</v>
      </c>
      <c r="BV33" s="229">
        <v>0</v>
      </c>
      <c r="BW33" s="229">
        <v>28093</v>
      </c>
      <c r="BX33" s="229">
        <v>4030</v>
      </c>
      <c r="BY33" s="229">
        <v>32123</v>
      </c>
      <c r="BZ33" s="229">
        <v>0</v>
      </c>
      <c r="CA33" s="229">
        <v>0</v>
      </c>
      <c r="CB33" s="229">
        <v>26016</v>
      </c>
      <c r="CC33" s="229">
        <v>3691</v>
      </c>
      <c r="CD33" s="229">
        <v>29707</v>
      </c>
      <c r="CE33" s="229">
        <v>0</v>
      </c>
      <c r="CF33" s="229">
        <v>27053</v>
      </c>
      <c r="CG33" s="229">
        <v>4030</v>
      </c>
      <c r="CH33" s="229">
        <v>31083</v>
      </c>
      <c r="CI33" s="229">
        <v>0</v>
      </c>
      <c r="CJ33" s="229">
        <v>0</v>
      </c>
      <c r="CK33" s="229">
        <v>24976</v>
      </c>
      <c r="CL33" s="229">
        <v>3691</v>
      </c>
      <c r="CM33" s="229">
        <v>28667</v>
      </c>
      <c r="CN33" s="229">
        <v>0</v>
      </c>
      <c r="CO33" s="229">
        <v>961</v>
      </c>
      <c r="CP33" s="229">
        <v>193</v>
      </c>
      <c r="CQ33" s="229">
        <v>1154</v>
      </c>
      <c r="CR33" s="229">
        <v>0</v>
      </c>
      <c r="CS33" s="229">
        <v>0</v>
      </c>
      <c r="CT33" s="229">
        <v>914</v>
      </c>
      <c r="CU33" s="229">
        <v>139</v>
      </c>
      <c r="CV33" s="229">
        <v>1053</v>
      </c>
      <c r="CW33" s="229">
        <v>0</v>
      </c>
      <c r="CX33" s="229">
        <v>17603</v>
      </c>
      <c r="CY33" s="229">
        <v>3837</v>
      </c>
      <c r="CZ33" s="229">
        <v>21440</v>
      </c>
      <c r="DA33" s="229">
        <v>0</v>
      </c>
      <c r="DB33" s="229">
        <v>0</v>
      </c>
      <c r="DC33" s="229">
        <v>15573</v>
      </c>
      <c r="DD33" s="229">
        <v>3552</v>
      </c>
      <c r="DE33" s="229">
        <v>19125</v>
      </c>
      <c r="DF33" s="229">
        <v>0</v>
      </c>
      <c r="DG33" s="229">
        <v>8489</v>
      </c>
      <c r="DH33" s="229">
        <v>0</v>
      </c>
      <c r="DI33" s="229">
        <v>8489</v>
      </c>
      <c r="DJ33" s="229">
        <v>0</v>
      </c>
      <c r="DK33" s="229">
        <v>0</v>
      </c>
      <c r="DL33" s="229">
        <v>8489</v>
      </c>
      <c r="DM33" s="229">
        <v>0</v>
      </c>
      <c r="DN33" s="229">
        <v>8489</v>
      </c>
      <c r="DO33" s="229">
        <v>0</v>
      </c>
      <c r="DP33" s="229">
        <v>1040</v>
      </c>
      <c r="DQ33" s="229">
        <v>0</v>
      </c>
      <c r="DR33" s="229">
        <v>1040</v>
      </c>
      <c r="DS33" s="229">
        <v>0</v>
      </c>
      <c r="DT33" s="229">
        <v>0</v>
      </c>
      <c r="DU33" s="229">
        <v>1040</v>
      </c>
      <c r="DV33" s="229">
        <v>0</v>
      </c>
      <c r="DW33" s="229">
        <v>1040</v>
      </c>
      <c r="DX33" s="229">
        <v>0</v>
      </c>
      <c r="DY33" s="229">
        <v>983</v>
      </c>
      <c r="DZ33" s="229">
        <v>0</v>
      </c>
      <c r="EA33" s="229">
        <v>983</v>
      </c>
      <c r="EB33" s="229">
        <v>0</v>
      </c>
      <c r="EC33" s="229">
        <v>0</v>
      </c>
      <c r="ED33" s="229">
        <v>983</v>
      </c>
      <c r="EE33" s="229">
        <v>0</v>
      </c>
      <c r="EF33" s="229">
        <v>983</v>
      </c>
      <c r="EG33" s="229">
        <v>0</v>
      </c>
      <c r="EH33" s="229">
        <v>57</v>
      </c>
      <c r="EI33" s="229">
        <v>0</v>
      </c>
      <c r="EJ33" s="229">
        <v>57</v>
      </c>
      <c r="EK33" s="229">
        <v>0</v>
      </c>
      <c r="EL33" s="229">
        <v>0</v>
      </c>
      <c r="EM33" s="229">
        <v>57</v>
      </c>
      <c r="EN33" s="229">
        <v>0</v>
      </c>
      <c r="EO33" s="229">
        <v>57</v>
      </c>
      <c r="EP33" s="229">
        <v>0</v>
      </c>
      <c r="EQ33" s="229">
        <v>1756</v>
      </c>
      <c r="ER33" s="229">
        <v>347</v>
      </c>
      <c r="ES33" s="229">
        <v>2103</v>
      </c>
      <c r="ET33" s="229">
        <v>0</v>
      </c>
      <c r="EU33" s="229">
        <v>0</v>
      </c>
      <c r="EV33" s="229">
        <v>1512</v>
      </c>
      <c r="EW33" s="229">
        <v>90</v>
      </c>
      <c r="EX33" s="229">
        <v>1602</v>
      </c>
      <c r="EY33" s="229">
        <v>0</v>
      </c>
      <c r="EZ33" s="229">
        <v>5146</v>
      </c>
      <c r="FA33" s="229">
        <v>0</v>
      </c>
      <c r="FB33" s="229">
        <v>5146</v>
      </c>
      <c r="FC33" s="229">
        <v>0</v>
      </c>
      <c r="FD33" s="229">
        <v>0</v>
      </c>
      <c r="FE33" s="229">
        <v>5146</v>
      </c>
      <c r="FF33" s="229">
        <v>0</v>
      </c>
      <c r="FG33" s="229">
        <v>5146</v>
      </c>
      <c r="FH33" s="229">
        <v>0</v>
      </c>
      <c r="FI33" s="229">
        <v>0</v>
      </c>
      <c r="FJ33" s="229">
        <v>0</v>
      </c>
      <c r="FK33" s="229">
        <v>0</v>
      </c>
      <c r="FL33" s="229">
        <v>0</v>
      </c>
      <c r="FM33" s="229">
        <v>0</v>
      </c>
      <c r="FN33" s="229">
        <v>0</v>
      </c>
      <c r="FO33" s="229">
        <v>0</v>
      </c>
      <c r="FP33" s="229">
        <v>0</v>
      </c>
      <c r="FQ33" s="229">
        <v>0</v>
      </c>
      <c r="FR33" s="229">
        <v>0</v>
      </c>
      <c r="FS33" s="229">
        <v>0</v>
      </c>
      <c r="FT33" s="229">
        <v>0</v>
      </c>
      <c r="FU33" s="229">
        <v>0</v>
      </c>
      <c r="FV33" s="229">
        <v>0</v>
      </c>
      <c r="FW33" s="229">
        <v>0</v>
      </c>
      <c r="FX33" s="229">
        <v>0</v>
      </c>
      <c r="FY33" s="229">
        <v>0</v>
      </c>
      <c r="FZ33" s="229">
        <v>0</v>
      </c>
      <c r="GA33" s="229">
        <v>0</v>
      </c>
      <c r="GB33" s="229">
        <v>0</v>
      </c>
      <c r="GC33" s="229">
        <v>0</v>
      </c>
      <c r="GD33" s="229">
        <v>0</v>
      </c>
      <c r="GE33" s="229">
        <v>0</v>
      </c>
      <c r="GF33" s="229">
        <v>0</v>
      </c>
      <c r="GG33" s="229">
        <v>0</v>
      </c>
      <c r="GH33" s="229">
        <v>0</v>
      </c>
      <c r="GI33" s="229">
        <v>0</v>
      </c>
      <c r="GJ33" s="229">
        <v>0</v>
      </c>
      <c r="GK33" s="229">
        <v>0</v>
      </c>
      <c r="GL33" s="229">
        <v>0</v>
      </c>
      <c r="GM33" s="229">
        <v>0</v>
      </c>
      <c r="GN33" s="229">
        <v>0</v>
      </c>
      <c r="GO33" s="229">
        <v>0</v>
      </c>
      <c r="GP33" s="229">
        <v>0</v>
      </c>
      <c r="GQ33" s="229">
        <v>0</v>
      </c>
      <c r="GR33" s="229">
        <v>0</v>
      </c>
      <c r="GS33" s="229">
        <v>0</v>
      </c>
      <c r="GT33" s="229">
        <v>0</v>
      </c>
      <c r="GU33" s="229">
        <v>0</v>
      </c>
      <c r="GV33" s="229">
        <v>0</v>
      </c>
      <c r="GW33" s="229">
        <v>0</v>
      </c>
      <c r="GX33" s="229">
        <v>0</v>
      </c>
      <c r="GY33" s="229">
        <v>0</v>
      </c>
      <c r="GZ33" s="229">
        <v>0</v>
      </c>
      <c r="HA33" s="229">
        <v>0</v>
      </c>
      <c r="HB33" s="229">
        <v>0</v>
      </c>
      <c r="HC33" s="229">
        <v>0</v>
      </c>
      <c r="HD33" s="229">
        <v>0</v>
      </c>
      <c r="HE33" s="229">
        <v>0</v>
      </c>
      <c r="HF33" s="229">
        <v>0</v>
      </c>
      <c r="HG33" s="229">
        <v>0</v>
      </c>
      <c r="HH33" s="229">
        <v>0</v>
      </c>
      <c r="HI33" s="229">
        <v>0</v>
      </c>
      <c r="HJ33" s="229">
        <v>0</v>
      </c>
      <c r="HK33" s="229">
        <v>0</v>
      </c>
      <c r="HL33" s="229">
        <v>0</v>
      </c>
      <c r="HM33" s="229">
        <v>0</v>
      </c>
      <c r="HN33" s="229">
        <v>0</v>
      </c>
      <c r="HO33" s="229">
        <v>0</v>
      </c>
      <c r="HP33" s="229">
        <v>0</v>
      </c>
      <c r="HQ33" s="229">
        <v>0</v>
      </c>
      <c r="HR33" s="229">
        <v>0</v>
      </c>
      <c r="HS33" s="229">
        <v>0</v>
      </c>
      <c r="HT33" s="229">
        <v>0</v>
      </c>
      <c r="HU33" s="229">
        <v>0</v>
      </c>
      <c r="HV33" s="229">
        <v>0</v>
      </c>
      <c r="HW33" s="229">
        <v>0</v>
      </c>
      <c r="HX33" s="229">
        <v>0</v>
      </c>
      <c r="HY33" s="229">
        <v>0</v>
      </c>
      <c r="HZ33" s="229">
        <v>0</v>
      </c>
      <c r="IA33" s="229">
        <v>0</v>
      </c>
      <c r="IB33" s="229">
        <v>0</v>
      </c>
      <c r="IC33" s="229">
        <v>0</v>
      </c>
      <c r="ID33" s="229">
        <v>0</v>
      </c>
      <c r="IE33" s="229">
        <v>0</v>
      </c>
      <c r="IF33" s="229">
        <v>0</v>
      </c>
      <c r="IG33" s="229">
        <v>0</v>
      </c>
      <c r="IH33" s="229">
        <v>0</v>
      </c>
      <c r="II33" s="229">
        <v>0</v>
      </c>
      <c r="IJ33" s="229">
        <v>0</v>
      </c>
      <c r="IK33" s="229">
        <v>0</v>
      </c>
      <c r="IL33" s="229">
        <v>0</v>
      </c>
      <c r="IM33" s="229">
        <v>0</v>
      </c>
      <c r="IN33" s="229">
        <v>0</v>
      </c>
      <c r="IO33" s="229">
        <v>0</v>
      </c>
      <c r="IP33" s="229">
        <v>0</v>
      </c>
      <c r="IQ33" s="229">
        <v>0</v>
      </c>
      <c r="IR33" s="229">
        <v>0</v>
      </c>
      <c r="IS33" s="229">
        <v>0</v>
      </c>
      <c r="IT33" s="229">
        <v>0</v>
      </c>
      <c r="IU33" s="229">
        <v>0</v>
      </c>
      <c r="IV33" s="229">
        <v>0</v>
      </c>
    </row>
    <row r="34" spans="1:256" ht="13.5">
      <c r="A34" s="229" t="str">
        <f>T("473553")</f>
        <v>473553</v>
      </c>
      <c r="B34" s="229" t="s">
        <v>37</v>
      </c>
      <c r="C34" s="229">
        <v>54042</v>
      </c>
      <c r="D34" s="229">
        <v>5346</v>
      </c>
      <c r="E34" s="229">
        <v>59388</v>
      </c>
      <c r="F34" s="229">
        <v>0</v>
      </c>
      <c r="G34" s="229">
        <v>0</v>
      </c>
      <c r="H34" s="229">
        <v>52165</v>
      </c>
      <c r="I34" s="229">
        <v>1607</v>
      </c>
      <c r="J34" s="229">
        <v>53772</v>
      </c>
      <c r="K34" s="229">
        <v>0</v>
      </c>
      <c r="L34" s="229">
        <v>54042</v>
      </c>
      <c r="M34" s="229">
        <v>5346</v>
      </c>
      <c r="N34" s="229">
        <v>59388</v>
      </c>
      <c r="O34" s="229">
        <v>0</v>
      </c>
      <c r="P34" s="229">
        <v>0</v>
      </c>
      <c r="Q34" s="229">
        <v>52165</v>
      </c>
      <c r="R34" s="229">
        <v>1607</v>
      </c>
      <c r="S34" s="229">
        <v>53772</v>
      </c>
      <c r="T34" s="229">
        <v>0</v>
      </c>
      <c r="U34" s="229">
        <v>16898</v>
      </c>
      <c r="V34" s="229">
        <v>131</v>
      </c>
      <c r="W34" s="229">
        <v>17029</v>
      </c>
      <c r="X34" s="229">
        <v>0</v>
      </c>
      <c r="Y34" s="229">
        <v>0</v>
      </c>
      <c r="Z34" s="229">
        <v>16898</v>
      </c>
      <c r="AA34" s="229">
        <v>0</v>
      </c>
      <c r="AB34" s="229">
        <v>16898</v>
      </c>
      <c r="AC34" s="229">
        <v>0</v>
      </c>
      <c r="AD34" s="229">
        <v>583</v>
      </c>
      <c r="AE34" s="229">
        <v>0</v>
      </c>
      <c r="AF34" s="229">
        <v>583</v>
      </c>
      <c r="AG34" s="229">
        <v>0</v>
      </c>
      <c r="AH34" s="229">
        <v>0</v>
      </c>
      <c r="AI34" s="229">
        <v>583</v>
      </c>
      <c r="AJ34" s="229">
        <v>0</v>
      </c>
      <c r="AK34" s="229">
        <v>583</v>
      </c>
      <c r="AL34" s="229">
        <v>0</v>
      </c>
      <c r="AM34" s="229">
        <v>13083</v>
      </c>
      <c r="AN34" s="229">
        <v>0</v>
      </c>
      <c r="AO34" s="229">
        <v>13083</v>
      </c>
      <c r="AP34" s="229">
        <v>0</v>
      </c>
      <c r="AQ34" s="229">
        <v>0</v>
      </c>
      <c r="AR34" s="229">
        <v>13083</v>
      </c>
      <c r="AS34" s="229">
        <v>0</v>
      </c>
      <c r="AT34" s="229">
        <v>13083</v>
      </c>
      <c r="AU34" s="229">
        <v>0</v>
      </c>
      <c r="AV34" s="229">
        <v>0</v>
      </c>
      <c r="AW34" s="229">
        <v>0</v>
      </c>
      <c r="AX34" s="229">
        <v>0</v>
      </c>
      <c r="AY34" s="229">
        <v>0</v>
      </c>
      <c r="AZ34" s="229">
        <v>0</v>
      </c>
      <c r="BA34" s="229">
        <v>0</v>
      </c>
      <c r="BB34" s="229">
        <v>0</v>
      </c>
      <c r="BC34" s="229">
        <v>0</v>
      </c>
      <c r="BD34" s="229">
        <v>0</v>
      </c>
      <c r="BE34" s="229">
        <v>2749</v>
      </c>
      <c r="BF34" s="229">
        <v>126</v>
      </c>
      <c r="BG34" s="229">
        <v>2875</v>
      </c>
      <c r="BH34" s="229">
        <v>0</v>
      </c>
      <c r="BI34" s="229">
        <v>0</v>
      </c>
      <c r="BJ34" s="229">
        <v>2749</v>
      </c>
      <c r="BK34" s="229">
        <v>0</v>
      </c>
      <c r="BL34" s="229">
        <v>2749</v>
      </c>
      <c r="BM34" s="229">
        <v>0</v>
      </c>
      <c r="BN34" s="229">
        <v>483</v>
      </c>
      <c r="BO34" s="229">
        <v>5</v>
      </c>
      <c r="BP34" s="229">
        <v>488</v>
      </c>
      <c r="BQ34" s="229">
        <v>0</v>
      </c>
      <c r="BR34" s="229">
        <v>0</v>
      </c>
      <c r="BS34" s="229">
        <v>483</v>
      </c>
      <c r="BT34" s="229">
        <v>0</v>
      </c>
      <c r="BU34" s="229">
        <v>483</v>
      </c>
      <c r="BV34" s="229">
        <v>0</v>
      </c>
      <c r="BW34" s="229">
        <v>30240</v>
      </c>
      <c r="BX34" s="229">
        <v>5215</v>
      </c>
      <c r="BY34" s="229">
        <v>35455</v>
      </c>
      <c r="BZ34" s="229">
        <v>0</v>
      </c>
      <c r="CA34" s="229">
        <v>0</v>
      </c>
      <c r="CB34" s="229">
        <v>28363</v>
      </c>
      <c r="CC34" s="229">
        <v>1607</v>
      </c>
      <c r="CD34" s="229">
        <v>29970</v>
      </c>
      <c r="CE34" s="229">
        <v>0</v>
      </c>
      <c r="CF34" s="229">
        <v>29655</v>
      </c>
      <c r="CG34" s="229">
        <v>5215</v>
      </c>
      <c r="CH34" s="229">
        <v>34870</v>
      </c>
      <c r="CI34" s="229">
        <v>0</v>
      </c>
      <c r="CJ34" s="229">
        <v>0</v>
      </c>
      <c r="CK34" s="229">
        <v>27778</v>
      </c>
      <c r="CL34" s="229">
        <v>1607</v>
      </c>
      <c r="CM34" s="229">
        <v>29385</v>
      </c>
      <c r="CN34" s="229">
        <v>0</v>
      </c>
      <c r="CO34" s="229">
        <v>1085</v>
      </c>
      <c r="CP34" s="229">
        <v>186</v>
      </c>
      <c r="CQ34" s="229">
        <v>1271</v>
      </c>
      <c r="CR34" s="229">
        <v>0</v>
      </c>
      <c r="CS34" s="229">
        <v>0</v>
      </c>
      <c r="CT34" s="229">
        <v>979</v>
      </c>
      <c r="CU34" s="229">
        <v>114</v>
      </c>
      <c r="CV34" s="229">
        <v>1093</v>
      </c>
      <c r="CW34" s="229">
        <v>0</v>
      </c>
      <c r="CX34" s="229">
        <v>16245</v>
      </c>
      <c r="CY34" s="229">
        <v>5029</v>
      </c>
      <c r="CZ34" s="229">
        <v>21274</v>
      </c>
      <c r="DA34" s="229">
        <v>0</v>
      </c>
      <c r="DB34" s="229">
        <v>0</v>
      </c>
      <c r="DC34" s="229">
        <v>14474</v>
      </c>
      <c r="DD34" s="229">
        <v>1493</v>
      </c>
      <c r="DE34" s="229">
        <v>15967</v>
      </c>
      <c r="DF34" s="229">
        <v>0</v>
      </c>
      <c r="DG34" s="229">
        <v>12325</v>
      </c>
      <c r="DH34" s="229">
        <v>0</v>
      </c>
      <c r="DI34" s="229">
        <v>12325</v>
      </c>
      <c r="DJ34" s="229">
        <v>0</v>
      </c>
      <c r="DK34" s="229">
        <v>0</v>
      </c>
      <c r="DL34" s="229">
        <v>12325</v>
      </c>
      <c r="DM34" s="229">
        <v>0</v>
      </c>
      <c r="DN34" s="229">
        <v>12325</v>
      </c>
      <c r="DO34" s="229">
        <v>0</v>
      </c>
      <c r="DP34" s="229">
        <v>585</v>
      </c>
      <c r="DQ34" s="229">
        <v>0</v>
      </c>
      <c r="DR34" s="229">
        <v>585</v>
      </c>
      <c r="DS34" s="229">
        <v>0</v>
      </c>
      <c r="DT34" s="229">
        <v>0</v>
      </c>
      <c r="DU34" s="229">
        <v>585</v>
      </c>
      <c r="DV34" s="229">
        <v>0</v>
      </c>
      <c r="DW34" s="229">
        <v>585</v>
      </c>
      <c r="DX34" s="229">
        <v>0</v>
      </c>
      <c r="DY34" s="229">
        <v>565</v>
      </c>
      <c r="DZ34" s="229">
        <v>0</v>
      </c>
      <c r="EA34" s="229">
        <v>565</v>
      </c>
      <c r="EB34" s="229">
        <v>0</v>
      </c>
      <c r="EC34" s="229">
        <v>0</v>
      </c>
      <c r="ED34" s="229">
        <v>565</v>
      </c>
      <c r="EE34" s="229">
        <v>0</v>
      </c>
      <c r="EF34" s="229">
        <v>565</v>
      </c>
      <c r="EG34" s="229">
        <v>0</v>
      </c>
      <c r="EH34" s="229">
        <v>20</v>
      </c>
      <c r="EI34" s="229">
        <v>0</v>
      </c>
      <c r="EJ34" s="229">
        <v>20</v>
      </c>
      <c r="EK34" s="229">
        <v>0</v>
      </c>
      <c r="EL34" s="229">
        <v>0</v>
      </c>
      <c r="EM34" s="229">
        <v>20</v>
      </c>
      <c r="EN34" s="229">
        <v>0</v>
      </c>
      <c r="EO34" s="229">
        <v>20</v>
      </c>
      <c r="EP34" s="229">
        <v>0</v>
      </c>
      <c r="EQ34" s="229">
        <v>1771</v>
      </c>
      <c r="ER34" s="229">
        <v>0</v>
      </c>
      <c r="ES34" s="229">
        <v>1771</v>
      </c>
      <c r="ET34" s="229">
        <v>0</v>
      </c>
      <c r="EU34" s="229">
        <v>0</v>
      </c>
      <c r="EV34" s="229">
        <v>1771</v>
      </c>
      <c r="EW34" s="229">
        <v>0</v>
      </c>
      <c r="EX34" s="229">
        <v>1771</v>
      </c>
      <c r="EY34" s="229">
        <v>0</v>
      </c>
      <c r="EZ34" s="229">
        <v>5107</v>
      </c>
      <c r="FA34" s="229">
        <v>0</v>
      </c>
      <c r="FB34" s="229">
        <v>5107</v>
      </c>
      <c r="FC34" s="229">
        <v>0</v>
      </c>
      <c r="FD34" s="229">
        <v>0</v>
      </c>
      <c r="FE34" s="229">
        <v>5107</v>
      </c>
      <c r="FF34" s="229">
        <v>0</v>
      </c>
      <c r="FG34" s="229">
        <v>5107</v>
      </c>
      <c r="FH34" s="229">
        <v>0</v>
      </c>
      <c r="FI34" s="229">
        <v>26</v>
      </c>
      <c r="FJ34" s="229">
        <v>0</v>
      </c>
      <c r="FK34" s="229">
        <v>26</v>
      </c>
      <c r="FL34" s="229">
        <v>0</v>
      </c>
      <c r="FM34" s="229">
        <v>0</v>
      </c>
      <c r="FN34" s="229">
        <v>26</v>
      </c>
      <c r="FO34" s="229">
        <v>0</v>
      </c>
      <c r="FP34" s="229">
        <v>26</v>
      </c>
      <c r="FQ34" s="229">
        <v>0</v>
      </c>
      <c r="FR34" s="229">
        <v>0</v>
      </c>
      <c r="FS34" s="229">
        <v>0</v>
      </c>
      <c r="FT34" s="229">
        <v>0</v>
      </c>
      <c r="FU34" s="229">
        <v>0</v>
      </c>
      <c r="FV34" s="229">
        <v>0</v>
      </c>
      <c r="FW34" s="229">
        <v>0</v>
      </c>
      <c r="FX34" s="229">
        <v>0</v>
      </c>
      <c r="FY34" s="229">
        <v>0</v>
      </c>
      <c r="FZ34" s="229">
        <v>0</v>
      </c>
      <c r="GA34" s="229">
        <v>0</v>
      </c>
      <c r="GB34" s="229">
        <v>0</v>
      </c>
      <c r="GC34" s="229">
        <v>0</v>
      </c>
      <c r="GD34" s="229">
        <v>0</v>
      </c>
      <c r="GE34" s="229">
        <v>0</v>
      </c>
      <c r="GF34" s="229">
        <v>0</v>
      </c>
      <c r="GG34" s="229">
        <v>0</v>
      </c>
      <c r="GH34" s="229">
        <v>0</v>
      </c>
      <c r="GI34" s="229">
        <v>0</v>
      </c>
      <c r="GJ34" s="229">
        <v>0</v>
      </c>
      <c r="GK34" s="229">
        <v>0</v>
      </c>
      <c r="GL34" s="229">
        <v>0</v>
      </c>
      <c r="GM34" s="229">
        <v>0</v>
      </c>
      <c r="GN34" s="229">
        <v>0</v>
      </c>
      <c r="GO34" s="229">
        <v>0</v>
      </c>
      <c r="GP34" s="229">
        <v>0</v>
      </c>
      <c r="GQ34" s="229">
        <v>0</v>
      </c>
      <c r="GR34" s="229">
        <v>0</v>
      </c>
      <c r="GS34" s="229">
        <v>0</v>
      </c>
      <c r="GT34" s="229">
        <v>0</v>
      </c>
      <c r="GU34" s="229">
        <v>0</v>
      </c>
      <c r="GV34" s="229">
        <v>0</v>
      </c>
      <c r="GW34" s="229">
        <v>0</v>
      </c>
      <c r="GX34" s="229">
        <v>0</v>
      </c>
      <c r="GY34" s="229">
        <v>0</v>
      </c>
      <c r="GZ34" s="229">
        <v>0</v>
      </c>
      <c r="HA34" s="229">
        <v>0</v>
      </c>
      <c r="HB34" s="229">
        <v>0</v>
      </c>
      <c r="HC34" s="229">
        <v>0</v>
      </c>
      <c r="HD34" s="229">
        <v>0</v>
      </c>
      <c r="HE34" s="229">
        <v>0</v>
      </c>
      <c r="HF34" s="229">
        <v>0</v>
      </c>
      <c r="HG34" s="229">
        <v>0</v>
      </c>
      <c r="HH34" s="229">
        <v>0</v>
      </c>
      <c r="HI34" s="229">
        <v>0</v>
      </c>
      <c r="HJ34" s="229">
        <v>0</v>
      </c>
      <c r="HK34" s="229">
        <v>0</v>
      </c>
      <c r="HL34" s="229">
        <v>0</v>
      </c>
      <c r="HM34" s="229">
        <v>0</v>
      </c>
      <c r="HN34" s="229">
        <v>0</v>
      </c>
      <c r="HO34" s="229">
        <v>0</v>
      </c>
      <c r="HP34" s="229">
        <v>0</v>
      </c>
      <c r="HQ34" s="229">
        <v>0</v>
      </c>
      <c r="HR34" s="229">
        <v>0</v>
      </c>
      <c r="HS34" s="229">
        <v>0</v>
      </c>
      <c r="HT34" s="229">
        <v>0</v>
      </c>
      <c r="HU34" s="229">
        <v>0</v>
      </c>
      <c r="HV34" s="229">
        <v>0</v>
      </c>
      <c r="HW34" s="229">
        <v>0</v>
      </c>
      <c r="HX34" s="229">
        <v>0</v>
      </c>
      <c r="HY34" s="229">
        <v>0</v>
      </c>
      <c r="HZ34" s="229">
        <v>0</v>
      </c>
      <c r="IA34" s="229">
        <v>0</v>
      </c>
      <c r="IB34" s="229">
        <v>0</v>
      </c>
      <c r="IC34" s="229">
        <v>0</v>
      </c>
      <c r="ID34" s="229">
        <v>0</v>
      </c>
      <c r="IE34" s="229">
        <v>0</v>
      </c>
      <c r="IF34" s="229">
        <v>0</v>
      </c>
      <c r="IG34" s="229">
        <v>0</v>
      </c>
      <c r="IH34" s="229">
        <v>0</v>
      </c>
      <c r="II34" s="229">
        <v>0</v>
      </c>
      <c r="IJ34" s="229">
        <v>0</v>
      </c>
      <c r="IK34" s="229">
        <v>0</v>
      </c>
      <c r="IL34" s="229">
        <v>0</v>
      </c>
      <c r="IM34" s="229">
        <v>0</v>
      </c>
      <c r="IN34" s="229">
        <v>0</v>
      </c>
      <c r="IO34" s="229">
        <v>0</v>
      </c>
      <c r="IP34" s="229">
        <v>0</v>
      </c>
      <c r="IQ34" s="229">
        <v>0</v>
      </c>
      <c r="IR34" s="229">
        <v>0</v>
      </c>
      <c r="IS34" s="229">
        <v>0</v>
      </c>
      <c r="IT34" s="229">
        <v>0</v>
      </c>
      <c r="IU34" s="229">
        <v>0</v>
      </c>
      <c r="IV34" s="229">
        <v>0</v>
      </c>
    </row>
    <row r="35" spans="1:256" ht="13.5">
      <c r="A35" s="229" t="str">
        <f>T("473561")</f>
        <v>473561</v>
      </c>
      <c r="B35" s="229" t="s">
        <v>38</v>
      </c>
      <c r="C35" s="229">
        <v>23961</v>
      </c>
      <c r="D35" s="229">
        <v>3682</v>
      </c>
      <c r="E35" s="229">
        <v>27643</v>
      </c>
      <c r="F35" s="229">
        <v>0</v>
      </c>
      <c r="G35" s="229">
        <v>0</v>
      </c>
      <c r="H35" s="229">
        <v>23742</v>
      </c>
      <c r="I35" s="229">
        <v>3141</v>
      </c>
      <c r="J35" s="229">
        <v>26883</v>
      </c>
      <c r="K35" s="229">
        <v>0</v>
      </c>
      <c r="L35" s="229">
        <v>23961</v>
      </c>
      <c r="M35" s="229">
        <v>3682</v>
      </c>
      <c r="N35" s="229">
        <v>27643</v>
      </c>
      <c r="O35" s="229">
        <v>0</v>
      </c>
      <c r="P35" s="229">
        <v>0</v>
      </c>
      <c r="Q35" s="229">
        <v>23742</v>
      </c>
      <c r="R35" s="229">
        <v>3141</v>
      </c>
      <c r="S35" s="229">
        <v>26883</v>
      </c>
      <c r="T35" s="229">
        <v>0</v>
      </c>
      <c r="U35" s="229">
        <v>11313</v>
      </c>
      <c r="V35" s="229">
        <v>2029</v>
      </c>
      <c r="W35" s="229">
        <v>13342</v>
      </c>
      <c r="X35" s="229">
        <v>0</v>
      </c>
      <c r="Y35" s="229">
        <v>0</v>
      </c>
      <c r="Z35" s="229">
        <v>11202</v>
      </c>
      <c r="AA35" s="229">
        <v>1671</v>
      </c>
      <c r="AB35" s="229">
        <v>12873</v>
      </c>
      <c r="AC35" s="229">
        <v>0</v>
      </c>
      <c r="AD35" s="229">
        <v>363</v>
      </c>
      <c r="AE35" s="229">
        <v>45</v>
      </c>
      <c r="AF35" s="229">
        <v>408</v>
      </c>
      <c r="AG35" s="229">
        <v>0</v>
      </c>
      <c r="AH35" s="229">
        <v>0</v>
      </c>
      <c r="AI35" s="229">
        <v>359</v>
      </c>
      <c r="AJ35" s="229">
        <v>40</v>
      </c>
      <c r="AK35" s="229">
        <v>399</v>
      </c>
      <c r="AL35" s="229">
        <v>0</v>
      </c>
      <c r="AM35" s="229">
        <v>8883</v>
      </c>
      <c r="AN35" s="229">
        <v>1833</v>
      </c>
      <c r="AO35" s="229">
        <v>10716</v>
      </c>
      <c r="AP35" s="229">
        <v>0</v>
      </c>
      <c r="AQ35" s="229">
        <v>0</v>
      </c>
      <c r="AR35" s="229">
        <v>8776</v>
      </c>
      <c r="AS35" s="229">
        <v>1631</v>
      </c>
      <c r="AT35" s="229">
        <v>10407</v>
      </c>
      <c r="AU35" s="229">
        <v>0</v>
      </c>
      <c r="AV35" s="229">
        <v>229</v>
      </c>
      <c r="AW35" s="229">
        <v>0</v>
      </c>
      <c r="AX35" s="229">
        <v>229</v>
      </c>
      <c r="AY35" s="229">
        <v>0</v>
      </c>
      <c r="AZ35" s="229">
        <v>0</v>
      </c>
      <c r="BA35" s="229">
        <v>229</v>
      </c>
      <c r="BB35" s="229">
        <v>0</v>
      </c>
      <c r="BC35" s="229">
        <v>229</v>
      </c>
      <c r="BD35" s="229">
        <v>0</v>
      </c>
      <c r="BE35" s="229">
        <v>1068</v>
      </c>
      <c r="BF35" s="229">
        <v>130</v>
      </c>
      <c r="BG35" s="229">
        <v>1198</v>
      </c>
      <c r="BH35" s="229">
        <v>0</v>
      </c>
      <c r="BI35" s="229">
        <v>0</v>
      </c>
      <c r="BJ35" s="229">
        <v>1068</v>
      </c>
      <c r="BK35" s="229">
        <v>0</v>
      </c>
      <c r="BL35" s="229">
        <v>1068</v>
      </c>
      <c r="BM35" s="229">
        <v>0</v>
      </c>
      <c r="BN35" s="229">
        <v>999</v>
      </c>
      <c r="BO35" s="229">
        <v>21</v>
      </c>
      <c r="BP35" s="229">
        <v>1020</v>
      </c>
      <c r="BQ35" s="229">
        <v>0</v>
      </c>
      <c r="BR35" s="229">
        <v>0</v>
      </c>
      <c r="BS35" s="229">
        <v>999</v>
      </c>
      <c r="BT35" s="229">
        <v>0</v>
      </c>
      <c r="BU35" s="229">
        <v>999</v>
      </c>
      <c r="BV35" s="229">
        <v>0</v>
      </c>
      <c r="BW35" s="229">
        <v>9198</v>
      </c>
      <c r="BX35" s="229">
        <v>1535</v>
      </c>
      <c r="BY35" s="229">
        <v>10733</v>
      </c>
      <c r="BZ35" s="229">
        <v>0</v>
      </c>
      <c r="CA35" s="229">
        <v>0</v>
      </c>
      <c r="CB35" s="229">
        <v>9102</v>
      </c>
      <c r="CC35" s="229">
        <v>1401</v>
      </c>
      <c r="CD35" s="229">
        <v>10503</v>
      </c>
      <c r="CE35" s="229">
        <v>0</v>
      </c>
      <c r="CF35" s="229">
        <v>9177</v>
      </c>
      <c r="CG35" s="229">
        <v>1535</v>
      </c>
      <c r="CH35" s="229">
        <v>10712</v>
      </c>
      <c r="CI35" s="229">
        <v>0</v>
      </c>
      <c r="CJ35" s="229">
        <v>0</v>
      </c>
      <c r="CK35" s="229">
        <v>9081</v>
      </c>
      <c r="CL35" s="229">
        <v>1401</v>
      </c>
      <c r="CM35" s="229">
        <v>10482</v>
      </c>
      <c r="CN35" s="229">
        <v>0</v>
      </c>
      <c r="CO35" s="229">
        <v>185</v>
      </c>
      <c r="CP35" s="229">
        <v>0</v>
      </c>
      <c r="CQ35" s="229">
        <v>185</v>
      </c>
      <c r="CR35" s="229">
        <v>0</v>
      </c>
      <c r="CS35" s="229">
        <v>0</v>
      </c>
      <c r="CT35" s="229">
        <v>185</v>
      </c>
      <c r="CU35" s="229">
        <v>0</v>
      </c>
      <c r="CV35" s="229">
        <v>185</v>
      </c>
      <c r="CW35" s="229">
        <v>0</v>
      </c>
      <c r="CX35" s="229">
        <v>5245</v>
      </c>
      <c r="CY35" s="229">
        <v>743</v>
      </c>
      <c r="CZ35" s="229">
        <v>5988</v>
      </c>
      <c r="DA35" s="229">
        <v>0</v>
      </c>
      <c r="DB35" s="229">
        <v>0</v>
      </c>
      <c r="DC35" s="229">
        <v>5149</v>
      </c>
      <c r="DD35" s="229">
        <v>609</v>
      </c>
      <c r="DE35" s="229">
        <v>5758</v>
      </c>
      <c r="DF35" s="229">
        <v>0</v>
      </c>
      <c r="DG35" s="229">
        <v>3747</v>
      </c>
      <c r="DH35" s="229">
        <v>792</v>
      </c>
      <c r="DI35" s="229">
        <v>4539</v>
      </c>
      <c r="DJ35" s="229">
        <v>0</v>
      </c>
      <c r="DK35" s="229">
        <v>0</v>
      </c>
      <c r="DL35" s="229">
        <v>3747</v>
      </c>
      <c r="DM35" s="229">
        <v>792</v>
      </c>
      <c r="DN35" s="229">
        <v>4539</v>
      </c>
      <c r="DO35" s="229">
        <v>0</v>
      </c>
      <c r="DP35" s="229">
        <v>21</v>
      </c>
      <c r="DQ35" s="229">
        <v>0</v>
      </c>
      <c r="DR35" s="229">
        <v>21</v>
      </c>
      <c r="DS35" s="229">
        <v>0</v>
      </c>
      <c r="DT35" s="229">
        <v>0</v>
      </c>
      <c r="DU35" s="229">
        <v>21</v>
      </c>
      <c r="DV35" s="229">
        <v>0</v>
      </c>
      <c r="DW35" s="229">
        <v>21</v>
      </c>
      <c r="DX35" s="229">
        <v>0</v>
      </c>
      <c r="DY35" s="229">
        <v>0</v>
      </c>
      <c r="DZ35" s="229">
        <v>0</v>
      </c>
      <c r="EA35" s="229">
        <v>0</v>
      </c>
      <c r="EB35" s="229">
        <v>0</v>
      </c>
      <c r="EC35" s="229">
        <v>0</v>
      </c>
      <c r="ED35" s="229">
        <v>0</v>
      </c>
      <c r="EE35" s="229">
        <v>0</v>
      </c>
      <c r="EF35" s="229">
        <v>0</v>
      </c>
      <c r="EG35" s="229">
        <v>0</v>
      </c>
      <c r="EH35" s="229">
        <v>21</v>
      </c>
      <c r="EI35" s="229">
        <v>0</v>
      </c>
      <c r="EJ35" s="229">
        <v>21</v>
      </c>
      <c r="EK35" s="229">
        <v>0</v>
      </c>
      <c r="EL35" s="229">
        <v>0</v>
      </c>
      <c r="EM35" s="229">
        <v>21</v>
      </c>
      <c r="EN35" s="229">
        <v>0</v>
      </c>
      <c r="EO35" s="229">
        <v>21</v>
      </c>
      <c r="EP35" s="229">
        <v>0</v>
      </c>
      <c r="EQ35" s="229">
        <v>558</v>
      </c>
      <c r="ER35" s="229">
        <v>118</v>
      </c>
      <c r="ES35" s="229">
        <v>676</v>
      </c>
      <c r="ET35" s="229">
        <v>0</v>
      </c>
      <c r="EU35" s="229">
        <v>0</v>
      </c>
      <c r="EV35" s="229">
        <v>546</v>
      </c>
      <c r="EW35" s="229">
        <v>69</v>
      </c>
      <c r="EX35" s="229">
        <v>615</v>
      </c>
      <c r="EY35" s="229">
        <v>0</v>
      </c>
      <c r="EZ35" s="229">
        <v>2892</v>
      </c>
      <c r="FA35" s="229">
        <v>0</v>
      </c>
      <c r="FB35" s="229">
        <v>2892</v>
      </c>
      <c r="FC35" s="229">
        <v>0</v>
      </c>
      <c r="FD35" s="229">
        <v>0</v>
      </c>
      <c r="FE35" s="229">
        <v>2892</v>
      </c>
      <c r="FF35" s="229">
        <v>0</v>
      </c>
      <c r="FG35" s="229">
        <v>2892</v>
      </c>
      <c r="FH35" s="229">
        <v>0</v>
      </c>
      <c r="FI35" s="229">
        <v>0</v>
      </c>
      <c r="FJ35" s="229">
        <v>0</v>
      </c>
      <c r="FK35" s="229">
        <v>0</v>
      </c>
      <c r="FL35" s="229">
        <v>0</v>
      </c>
      <c r="FM35" s="229">
        <v>0</v>
      </c>
      <c r="FN35" s="229">
        <v>0</v>
      </c>
      <c r="FO35" s="229">
        <v>0</v>
      </c>
      <c r="FP35" s="229">
        <v>0</v>
      </c>
      <c r="FQ35" s="229">
        <v>0</v>
      </c>
      <c r="FR35" s="229">
        <v>0</v>
      </c>
      <c r="FS35" s="229">
        <v>0</v>
      </c>
      <c r="FT35" s="229">
        <v>0</v>
      </c>
      <c r="FU35" s="229">
        <v>0</v>
      </c>
      <c r="FV35" s="229">
        <v>0</v>
      </c>
      <c r="FW35" s="229">
        <v>0</v>
      </c>
      <c r="FX35" s="229">
        <v>0</v>
      </c>
      <c r="FY35" s="229">
        <v>0</v>
      </c>
      <c r="FZ35" s="229">
        <v>0</v>
      </c>
      <c r="GA35" s="229">
        <v>0</v>
      </c>
      <c r="GB35" s="229">
        <v>0</v>
      </c>
      <c r="GC35" s="229">
        <v>0</v>
      </c>
      <c r="GD35" s="229">
        <v>0</v>
      </c>
      <c r="GE35" s="229">
        <v>0</v>
      </c>
      <c r="GF35" s="229">
        <v>0</v>
      </c>
      <c r="GG35" s="229">
        <v>0</v>
      </c>
      <c r="GH35" s="229">
        <v>0</v>
      </c>
      <c r="GI35" s="229">
        <v>0</v>
      </c>
      <c r="GJ35" s="229">
        <v>0</v>
      </c>
      <c r="GK35" s="229">
        <v>0</v>
      </c>
      <c r="GL35" s="229">
        <v>0</v>
      </c>
      <c r="GM35" s="229">
        <v>0</v>
      </c>
      <c r="GN35" s="229">
        <v>0</v>
      </c>
      <c r="GO35" s="229">
        <v>0</v>
      </c>
      <c r="GP35" s="229">
        <v>0</v>
      </c>
      <c r="GQ35" s="229">
        <v>0</v>
      </c>
      <c r="GR35" s="229">
        <v>0</v>
      </c>
      <c r="GS35" s="229">
        <v>0</v>
      </c>
      <c r="GT35" s="229">
        <v>0</v>
      </c>
      <c r="GU35" s="229">
        <v>0</v>
      </c>
      <c r="GV35" s="229">
        <v>0</v>
      </c>
      <c r="GW35" s="229">
        <v>0</v>
      </c>
      <c r="GX35" s="229">
        <v>0</v>
      </c>
      <c r="GY35" s="229">
        <v>0</v>
      </c>
      <c r="GZ35" s="229">
        <v>0</v>
      </c>
      <c r="HA35" s="229">
        <v>0</v>
      </c>
      <c r="HB35" s="229">
        <v>0</v>
      </c>
      <c r="HC35" s="229">
        <v>0</v>
      </c>
      <c r="HD35" s="229">
        <v>0</v>
      </c>
      <c r="HE35" s="229">
        <v>0</v>
      </c>
      <c r="HF35" s="229">
        <v>0</v>
      </c>
      <c r="HG35" s="229">
        <v>0</v>
      </c>
      <c r="HH35" s="229">
        <v>0</v>
      </c>
      <c r="HI35" s="229">
        <v>0</v>
      </c>
      <c r="HJ35" s="229">
        <v>0</v>
      </c>
      <c r="HK35" s="229">
        <v>0</v>
      </c>
      <c r="HL35" s="229">
        <v>0</v>
      </c>
      <c r="HM35" s="229">
        <v>0</v>
      </c>
      <c r="HN35" s="229">
        <v>0</v>
      </c>
      <c r="HO35" s="229">
        <v>0</v>
      </c>
      <c r="HP35" s="229">
        <v>0</v>
      </c>
      <c r="HQ35" s="229">
        <v>0</v>
      </c>
      <c r="HR35" s="229">
        <v>0</v>
      </c>
      <c r="HS35" s="229">
        <v>0</v>
      </c>
      <c r="HT35" s="229">
        <v>0</v>
      </c>
      <c r="HU35" s="229">
        <v>0</v>
      </c>
      <c r="HV35" s="229">
        <v>0</v>
      </c>
      <c r="HW35" s="229">
        <v>0</v>
      </c>
      <c r="HX35" s="229">
        <v>0</v>
      </c>
      <c r="HY35" s="229">
        <v>0</v>
      </c>
      <c r="HZ35" s="229">
        <v>0</v>
      </c>
      <c r="IA35" s="229">
        <v>0</v>
      </c>
      <c r="IB35" s="229">
        <v>0</v>
      </c>
      <c r="IC35" s="229">
        <v>0</v>
      </c>
      <c r="ID35" s="229">
        <v>0</v>
      </c>
      <c r="IE35" s="229">
        <v>0</v>
      </c>
      <c r="IF35" s="229">
        <v>0</v>
      </c>
      <c r="IG35" s="229">
        <v>0</v>
      </c>
      <c r="IH35" s="229">
        <v>0</v>
      </c>
      <c r="II35" s="229">
        <v>0</v>
      </c>
      <c r="IJ35" s="229">
        <v>0</v>
      </c>
      <c r="IK35" s="229">
        <v>0</v>
      </c>
      <c r="IL35" s="229">
        <v>0</v>
      </c>
      <c r="IM35" s="229">
        <v>0</v>
      </c>
      <c r="IN35" s="229">
        <v>0</v>
      </c>
      <c r="IO35" s="229">
        <v>0</v>
      </c>
      <c r="IP35" s="229">
        <v>0</v>
      </c>
      <c r="IQ35" s="229">
        <v>0</v>
      </c>
      <c r="IR35" s="229">
        <v>0</v>
      </c>
      <c r="IS35" s="229">
        <v>0</v>
      </c>
      <c r="IT35" s="229">
        <v>0</v>
      </c>
      <c r="IU35" s="229">
        <v>0</v>
      </c>
      <c r="IV35" s="229">
        <v>0</v>
      </c>
    </row>
    <row r="36" spans="1:256" ht="13.5">
      <c r="A36" s="229" t="str">
        <f>T("473570")</f>
        <v>473570</v>
      </c>
      <c r="B36" s="229" t="s">
        <v>39</v>
      </c>
      <c r="C36" s="229">
        <v>148829</v>
      </c>
      <c r="D36" s="229">
        <v>18164</v>
      </c>
      <c r="E36" s="229">
        <v>166993</v>
      </c>
      <c r="F36" s="229">
        <v>0</v>
      </c>
      <c r="G36" s="229">
        <v>0</v>
      </c>
      <c r="H36" s="229">
        <v>145231</v>
      </c>
      <c r="I36" s="229">
        <v>5070</v>
      </c>
      <c r="J36" s="229">
        <v>150301</v>
      </c>
      <c r="K36" s="229">
        <v>0</v>
      </c>
      <c r="L36" s="229">
        <v>148829</v>
      </c>
      <c r="M36" s="229">
        <v>18164</v>
      </c>
      <c r="N36" s="229">
        <v>166993</v>
      </c>
      <c r="O36" s="229">
        <v>0</v>
      </c>
      <c r="P36" s="229">
        <v>0</v>
      </c>
      <c r="Q36" s="229">
        <v>145231</v>
      </c>
      <c r="R36" s="229">
        <v>5070</v>
      </c>
      <c r="S36" s="229">
        <v>150301</v>
      </c>
      <c r="T36" s="229">
        <v>0</v>
      </c>
      <c r="U36" s="229">
        <v>45399</v>
      </c>
      <c r="V36" s="229">
        <v>5754</v>
      </c>
      <c r="W36" s="229">
        <v>51153</v>
      </c>
      <c r="X36" s="229">
        <v>0</v>
      </c>
      <c r="Y36" s="229">
        <v>0</v>
      </c>
      <c r="Z36" s="229">
        <v>44419</v>
      </c>
      <c r="AA36" s="229">
        <v>1191</v>
      </c>
      <c r="AB36" s="229">
        <v>45610</v>
      </c>
      <c r="AC36" s="229">
        <v>0</v>
      </c>
      <c r="AD36" s="229">
        <v>1296</v>
      </c>
      <c r="AE36" s="229">
        <v>123</v>
      </c>
      <c r="AF36" s="229">
        <v>1419</v>
      </c>
      <c r="AG36" s="229">
        <v>0</v>
      </c>
      <c r="AH36" s="229">
        <v>0</v>
      </c>
      <c r="AI36" s="229">
        <v>1269</v>
      </c>
      <c r="AJ36" s="229">
        <v>24</v>
      </c>
      <c r="AK36" s="229">
        <v>1293</v>
      </c>
      <c r="AL36" s="229">
        <v>0</v>
      </c>
      <c r="AM36" s="229">
        <v>35575</v>
      </c>
      <c r="AN36" s="229">
        <v>5631</v>
      </c>
      <c r="AO36" s="229">
        <v>41206</v>
      </c>
      <c r="AP36" s="229">
        <v>0</v>
      </c>
      <c r="AQ36" s="229">
        <v>0</v>
      </c>
      <c r="AR36" s="229">
        <v>34622</v>
      </c>
      <c r="AS36" s="229">
        <v>1167</v>
      </c>
      <c r="AT36" s="229">
        <v>35789</v>
      </c>
      <c r="AU36" s="229">
        <v>0</v>
      </c>
      <c r="AV36" s="229">
        <v>0</v>
      </c>
      <c r="AW36" s="229">
        <v>0</v>
      </c>
      <c r="AX36" s="229">
        <v>0</v>
      </c>
      <c r="AY36" s="229">
        <v>0</v>
      </c>
      <c r="AZ36" s="229">
        <v>0</v>
      </c>
      <c r="BA36" s="229">
        <v>0</v>
      </c>
      <c r="BB36" s="229">
        <v>0</v>
      </c>
      <c r="BC36" s="229">
        <v>0</v>
      </c>
      <c r="BD36" s="229">
        <v>0</v>
      </c>
      <c r="BE36" s="229">
        <v>3878</v>
      </c>
      <c r="BF36" s="229">
        <v>0</v>
      </c>
      <c r="BG36" s="229">
        <v>3878</v>
      </c>
      <c r="BH36" s="229">
        <v>0</v>
      </c>
      <c r="BI36" s="229">
        <v>0</v>
      </c>
      <c r="BJ36" s="229">
        <v>3878</v>
      </c>
      <c r="BK36" s="229">
        <v>0</v>
      </c>
      <c r="BL36" s="229">
        <v>3878</v>
      </c>
      <c r="BM36" s="229">
        <v>0</v>
      </c>
      <c r="BN36" s="229">
        <v>4650</v>
      </c>
      <c r="BO36" s="229">
        <v>0</v>
      </c>
      <c r="BP36" s="229">
        <v>4650</v>
      </c>
      <c r="BQ36" s="229">
        <v>0</v>
      </c>
      <c r="BR36" s="229">
        <v>0</v>
      </c>
      <c r="BS36" s="229">
        <v>4650</v>
      </c>
      <c r="BT36" s="229">
        <v>0</v>
      </c>
      <c r="BU36" s="229">
        <v>4650</v>
      </c>
      <c r="BV36" s="229">
        <v>0</v>
      </c>
      <c r="BW36" s="229">
        <v>88918</v>
      </c>
      <c r="BX36" s="229">
        <v>11604</v>
      </c>
      <c r="BY36" s="229">
        <v>100522</v>
      </c>
      <c r="BZ36" s="229">
        <v>0</v>
      </c>
      <c r="CA36" s="229">
        <v>0</v>
      </c>
      <c r="CB36" s="229">
        <v>86337</v>
      </c>
      <c r="CC36" s="229">
        <v>3659</v>
      </c>
      <c r="CD36" s="229">
        <v>89996</v>
      </c>
      <c r="CE36" s="229">
        <v>0</v>
      </c>
      <c r="CF36" s="229">
        <v>73805</v>
      </c>
      <c r="CG36" s="229">
        <v>11604</v>
      </c>
      <c r="CH36" s="229">
        <v>85409</v>
      </c>
      <c r="CI36" s="229">
        <v>0</v>
      </c>
      <c r="CJ36" s="229">
        <v>0</v>
      </c>
      <c r="CK36" s="229">
        <v>71224</v>
      </c>
      <c r="CL36" s="229">
        <v>3659</v>
      </c>
      <c r="CM36" s="229">
        <v>74883</v>
      </c>
      <c r="CN36" s="229">
        <v>0</v>
      </c>
      <c r="CO36" s="229">
        <v>10450</v>
      </c>
      <c r="CP36" s="229">
        <v>3524</v>
      </c>
      <c r="CQ36" s="229">
        <v>13974</v>
      </c>
      <c r="CR36" s="229">
        <v>0</v>
      </c>
      <c r="CS36" s="229">
        <v>0</v>
      </c>
      <c r="CT36" s="229">
        <v>10136</v>
      </c>
      <c r="CU36" s="229">
        <v>1211</v>
      </c>
      <c r="CV36" s="229">
        <v>11347</v>
      </c>
      <c r="CW36" s="229">
        <v>0</v>
      </c>
      <c r="CX36" s="229">
        <v>21657</v>
      </c>
      <c r="CY36" s="229">
        <v>5608</v>
      </c>
      <c r="CZ36" s="229">
        <v>27265</v>
      </c>
      <c r="DA36" s="229">
        <v>0</v>
      </c>
      <c r="DB36" s="229">
        <v>0</v>
      </c>
      <c r="DC36" s="229">
        <v>21007</v>
      </c>
      <c r="DD36" s="229">
        <v>509</v>
      </c>
      <c r="DE36" s="229">
        <v>21516</v>
      </c>
      <c r="DF36" s="229">
        <v>0</v>
      </c>
      <c r="DG36" s="229">
        <v>41698</v>
      </c>
      <c r="DH36" s="229">
        <v>2472</v>
      </c>
      <c r="DI36" s="229">
        <v>44170</v>
      </c>
      <c r="DJ36" s="229">
        <v>0</v>
      </c>
      <c r="DK36" s="229">
        <v>0</v>
      </c>
      <c r="DL36" s="229">
        <v>40081</v>
      </c>
      <c r="DM36" s="229">
        <v>1939</v>
      </c>
      <c r="DN36" s="229">
        <v>42020</v>
      </c>
      <c r="DO36" s="229">
        <v>0</v>
      </c>
      <c r="DP36" s="229">
        <v>15113</v>
      </c>
      <c r="DQ36" s="229">
        <v>0</v>
      </c>
      <c r="DR36" s="229">
        <v>15113</v>
      </c>
      <c r="DS36" s="229">
        <v>0</v>
      </c>
      <c r="DT36" s="229">
        <v>0</v>
      </c>
      <c r="DU36" s="229">
        <v>15113</v>
      </c>
      <c r="DV36" s="229">
        <v>0</v>
      </c>
      <c r="DW36" s="229">
        <v>15113</v>
      </c>
      <c r="DX36" s="229">
        <v>0</v>
      </c>
      <c r="DY36" s="229">
        <v>14840</v>
      </c>
      <c r="DZ36" s="229">
        <v>0</v>
      </c>
      <c r="EA36" s="229">
        <v>14840</v>
      </c>
      <c r="EB36" s="229">
        <v>0</v>
      </c>
      <c r="EC36" s="229">
        <v>0</v>
      </c>
      <c r="ED36" s="229">
        <v>14840</v>
      </c>
      <c r="EE36" s="229">
        <v>0</v>
      </c>
      <c r="EF36" s="229">
        <v>14840</v>
      </c>
      <c r="EG36" s="229">
        <v>0</v>
      </c>
      <c r="EH36" s="229">
        <v>273</v>
      </c>
      <c r="EI36" s="229">
        <v>0</v>
      </c>
      <c r="EJ36" s="229">
        <v>273</v>
      </c>
      <c r="EK36" s="229">
        <v>0</v>
      </c>
      <c r="EL36" s="229">
        <v>0</v>
      </c>
      <c r="EM36" s="229">
        <v>273</v>
      </c>
      <c r="EN36" s="229">
        <v>0</v>
      </c>
      <c r="EO36" s="229">
        <v>273</v>
      </c>
      <c r="EP36" s="229">
        <v>0</v>
      </c>
      <c r="EQ36" s="229">
        <v>3257</v>
      </c>
      <c r="ER36" s="229">
        <v>806</v>
      </c>
      <c r="ES36" s="229">
        <v>4063</v>
      </c>
      <c r="ET36" s="229">
        <v>0</v>
      </c>
      <c r="EU36" s="229">
        <v>0</v>
      </c>
      <c r="EV36" s="229">
        <v>3220</v>
      </c>
      <c r="EW36" s="229">
        <v>220</v>
      </c>
      <c r="EX36" s="229">
        <v>3440</v>
      </c>
      <c r="EY36" s="229">
        <v>0</v>
      </c>
      <c r="EZ36" s="229">
        <v>11097</v>
      </c>
      <c r="FA36" s="229">
        <v>0</v>
      </c>
      <c r="FB36" s="229">
        <v>11097</v>
      </c>
      <c r="FC36" s="229">
        <v>0</v>
      </c>
      <c r="FD36" s="229">
        <v>0</v>
      </c>
      <c r="FE36" s="229">
        <v>11097</v>
      </c>
      <c r="FF36" s="229">
        <v>0</v>
      </c>
      <c r="FG36" s="229">
        <v>11097</v>
      </c>
      <c r="FH36" s="229">
        <v>0</v>
      </c>
      <c r="FI36" s="229">
        <v>158</v>
      </c>
      <c r="FJ36" s="229">
        <v>0</v>
      </c>
      <c r="FK36" s="229">
        <v>158</v>
      </c>
      <c r="FL36" s="229">
        <v>0</v>
      </c>
      <c r="FM36" s="229">
        <v>0</v>
      </c>
      <c r="FN36" s="229">
        <v>158</v>
      </c>
      <c r="FO36" s="229">
        <v>0</v>
      </c>
      <c r="FP36" s="229">
        <v>158</v>
      </c>
      <c r="FQ36" s="229">
        <v>0</v>
      </c>
      <c r="FR36" s="229">
        <v>0</v>
      </c>
      <c r="FS36" s="229">
        <v>0</v>
      </c>
      <c r="FT36" s="229">
        <v>0</v>
      </c>
      <c r="FU36" s="229">
        <v>0</v>
      </c>
      <c r="FV36" s="229">
        <v>0</v>
      </c>
      <c r="FW36" s="229">
        <v>0</v>
      </c>
      <c r="FX36" s="229">
        <v>0</v>
      </c>
      <c r="FY36" s="229">
        <v>0</v>
      </c>
      <c r="FZ36" s="229">
        <v>0</v>
      </c>
      <c r="GA36" s="229">
        <v>0</v>
      </c>
      <c r="GB36" s="229">
        <v>0</v>
      </c>
      <c r="GC36" s="229">
        <v>0</v>
      </c>
      <c r="GD36" s="229">
        <v>0</v>
      </c>
      <c r="GE36" s="229">
        <v>0</v>
      </c>
      <c r="GF36" s="229">
        <v>0</v>
      </c>
      <c r="GG36" s="229">
        <v>0</v>
      </c>
      <c r="GH36" s="229">
        <v>0</v>
      </c>
      <c r="GI36" s="229">
        <v>0</v>
      </c>
      <c r="GJ36" s="229">
        <v>0</v>
      </c>
      <c r="GK36" s="229">
        <v>0</v>
      </c>
      <c r="GL36" s="229">
        <v>0</v>
      </c>
      <c r="GM36" s="229">
        <v>0</v>
      </c>
      <c r="GN36" s="229">
        <v>0</v>
      </c>
      <c r="GO36" s="229">
        <v>0</v>
      </c>
      <c r="GP36" s="229">
        <v>0</v>
      </c>
      <c r="GQ36" s="229">
        <v>0</v>
      </c>
      <c r="GR36" s="229">
        <v>0</v>
      </c>
      <c r="GS36" s="229">
        <v>0</v>
      </c>
      <c r="GT36" s="229">
        <v>0</v>
      </c>
      <c r="GU36" s="229">
        <v>0</v>
      </c>
      <c r="GV36" s="229">
        <v>0</v>
      </c>
      <c r="GW36" s="229">
        <v>0</v>
      </c>
      <c r="GX36" s="229">
        <v>0</v>
      </c>
      <c r="GY36" s="229">
        <v>0</v>
      </c>
      <c r="GZ36" s="229">
        <v>0</v>
      </c>
      <c r="HA36" s="229">
        <v>0</v>
      </c>
      <c r="HB36" s="229">
        <v>0</v>
      </c>
      <c r="HC36" s="229">
        <v>0</v>
      </c>
      <c r="HD36" s="229">
        <v>0</v>
      </c>
      <c r="HE36" s="229">
        <v>0</v>
      </c>
      <c r="HF36" s="229">
        <v>0</v>
      </c>
      <c r="HG36" s="229">
        <v>0</v>
      </c>
      <c r="HH36" s="229">
        <v>0</v>
      </c>
      <c r="HI36" s="229">
        <v>0</v>
      </c>
      <c r="HJ36" s="229">
        <v>0</v>
      </c>
      <c r="HK36" s="229">
        <v>0</v>
      </c>
      <c r="HL36" s="229">
        <v>0</v>
      </c>
      <c r="HM36" s="229">
        <v>0</v>
      </c>
      <c r="HN36" s="229">
        <v>0</v>
      </c>
      <c r="HO36" s="229">
        <v>0</v>
      </c>
      <c r="HP36" s="229">
        <v>0</v>
      </c>
      <c r="HQ36" s="229">
        <v>0</v>
      </c>
      <c r="HR36" s="229">
        <v>0</v>
      </c>
      <c r="HS36" s="229">
        <v>0</v>
      </c>
      <c r="HT36" s="229">
        <v>0</v>
      </c>
      <c r="HU36" s="229">
        <v>0</v>
      </c>
      <c r="HV36" s="229">
        <v>0</v>
      </c>
      <c r="HW36" s="229">
        <v>0</v>
      </c>
      <c r="HX36" s="229">
        <v>0</v>
      </c>
      <c r="HY36" s="229">
        <v>0</v>
      </c>
      <c r="HZ36" s="229">
        <v>0</v>
      </c>
      <c r="IA36" s="229">
        <v>0</v>
      </c>
      <c r="IB36" s="229">
        <v>0</v>
      </c>
      <c r="IC36" s="229">
        <v>0</v>
      </c>
      <c r="ID36" s="229">
        <v>0</v>
      </c>
      <c r="IE36" s="229">
        <v>0</v>
      </c>
      <c r="IF36" s="229">
        <v>0</v>
      </c>
      <c r="IG36" s="229">
        <v>0</v>
      </c>
      <c r="IH36" s="229">
        <v>0</v>
      </c>
      <c r="II36" s="229">
        <v>0</v>
      </c>
      <c r="IJ36" s="229">
        <v>0</v>
      </c>
      <c r="IK36" s="229">
        <v>0</v>
      </c>
      <c r="IL36" s="229">
        <v>0</v>
      </c>
      <c r="IM36" s="229">
        <v>0</v>
      </c>
      <c r="IN36" s="229">
        <v>0</v>
      </c>
      <c r="IO36" s="229">
        <v>0</v>
      </c>
      <c r="IP36" s="229">
        <v>0</v>
      </c>
      <c r="IQ36" s="229">
        <v>0</v>
      </c>
      <c r="IR36" s="229">
        <v>0</v>
      </c>
      <c r="IS36" s="229">
        <v>0</v>
      </c>
      <c r="IT36" s="229">
        <v>0</v>
      </c>
      <c r="IU36" s="229">
        <v>0</v>
      </c>
      <c r="IV36" s="229">
        <v>0</v>
      </c>
    </row>
    <row r="37" spans="1:256" ht="13.5">
      <c r="A37" s="229" t="str">
        <f>T("473588")</f>
        <v>473588</v>
      </c>
      <c r="B37" s="229" t="s">
        <v>40</v>
      </c>
      <c r="C37" s="229">
        <v>69016</v>
      </c>
      <c r="D37" s="229">
        <v>5636</v>
      </c>
      <c r="E37" s="229">
        <v>74652</v>
      </c>
      <c r="F37" s="229">
        <v>0</v>
      </c>
      <c r="G37" s="229">
        <v>0</v>
      </c>
      <c r="H37" s="229">
        <v>67903</v>
      </c>
      <c r="I37" s="229">
        <v>1618</v>
      </c>
      <c r="J37" s="229">
        <v>69521</v>
      </c>
      <c r="K37" s="229">
        <v>0</v>
      </c>
      <c r="L37" s="229">
        <v>69016</v>
      </c>
      <c r="M37" s="229">
        <v>5636</v>
      </c>
      <c r="N37" s="229">
        <v>74652</v>
      </c>
      <c r="O37" s="229">
        <v>0</v>
      </c>
      <c r="P37" s="229">
        <v>0</v>
      </c>
      <c r="Q37" s="229">
        <v>67903</v>
      </c>
      <c r="R37" s="229">
        <v>1618</v>
      </c>
      <c r="S37" s="229">
        <v>69521</v>
      </c>
      <c r="T37" s="229">
        <v>0</v>
      </c>
      <c r="U37" s="229">
        <v>27830</v>
      </c>
      <c r="V37" s="229">
        <v>2979</v>
      </c>
      <c r="W37" s="229">
        <v>30809</v>
      </c>
      <c r="X37" s="229">
        <v>0</v>
      </c>
      <c r="Y37" s="229">
        <v>0</v>
      </c>
      <c r="Z37" s="229">
        <v>27289</v>
      </c>
      <c r="AA37" s="229">
        <v>1014</v>
      </c>
      <c r="AB37" s="229">
        <v>28303</v>
      </c>
      <c r="AC37" s="229">
        <v>0</v>
      </c>
      <c r="AD37" s="229">
        <v>624</v>
      </c>
      <c r="AE37" s="229">
        <v>53</v>
      </c>
      <c r="AF37" s="229">
        <v>677</v>
      </c>
      <c r="AG37" s="229">
        <v>0</v>
      </c>
      <c r="AH37" s="229">
        <v>0</v>
      </c>
      <c r="AI37" s="229">
        <v>600</v>
      </c>
      <c r="AJ37" s="229">
        <v>11</v>
      </c>
      <c r="AK37" s="229">
        <v>611</v>
      </c>
      <c r="AL37" s="229">
        <v>0</v>
      </c>
      <c r="AM37" s="229">
        <v>18829</v>
      </c>
      <c r="AN37" s="229">
        <v>2926</v>
      </c>
      <c r="AO37" s="229">
        <v>21755</v>
      </c>
      <c r="AP37" s="229">
        <v>0</v>
      </c>
      <c r="AQ37" s="229">
        <v>0</v>
      </c>
      <c r="AR37" s="229">
        <v>18312</v>
      </c>
      <c r="AS37" s="229">
        <v>1003</v>
      </c>
      <c r="AT37" s="229">
        <v>19315</v>
      </c>
      <c r="AU37" s="229">
        <v>0</v>
      </c>
      <c r="AV37" s="229">
        <v>380</v>
      </c>
      <c r="AW37" s="229">
        <v>0</v>
      </c>
      <c r="AX37" s="229">
        <v>380</v>
      </c>
      <c r="AY37" s="229">
        <v>0</v>
      </c>
      <c r="AZ37" s="229">
        <v>0</v>
      </c>
      <c r="BA37" s="229">
        <v>380</v>
      </c>
      <c r="BB37" s="229">
        <v>0</v>
      </c>
      <c r="BC37" s="229">
        <v>380</v>
      </c>
      <c r="BD37" s="229">
        <v>0</v>
      </c>
      <c r="BE37" s="229">
        <v>1525</v>
      </c>
      <c r="BF37" s="229">
        <v>0</v>
      </c>
      <c r="BG37" s="229">
        <v>1525</v>
      </c>
      <c r="BH37" s="229">
        <v>0</v>
      </c>
      <c r="BI37" s="229">
        <v>0</v>
      </c>
      <c r="BJ37" s="229">
        <v>1525</v>
      </c>
      <c r="BK37" s="229">
        <v>0</v>
      </c>
      <c r="BL37" s="229">
        <v>1525</v>
      </c>
      <c r="BM37" s="229">
        <v>0</v>
      </c>
      <c r="BN37" s="229">
        <v>6852</v>
      </c>
      <c r="BO37" s="229">
        <v>0</v>
      </c>
      <c r="BP37" s="229">
        <v>6852</v>
      </c>
      <c r="BQ37" s="229">
        <v>0</v>
      </c>
      <c r="BR37" s="229">
        <v>0</v>
      </c>
      <c r="BS37" s="229">
        <v>6852</v>
      </c>
      <c r="BT37" s="229">
        <v>0</v>
      </c>
      <c r="BU37" s="229">
        <v>6852</v>
      </c>
      <c r="BV37" s="229">
        <v>0</v>
      </c>
      <c r="BW37" s="229">
        <v>35838</v>
      </c>
      <c r="BX37" s="229">
        <v>2302</v>
      </c>
      <c r="BY37" s="229">
        <v>38140</v>
      </c>
      <c r="BZ37" s="229">
        <v>0</v>
      </c>
      <c r="CA37" s="229">
        <v>0</v>
      </c>
      <c r="CB37" s="229">
        <v>35338</v>
      </c>
      <c r="CC37" s="229">
        <v>448</v>
      </c>
      <c r="CD37" s="229">
        <v>35786</v>
      </c>
      <c r="CE37" s="229">
        <v>0</v>
      </c>
      <c r="CF37" s="229">
        <v>19333</v>
      </c>
      <c r="CG37" s="229">
        <v>2302</v>
      </c>
      <c r="CH37" s="229">
        <v>21635</v>
      </c>
      <c r="CI37" s="229">
        <v>0</v>
      </c>
      <c r="CJ37" s="229">
        <v>0</v>
      </c>
      <c r="CK37" s="229">
        <v>18833</v>
      </c>
      <c r="CL37" s="229">
        <v>448</v>
      </c>
      <c r="CM37" s="229">
        <v>19281</v>
      </c>
      <c r="CN37" s="229">
        <v>0</v>
      </c>
      <c r="CO37" s="229">
        <v>1953</v>
      </c>
      <c r="CP37" s="229">
        <v>1243</v>
      </c>
      <c r="CQ37" s="229">
        <v>3196</v>
      </c>
      <c r="CR37" s="229">
        <v>0</v>
      </c>
      <c r="CS37" s="229">
        <v>0</v>
      </c>
      <c r="CT37" s="229">
        <v>1902</v>
      </c>
      <c r="CU37" s="229">
        <v>208</v>
      </c>
      <c r="CV37" s="229">
        <v>2110</v>
      </c>
      <c r="CW37" s="229">
        <v>0</v>
      </c>
      <c r="CX37" s="229">
        <v>5626</v>
      </c>
      <c r="CY37" s="229">
        <v>853</v>
      </c>
      <c r="CZ37" s="229">
        <v>6479</v>
      </c>
      <c r="DA37" s="229">
        <v>0</v>
      </c>
      <c r="DB37" s="229">
        <v>0</v>
      </c>
      <c r="DC37" s="229">
        <v>5481</v>
      </c>
      <c r="DD37" s="229">
        <v>193</v>
      </c>
      <c r="DE37" s="229">
        <v>5674</v>
      </c>
      <c r="DF37" s="229">
        <v>0</v>
      </c>
      <c r="DG37" s="229">
        <v>11754</v>
      </c>
      <c r="DH37" s="229">
        <v>206</v>
      </c>
      <c r="DI37" s="229">
        <v>11960</v>
      </c>
      <c r="DJ37" s="229">
        <v>0</v>
      </c>
      <c r="DK37" s="229">
        <v>0</v>
      </c>
      <c r="DL37" s="229">
        <v>11450</v>
      </c>
      <c r="DM37" s="229">
        <v>47</v>
      </c>
      <c r="DN37" s="229">
        <v>11497</v>
      </c>
      <c r="DO37" s="229">
        <v>0</v>
      </c>
      <c r="DP37" s="229">
        <v>16505</v>
      </c>
      <c r="DQ37" s="229">
        <v>0</v>
      </c>
      <c r="DR37" s="229">
        <v>16505</v>
      </c>
      <c r="DS37" s="229">
        <v>0</v>
      </c>
      <c r="DT37" s="229">
        <v>0</v>
      </c>
      <c r="DU37" s="229">
        <v>16505</v>
      </c>
      <c r="DV37" s="229">
        <v>0</v>
      </c>
      <c r="DW37" s="229">
        <v>16505</v>
      </c>
      <c r="DX37" s="229">
        <v>0</v>
      </c>
      <c r="DY37" s="229">
        <v>16485</v>
      </c>
      <c r="DZ37" s="229">
        <v>0</v>
      </c>
      <c r="EA37" s="229">
        <v>16485</v>
      </c>
      <c r="EB37" s="229">
        <v>0</v>
      </c>
      <c r="EC37" s="229">
        <v>0</v>
      </c>
      <c r="ED37" s="229">
        <v>16485</v>
      </c>
      <c r="EE37" s="229">
        <v>0</v>
      </c>
      <c r="EF37" s="229">
        <v>16485</v>
      </c>
      <c r="EG37" s="229">
        <v>0</v>
      </c>
      <c r="EH37" s="229">
        <v>20</v>
      </c>
      <c r="EI37" s="229">
        <v>0</v>
      </c>
      <c r="EJ37" s="229">
        <v>20</v>
      </c>
      <c r="EK37" s="229">
        <v>0</v>
      </c>
      <c r="EL37" s="229">
        <v>0</v>
      </c>
      <c r="EM37" s="229">
        <v>20</v>
      </c>
      <c r="EN37" s="229">
        <v>0</v>
      </c>
      <c r="EO37" s="229">
        <v>20</v>
      </c>
      <c r="EP37" s="229">
        <v>0</v>
      </c>
      <c r="EQ37" s="229">
        <v>1494</v>
      </c>
      <c r="ER37" s="229">
        <v>355</v>
      </c>
      <c r="ES37" s="229">
        <v>1849</v>
      </c>
      <c r="ET37" s="229">
        <v>0</v>
      </c>
      <c r="EU37" s="229">
        <v>0</v>
      </c>
      <c r="EV37" s="229">
        <v>1422</v>
      </c>
      <c r="EW37" s="229">
        <v>156</v>
      </c>
      <c r="EX37" s="229">
        <v>1578</v>
      </c>
      <c r="EY37" s="229">
        <v>0</v>
      </c>
      <c r="EZ37" s="229">
        <v>3854</v>
      </c>
      <c r="FA37" s="229">
        <v>0</v>
      </c>
      <c r="FB37" s="229">
        <v>3854</v>
      </c>
      <c r="FC37" s="229">
        <v>0</v>
      </c>
      <c r="FD37" s="229">
        <v>0</v>
      </c>
      <c r="FE37" s="229">
        <v>3854</v>
      </c>
      <c r="FF37" s="229">
        <v>0</v>
      </c>
      <c r="FG37" s="229">
        <v>3854</v>
      </c>
      <c r="FH37" s="229">
        <v>0</v>
      </c>
      <c r="FI37" s="229">
        <v>0</v>
      </c>
      <c r="FJ37" s="229">
        <v>0</v>
      </c>
      <c r="FK37" s="229">
        <v>0</v>
      </c>
      <c r="FL37" s="229">
        <v>0</v>
      </c>
      <c r="FM37" s="229">
        <v>0</v>
      </c>
      <c r="FN37" s="229">
        <v>0</v>
      </c>
      <c r="FO37" s="229">
        <v>0</v>
      </c>
      <c r="FP37" s="229">
        <v>0</v>
      </c>
      <c r="FQ37" s="229">
        <v>0</v>
      </c>
      <c r="FR37" s="229">
        <v>0</v>
      </c>
      <c r="FS37" s="229">
        <v>0</v>
      </c>
      <c r="FT37" s="229">
        <v>0</v>
      </c>
      <c r="FU37" s="229">
        <v>0</v>
      </c>
      <c r="FV37" s="229">
        <v>0</v>
      </c>
      <c r="FW37" s="229">
        <v>0</v>
      </c>
      <c r="FX37" s="229">
        <v>0</v>
      </c>
      <c r="FY37" s="229">
        <v>0</v>
      </c>
      <c r="FZ37" s="229">
        <v>0</v>
      </c>
      <c r="GA37" s="229">
        <v>0</v>
      </c>
      <c r="GB37" s="229">
        <v>0</v>
      </c>
      <c r="GC37" s="229">
        <v>0</v>
      </c>
      <c r="GD37" s="229">
        <v>0</v>
      </c>
      <c r="GE37" s="229">
        <v>0</v>
      </c>
      <c r="GF37" s="229">
        <v>0</v>
      </c>
      <c r="GG37" s="229">
        <v>0</v>
      </c>
      <c r="GH37" s="229">
        <v>0</v>
      </c>
      <c r="GI37" s="229">
        <v>0</v>
      </c>
      <c r="GJ37" s="229">
        <v>0</v>
      </c>
      <c r="GK37" s="229">
        <v>0</v>
      </c>
      <c r="GL37" s="229">
        <v>0</v>
      </c>
      <c r="GM37" s="229">
        <v>0</v>
      </c>
      <c r="GN37" s="229">
        <v>0</v>
      </c>
      <c r="GO37" s="229">
        <v>0</v>
      </c>
      <c r="GP37" s="229">
        <v>0</v>
      </c>
      <c r="GQ37" s="229">
        <v>0</v>
      </c>
      <c r="GR37" s="229">
        <v>0</v>
      </c>
      <c r="GS37" s="229">
        <v>0</v>
      </c>
      <c r="GT37" s="229">
        <v>0</v>
      </c>
      <c r="GU37" s="229">
        <v>0</v>
      </c>
      <c r="GV37" s="229">
        <v>0</v>
      </c>
      <c r="GW37" s="229">
        <v>0</v>
      </c>
      <c r="GX37" s="229">
        <v>0</v>
      </c>
      <c r="GY37" s="229">
        <v>0</v>
      </c>
      <c r="GZ37" s="229">
        <v>0</v>
      </c>
      <c r="HA37" s="229">
        <v>0</v>
      </c>
      <c r="HB37" s="229">
        <v>0</v>
      </c>
      <c r="HC37" s="229">
        <v>0</v>
      </c>
      <c r="HD37" s="229">
        <v>0</v>
      </c>
      <c r="HE37" s="229">
        <v>0</v>
      </c>
      <c r="HF37" s="229">
        <v>0</v>
      </c>
      <c r="HG37" s="229">
        <v>0</v>
      </c>
      <c r="HH37" s="229">
        <v>0</v>
      </c>
      <c r="HI37" s="229">
        <v>0</v>
      </c>
      <c r="HJ37" s="229">
        <v>0</v>
      </c>
      <c r="HK37" s="229">
        <v>0</v>
      </c>
      <c r="HL37" s="229">
        <v>0</v>
      </c>
      <c r="HM37" s="229">
        <v>0</v>
      </c>
      <c r="HN37" s="229">
        <v>0</v>
      </c>
      <c r="HO37" s="229">
        <v>0</v>
      </c>
      <c r="HP37" s="229">
        <v>0</v>
      </c>
      <c r="HQ37" s="229">
        <v>0</v>
      </c>
      <c r="HR37" s="229">
        <v>0</v>
      </c>
      <c r="HS37" s="229">
        <v>0</v>
      </c>
      <c r="HT37" s="229">
        <v>0</v>
      </c>
      <c r="HU37" s="229">
        <v>0</v>
      </c>
      <c r="HV37" s="229">
        <v>0</v>
      </c>
      <c r="HW37" s="229">
        <v>0</v>
      </c>
      <c r="HX37" s="229">
        <v>0</v>
      </c>
      <c r="HY37" s="229">
        <v>0</v>
      </c>
      <c r="HZ37" s="229">
        <v>0</v>
      </c>
      <c r="IA37" s="229">
        <v>0</v>
      </c>
      <c r="IB37" s="229">
        <v>0</v>
      </c>
      <c r="IC37" s="229">
        <v>0</v>
      </c>
      <c r="ID37" s="229">
        <v>0</v>
      </c>
      <c r="IE37" s="229">
        <v>0</v>
      </c>
      <c r="IF37" s="229">
        <v>0</v>
      </c>
      <c r="IG37" s="229">
        <v>0</v>
      </c>
      <c r="IH37" s="229">
        <v>0</v>
      </c>
      <c r="II37" s="229">
        <v>0</v>
      </c>
      <c r="IJ37" s="229">
        <v>0</v>
      </c>
      <c r="IK37" s="229">
        <v>0</v>
      </c>
      <c r="IL37" s="229">
        <v>0</v>
      </c>
      <c r="IM37" s="229">
        <v>0</v>
      </c>
      <c r="IN37" s="229">
        <v>0</v>
      </c>
      <c r="IO37" s="229">
        <v>0</v>
      </c>
      <c r="IP37" s="229">
        <v>0</v>
      </c>
      <c r="IQ37" s="229">
        <v>0</v>
      </c>
      <c r="IR37" s="229">
        <v>0</v>
      </c>
      <c r="IS37" s="229">
        <v>0</v>
      </c>
      <c r="IT37" s="229">
        <v>0</v>
      </c>
      <c r="IU37" s="229">
        <v>0</v>
      </c>
      <c r="IV37" s="229">
        <v>0</v>
      </c>
    </row>
    <row r="38" spans="1:256" ht="13.5">
      <c r="A38" s="229" t="str">
        <f>T("473596")</f>
        <v>473596</v>
      </c>
      <c r="B38" s="229" t="s">
        <v>41</v>
      </c>
      <c r="C38" s="229">
        <v>75853</v>
      </c>
      <c r="D38" s="229">
        <v>8317</v>
      </c>
      <c r="E38" s="229">
        <v>84170</v>
      </c>
      <c r="F38" s="229">
        <v>0</v>
      </c>
      <c r="G38" s="229">
        <v>0</v>
      </c>
      <c r="H38" s="229">
        <v>71898</v>
      </c>
      <c r="I38" s="229">
        <v>807</v>
      </c>
      <c r="J38" s="229">
        <v>72705</v>
      </c>
      <c r="K38" s="229">
        <v>0</v>
      </c>
      <c r="L38" s="229">
        <v>75853</v>
      </c>
      <c r="M38" s="229">
        <v>8317</v>
      </c>
      <c r="N38" s="229">
        <v>84170</v>
      </c>
      <c r="O38" s="229">
        <v>0</v>
      </c>
      <c r="P38" s="229">
        <v>0</v>
      </c>
      <c r="Q38" s="229">
        <v>71898</v>
      </c>
      <c r="R38" s="229">
        <v>807</v>
      </c>
      <c r="S38" s="229">
        <v>72705</v>
      </c>
      <c r="T38" s="229">
        <v>0</v>
      </c>
      <c r="U38" s="229">
        <v>31948</v>
      </c>
      <c r="V38" s="229">
        <v>2497</v>
      </c>
      <c r="W38" s="229">
        <v>34445</v>
      </c>
      <c r="X38" s="229">
        <v>0</v>
      </c>
      <c r="Y38" s="229">
        <v>0</v>
      </c>
      <c r="Z38" s="229">
        <v>31086</v>
      </c>
      <c r="AA38" s="229">
        <v>508</v>
      </c>
      <c r="AB38" s="229">
        <v>31594</v>
      </c>
      <c r="AC38" s="229">
        <v>0</v>
      </c>
      <c r="AD38" s="229">
        <v>381</v>
      </c>
      <c r="AE38" s="229">
        <v>126</v>
      </c>
      <c r="AF38" s="229">
        <v>507</v>
      </c>
      <c r="AG38" s="229">
        <v>0</v>
      </c>
      <c r="AH38" s="229">
        <v>0</v>
      </c>
      <c r="AI38" s="229">
        <v>373</v>
      </c>
      <c r="AJ38" s="229">
        <v>60</v>
      </c>
      <c r="AK38" s="229">
        <v>433</v>
      </c>
      <c r="AL38" s="229">
        <v>0</v>
      </c>
      <c r="AM38" s="229">
        <v>27135</v>
      </c>
      <c r="AN38" s="229">
        <v>2371</v>
      </c>
      <c r="AO38" s="229">
        <v>29506</v>
      </c>
      <c r="AP38" s="229">
        <v>0</v>
      </c>
      <c r="AQ38" s="229">
        <v>0</v>
      </c>
      <c r="AR38" s="229">
        <v>26594</v>
      </c>
      <c r="AS38" s="229">
        <v>448</v>
      </c>
      <c r="AT38" s="229">
        <v>27042</v>
      </c>
      <c r="AU38" s="229">
        <v>0</v>
      </c>
      <c r="AV38" s="229">
        <v>0</v>
      </c>
      <c r="AW38" s="229">
        <v>0</v>
      </c>
      <c r="AX38" s="229">
        <v>0</v>
      </c>
      <c r="AY38" s="229">
        <v>0</v>
      </c>
      <c r="AZ38" s="229">
        <v>0</v>
      </c>
      <c r="BA38" s="229">
        <v>0</v>
      </c>
      <c r="BB38" s="229">
        <v>0</v>
      </c>
      <c r="BC38" s="229">
        <v>0</v>
      </c>
      <c r="BD38" s="229">
        <v>0</v>
      </c>
      <c r="BE38" s="229">
        <v>2790</v>
      </c>
      <c r="BF38" s="229">
        <v>0</v>
      </c>
      <c r="BG38" s="229">
        <v>2790</v>
      </c>
      <c r="BH38" s="229">
        <v>0</v>
      </c>
      <c r="BI38" s="229">
        <v>0</v>
      </c>
      <c r="BJ38" s="229">
        <v>2480</v>
      </c>
      <c r="BK38" s="229">
        <v>0</v>
      </c>
      <c r="BL38" s="229">
        <v>2480</v>
      </c>
      <c r="BM38" s="229">
        <v>0</v>
      </c>
      <c r="BN38" s="229">
        <v>1642</v>
      </c>
      <c r="BO38" s="229">
        <v>0</v>
      </c>
      <c r="BP38" s="229">
        <v>1642</v>
      </c>
      <c r="BQ38" s="229">
        <v>0</v>
      </c>
      <c r="BR38" s="229">
        <v>0</v>
      </c>
      <c r="BS38" s="229">
        <v>1639</v>
      </c>
      <c r="BT38" s="229">
        <v>0</v>
      </c>
      <c r="BU38" s="229">
        <v>1639</v>
      </c>
      <c r="BV38" s="229">
        <v>0</v>
      </c>
      <c r="BW38" s="229">
        <v>33519</v>
      </c>
      <c r="BX38" s="229">
        <v>5307</v>
      </c>
      <c r="BY38" s="229">
        <v>38826</v>
      </c>
      <c r="BZ38" s="229">
        <v>0</v>
      </c>
      <c r="CA38" s="229">
        <v>0</v>
      </c>
      <c r="CB38" s="229">
        <v>30615</v>
      </c>
      <c r="CC38" s="229">
        <v>239</v>
      </c>
      <c r="CD38" s="229">
        <v>30854</v>
      </c>
      <c r="CE38" s="229">
        <v>0</v>
      </c>
      <c r="CF38" s="229">
        <v>33352</v>
      </c>
      <c r="CG38" s="229">
        <v>5307</v>
      </c>
      <c r="CH38" s="229">
        <v>38659</v>
      </c>
      <c r="CI38" s="229">
        <v>0</v>
      </c>
      <c r="CJ38" s="229">
        <v>0</v>
      </c>
      <c r="CK38" s="229">
        <v>30448</v>
      </c>
      <c r="CL38" s="229">
        <v>239</v>
      </c>
      <c r="CM38" s="229">
        <v>30687</v>
      </c>
      <c r="CN38" s="229">
        <v>0</v>
      </c>
      <c r="CO38" s="229">
        <v>1755</v>
      </c>
      <c r="CP38" s="229">
        <v>272</v>
      </c>
      <c r="CQ38" s="229">
        <v>2027</v>
      </c>
      <c r="CR38" s="229">
        <v>0</v>
      </c>
      <c r="CS38" s="229">
        <v>0</v>
      </c>
      <c r="CT38" s="229">
        <v>1602</v>
      </c>
      <c r="CU38" s="229">
        <v>11</v>
      </c>
      <c r="CV38" s="229">
        <v>1613</v>
      </c>
      <c r="CW38" s="229">
        <v>0</v>
      </c>
      <c r="CX38" s="229">
        <v>17016</v>
      </c>
      <c r="CY38" s="229">
        <v>922</v>
      </c>
      <c r="CZ38" s="229">
        <v>17938</v>
      </c>
      <c r="DA38" s="229">
        <v>0</v>
      </c>
      <c r="DB38" s="229">
        <v>0</v>
      </c>
      <c r="DC38" s="229">
        <v>15534</v>
      </c>
      <c r="DD38" s="229">
        <v>132</v>
      </c>
      <c r="DE38" s="229">
        <v>15666</v>
      </c>
      <c r="DF38" s="229">
        <v>0</v>
      </c>
      <c r="DG38" s="229">
        <v>14581</v>
      </c>
      <c r="DH38" s="229">
        <v>4113</v>
      </c>
      <c r="DI38" s="229">
        <v>18694</v>
      </c>
      <c r="DJ38" s="229">
        <v>0</v>
      </c>
      <c r="DK38" s="229">
        <v>0</v>
      </c>
      <c r="DL38" s="229">
        <v>13312</v>
      </c>
      <c r="DM38" s="229">
        <v>96</v>
      </c>
      <c r="DN38" s="229">
        <v>13408</v>
      </c>
      <c r="DO38" s="229">
        <v>0</v>
      </c>
      <c r="DP38" s="229">
        <v>167</v>
      </c>
      <c r="DQ38" s="229">
        <v>0</v>
      </c>
      <c r="DR38" s="229">
        <v>167</v>
      </c>
      <c r="DS38" s="229">
        <v>0</v>
      </c>
      <c r="DT38" s="229">
        <v>0</v>
      </c>
      <c r="DU38" s="229">
        <v>167</v>
      </c>
      <c r="DV38" s="229">
        <v>0</v>
      </c>
      <c r="DW38" s="229">
        <v>167</v>
      </c>
      <c r="DX38" s="229">
        <v>0</v>
      </c>
      <c r="DY38" s="229">
        <v>109</v>
      </c>
      <c r="DZ38" s="229">
        <v>0</v>
      </c>
      <c r="EA38" s="229">
        <v>109</v>
      </c>
      <c r="EB38" s="229">
        <v>0</v>
      </c>
      <c r="EC38" s="229">
        <v>0</v>
      </c>
      <c r="ED38" s="229">
        <v>109</v>
      </c>
      <c r="EE38" s="229">
        <v>0</v>
      </c>
      <c r="EF38" s="229">
        <v>109</v>
      </c>
      <c r="EG38" s="229">
        <v>0</v>
      </c>
      <c r="EH38" s="229">
        <v>58</v>
      </c>
      <c r="EI38" s="229">
        <v>0</v>
      </c>
      <c r="EJ38" s="229">
        <v>58</v>
      </c>
      <c r="EK38" s="229">
        <v>0</v>
      </c>
      <c r="EL38" s="229">
        <v>0</v>
      </c>
      <c r="EM38" s="229">
        <v>58</v>
      </c>
      <c r="EN38" s="229">
        <v>0</v>
      </c>
      <c r="EO38" s="229">
        <v>58</v>
      </c>
      <c r="EP38" s="229">
        <v>0</v>
      </c>
      <c r="EQ38" s="229">
        <v>2346</v>
      </c>
      <c r="ER38" s="229">
        <v>513</v>
      </c>
      <c r="ES38" s="229">
        <v>2859</v>
      </c>
      <c r="ET38" s="229">
        <v>0</v>
      </c>
      <c r="EU38" s="229">
        <v>0</v>
      </c>
      <c r="EV38" s="229">
        <v>2157</v>
      </c>
      <c r="EW38" s="229">
        <v>60</v>
      </c>
      <c r="EX38" s="229">
        <v>2217</v>
      </c>
      <c r="EY38" s="229">
        <v>0</v>
      </c>
      <c r="EZ38" s="229">
        <v>8040</v>
      </c>
      <c r="FA38" s="229">
        <v>0</v>
      </c>
      <c r="FB38" s="229">
        <v>8040</v>
      </c>
      <c r="FC38" s="229">
        <v>0</v>
      </c>
      <c r="FD38" s="229">
        <v>0</v>
      </c>
      <c r="FE38" s="229">
        <v>8040</v>
      </c>
      <c r="FF38" s="229">
        <v>0</v>
      </c>
      <c r="FG38" s="229">
        <v>8040</v>
      </c>
      <c r="FH38" s="229">
        <v>0</v>
      </c>
      <c r="FI38" s="229">
        <v>0</v>
      </c>
      <c r="FJ38" s="229">
        <v>0</v>
      </c>
      <c r="FK38" s="229">
        <v>0</v>
      </c>
      <c r="FL38" s="229">
        <v>0</v>
      </c>
      <c r="FM38" s="229">
        <v>0</v>
      </c>
      <c r="FN38" s="229">
        <v>0</v>
      </c>
      <c r="FO38" s="229">
        <v>0</v>
      </c>
      <c r="FP38" s="229">
        <v>0</v>
      </c>
      <c r="FQ38" s="229">
        <v>0</v>
      </c>
      <c r="FR38" s="229">
        <v>0</v>
      </c>
      <c r="FS38" s="229">
        <v>0</v>
      </c>
      <c r="FT38" s="229">
        <v>0</v>
      </c>
      <c r="FU38" s="229">
        <v>0</v>
      </c>
      <c r="FV38" s="229">
        <v>0</v>
      </c>
      <c r="FW38" s="229">
        <v>0</v>
      </c>
      <c r="FX38" s="229">
        <v>0</v>
      </c>
      <c r="FY38" s="229">
        <v>0</v>
      </c>
      <c r="FZ38" s="229">
        <v>0</v>
      </c>
      <c r="GA38" s="229">
        <v>0</v>
      </c>
      <c r="GB38" s="229">
        <v>0</v>
      </c>
      <c r="GC38" s="229">
        <v>0</v>
      </c>
      <c r="GD38" s="229">
        <v>0</v>
      </c>
      <c r="GE38" s="229">
        <v>0</v>
      </c>
      <c r="GF38" s="229">
        <v>0</v>
      </c>
      <c r="GG38" s="229">
        <v>0</v>
      </c>
      <c r="GH38" s="229">
        <v>0</v>
      </c>
      <c r="GI38" s="229">
        <v>0</v>
      </c>
      <c r="GJ38" s="229">
        <v>0</v>
      </c>
      <c r="GK38" s="229">
        <v>0</v>
      </c>
      <c r="GL38" s="229">
        <v>0</v>
      </c>
      <c r="GM38" s="229">
        <v>0</v>
      </c>
      <c r="GN38" s="229">
        <v>0</v>
      </c>
      <c r="GO38" s="229">
        <v>0</v>
      </c>
      <c r="GP38" s="229">
        <v>0</v>
      </c>
      <c r="GQ38" s="229">
        <v>0</v>
      </c>
      <c r="GR38" s="229">
        <v>0</v>
      </c>
      <c r="GS38" s="229">
        <v>0</v>
      </c>
      <c r="GT38" s="229">
        <v>0</v>
      </c>
      <c r="GU38" s="229">
        <v>0</v>
      </c>
      <c r="GV38" s="229">
        <v>0</v>
      </c>
      <c r="GW38" s="229">
        <v>0</v>
      </c>
      <c r="GX38" s="229">
        <v>0</v>
      </c>
      <c r="GY38" s="229">
        <v>0</v>
      </c>
      <c r="GZ38" s="229">
        <v>0</v>
      </c>
      <c r="HA38" s="229">
        <v>0</v>
      </c>
      <c r="HB38" s="229">
        <v>0</v>
      </c>
      <c r="HC38" s="229">
        <v>0</v>
      </c>
      <c r="HD38" s="229">
        <v>0</v>
      </c>
      <c r="HE38" s="229">
        <v>0</v>
      </c>
      <c r="HF38" s="229">
        <v>0</v>
      </c>
      <c r="HG38" s="229">
        <v>0</v>
      </c>
      <c r="HH38" s="229">
        <v>0</v>
      </c>
      <c r="HI38" s="229">
        <v>0</v>
      </c>
      <c r="HJ38" s="229">
        <v>0</v>
      </c>
      <c r="HK38" s="229">
        <v>0</v>
      </c>
      <c r="HL38" s="229">
        <v>0</v>
      </c>
      <c r="HM38" s="229">
        <v>0</v>
      </c>
      <c r="HN38" s="229">
        <v>0</v>
      </c>
      <c r="HO38" s="229">
        <v>0</v>
      </c>
      <c r="HP38" s="229">
        <v>0</v>
      </c>
      <c r="HQ38" s="229">
        <v>0</v>
      </c>
      <c r="HR38" s="229">
        <v>0</v>
      </c>
      <c r="HS38" s="229">
        <v>0</v>
      </c>
      <c r="HT38" s="229">
        <v>0</v>
      </c>
      <c r="HU38" s="229">
        <v>0</v>
      </c>
      <c r="HV38" s="229">
        <v>0</v>
      </c>
      <c r="HW38" s="229">
        <v>0</v>
      </c>
      <c r="HX38" s="229">
        <v>0</v>
      </c>
      <c r="HY38" s="229">
        <v>0</v>
      </c>
      <c r="HZ38" s="229">
        <v>0</v>
      </c>
      <c r="IA38" s="229">
        <v>0</v>
      </c>
      <c r="IB38" s="229">
        <v>0</v>
      </c>
      <c r="IC38" s="229">
        <v>0</v>
      </c>
      <c r="ID38" s="229">
        <v>0</v>
      </c>
      <c r="IE38" s="229">
        <v>0</v>
      </c>
      <c r="IF38" s="229">
        <v>0</v>
      </c>
      <c r="IG38" s="229">
        <v>0</v>
      </c>
      <c r="IH38" s="229">
        <v>0</v>
      </c>
      <c r="II38" s="229">
        <v>0</v>
      </c>
      <c r="IJ38" s="229">
        <v>0</v>
      </c>
      <c r="IK38" s="229">
        <v>0</v>
      </c>
      <c r="IL38" s="229">
        <v>0</v>
      </c>
      <c r="IM38" s="229">
        <v>0</v>
      </c>
      <c r="IN38" s="229">
        <v>0</v>
      </c>
      <c r="IO38" s="229">
        <v>0</v>
      </c>
      <c r="IP38" s="229">
        <v>0</v>
      </c>
      <c r="IQ38" s="229">
        <v>0</v>
      </c>
      <c r="IR38" s="229">
        <v>0</v>
      </c>
      <c r="IS38" s="229">
        <v>0</v>
      </c>
      <c r="IT38" s="229">
        <v>0</v>
      </c>
      <c r="IU38" s="229">
        <v>0</v>
      </c>
      <c r="IV38" s="229">
        <v>0</v>
      </c>
    </row>
    <row r="39" spans="1:256" ht="13.5">
      <c r="A39" s="229" t="str">
        <f>T("473600")</f>
        <v>473600</v>
      </c>
      <c r="B39" s="229" t="s">
        <v>42</v>
      </c>
      <c r="C39" s="229">
        <v>106061</v>
      </c>
      <c r="D39" s="229">
        <v>19268</v>
      </c>
      <c r="E39" s="229">
        <v>125329</v>
      </c>
      <c r="F39" s="229">
        <v>0</v>
      </c>
      <c r="G39" s="229">
        <v>0</v>
      </c>
      <c r="H39" s="229">
        <v>101772</v>
      </c>
      <c r="I39" s="229">
        <v>1970</v>
      </c>
      <c r="J39" s="229">
        <v>103742</v>
      </c>
      <c r="K39" s="229">
        <v>0</v>
      </c>
      <c r="L39" s="229">
        <v>106061</v>
      </c>
      <c r="M39" s="229">
        <v>19268</v>
      </c>
      <c r="N39" s="229">
        <v>125329</v>
      </c>
      <c r="O39" s="229">
        <v>0</v>
      </c>
      <c r="P39" s="229">
        <v>0</v>
      </c>
      <c r="Q39" s="229">
        <v>101772</v>
      </c>
      <c r="R39" s="229">
        <v>1970</v>
      </c>
      <c r="S39" s="229">
        <v>103742</v>
      </c>
      <c r="T39" s="229">
        <v>0</v>
      </c>
      <c r="U39" s="229">
        <v>36078</v>
      </c>
      <c r="V39" s="229">
        <v>5711</v>
      </c>
      <c r="W39" s="229">
        <v>41789</v>
      </c>
      <c r="X39" s="229">
        <v>0</v>
      </c>
      <c r="Y39" s="229">
        <v>0</v>
      </c>
      <c r="Z39" s="229">
        <v>35005</v>
      </c>
      <c r="AA39" s="229">
        <v>731</v>
      </c>
      <c r="AB39" s="229">
        <v>35736</v>
      </c>
      <c r="AC39" s="229">
        <v>0</v>
      </c>
      <c r="AD39" s="229">
        <v>1355</v>
      </c>
      <c r="AE39" s="229">
        <v>191</v>
      </c>
      <c r="AF39" s="229">
        <v>1546</v>
      </c>
      <c r="AG39" s="229">
        <v>0</v>
      </c>
      <c r="AH39" s="229">
        <v>0</v>
      </c>
      <c r="AI39" s="229">
        <v>1312</v>
      </c>
      <c r="AJ39" s="229">
        <v>24</v>
      </c>
      <c r="AK39" s="229">
        <v>1336</v>
      </c>
      <c r="AL39" s="229">
        <v>0</v>
      </c>
      <c r="AM39" s="229">
        <v>26426</v>
      </c>
      <c r="AN39" s="229">
        <v>5110</v>
      </c>
      <c r="AO39" s="229">
        <v>31536</v>
      </c>
      <c r="AP39" s="229">
        <v>0</v>
      </c>
      <c r="AQ39" s="229">
        <v>0</v>
      </c>
      <c r="AR39" s="229">
        <v>25580</v>
      </c>
      <c r="AS39" s="229">
        <v>640</v>
      </c>
      <c r="AT39" s="229">
        <v>26220</v>
      </c>
      <c r="AU39" s="229">
        <v>0</v>
      </c>
      <c r="AV39" s="229">
        <v>516</v>
      </c>
      <c r="AW39" s="229">
        <v>0</v>
      </c>
      <c r="AX39" s="229">
        <v>516</v>
      </c>
      <c r="AY39" s="229">
        <v>0</v>
      </c>
      <c r="AZ39" s="229">
        <v>0</v>
      </c>
      <c r="BA39" s="229">
        <v>516</v>
      </c>
      <c r="BB39" s="229">
        <v>0</v>
      </c>
      <c r="BC39" s="229">
        <v>516</v>
      </c>
      <c r="BD39" s="229">
        <v>0</v>
      </c>
      <c r="BE39" s="229">
        <v>7054</v>
      </c>
      <c r="BF39" s="229">
        <v>324</v>
      </c>
      <c r="BG39" s="229">
        <v>7378</v>
      </c>
      <c r="BH39" s="229">
        <v>0</v>
      </c>
      <c r="BI39" s="229">
        <v>0</v>
      </c>
      <c r="BJ39" s="229">
        <v>6906</v>
      </c>
      <c r="BK39" s="229">
        <v>53</v>
      </c>
      <c r="BL39" s="229">
        <v>6959</v>
      </c>
      <c r="BM39" s="229">
        <v>0</v>
      </c>
      <c r="BN39" s="229">
        <v>1243</v>
      </c>
      <c r="BO39" s="229">
        <v>86</v>
      </c>
      <c r="BP39" s="229">
        <v>1329</v>
      </c>
      <c r="BQ39" s="229">
        <v>0</v>
      </c>
      <c r="BR39" s="229">
        <v>0</v>
      </c>
      <c r="BS39" s="229">
        <v>1207</v>
      </c>
      <c r="BT39" s="229">
        <v>14</v>
      </c>
      <c r="BU39" s="229">
        <v>1221</v>
      </c>
      <c r="BV39" s="229">
        <v>0</v>
      </c>
      <c r="BW39" s="229">
        <v>55744</v>
      </c>
      <c r="BX39" s="229">
        <v>13186</v>
      </c>
      <c r="BY39" s="229">
        <v>68930</v>
      </c>
      <c r="BZ39" s="229">
        <v>0</v>
      </c>
      <c r="CA39" s="229">
        <v>0</v>
      </c>
      <c r="CB39" s="229">
        <v>52619</v>
      </c>
      <c r="CC39" s="229">
        <v>1182</v>
      </c>
      <c r="CD39" s="229">
        <v>53801</v>
      </c>
      <c r="CE39" s="229">
        <v>0</v>
      </c>
      <c r="CF39" s="229">
        <v>55592</v>
      </c>
      <c r="CG39" s="229">
        <v>13186</v>
      </c>
      <c r="CH39" s="229">
        <v>68778</v>
      </c>
      <c r="CI39" s="229">
        <v>0</v>
      </c>
      <c r="CJ39" s="229">
        <v>0</v>
      </c>
      <c r="CK39" s="229">
        <v>52467</v>
      </c>
      <c r="CL39" s="229">
        <v>1182</v>
      </c>
      <c r="CM39" s="229">
        <v>53649</v>
      </c>
      <c r="CN39" s="229">
        <v>0</v>
      </c>
      <c r="CO39" s="229">
        <v>3347</v>
      </c>
      <c r="CP39" s="229">
        <v>733</v>
      </c>
      <c r="CQ39" s="229">
        <v>4080</v>
      </c>
      <c r="CR39" s="229">
        <v>0</v>
      </c>
      <c r="CS39" s="229">
        <v>0</v>
      </c>
      <c r="CT39" s="229">
        <v>3159</v>
      </c>
      <c r="CU39" s="229">
        <v>65</v>
      </c>
      <c r="CV39" s="229">
        <v>3224</v>
      </c>
      <c r="CW39" s="229">
        <v>0</v>
      </c>
      <c r="CX39" s="229">
        <v>31573</v>
      </c>
      <c r="CY39" s="229">
        <v>11123</v>
      </c>
      <c r="CZ39" s="229">
        <v>42696</v>
      </c>
      <c r="DA39" s="229">
        <v>0</v>
      </c>
      <c r="DB39" s="229">
        <v>0</v>
      </c>
      <c r="DC39" s="229">
        <v>29798</v>
      </c>
      <c r="DD39" s="229">
        <v>998</v>
      </c>
      <c r="DE39" s="229">
        <v>30796</v>
      </c>
      <c r="DF39" s="229">
        <v>0</v>
      </c>
      <c r="DG39" s="229">
        <v>20672</v>
      </c>
      <c r="DH39" s="229">
        <v>1330</v>
      </c>
      <c r="DI39" s="229">
        <v>22002</v>
      </c>
      <c r="DJ39" s="229">
        <v>0</v>
      </c>
      <c r="DK39" s="229">
        <v>0</v>
      </c>
      <c r="DL39" s="229">
        <v>19510</v>
      </c>
      <c r="DM39" s="229">
        <v>119</v>
      </c>
      <c r="DN39" s="229">
        <v>19629</v>
      </c>
      <c r="DO39" s="229">
        <v>0</v>
      </c>
      <c r="DP39" s="229">
        <v>152</v>
      </c>
      <c r="DQ39" s="229">
        <v>0</v>
      </c>
      <c r="DR39" s="229">
        <v>152</v>
      </c>
      <c r="DS39" s="229">
        <v>0</v>
      </c>
      <c r="DT39" s="229">
        <v>0</v>
      </c>
      <c r="DU39" s="229">
        <v>152</v>
      </c>
      <c r="DV39" s="229">
        <v>0</v>
      </c>
      <c r="DW39" s="229">
        <v>152</v>
      </c>
      <c r="DX39" s="229">
        <v>0</v>
      </c>
      <c r="DY39" s="229">
        <v>92</v>
      </c>
      <c r="DZ39" s="229">
        <v>0</v>
      </c>
      <c r="EA39" s="229">
        <v>92</v>
      </c>
      <c r="EB39" s="229">
        <v>0</v>
      </c>
      <c r="EC39" s="229">
        <v>0</v>
      </c>
      <c r="ED39" s="229">
        <v>92</v>
      </c>
      <c r="EE39" s="229">
        <v>0</v>
      </c>
      <c r="EF39" s="229">
        <v>92</v>
      </c>
      <c r="EG39" s="229">
        <v>0</v>
      </c>
      <c r="EH39" s="229">
        <v>60</v>
      </c>
      <c r="EI39" s="229">
        <v>0</v>
      </c>
      <c r="EJ39" s="229">
        <v>60</v>
      </c>
      <c r="EK39" s="229">
        <v>0</v>
      </c>
      <c r="EL39" s="229">
        <v>0</v>
      </c>
      <c r="EM39" s="229">
        <v>60</v>
      </c>
      <c r="EN39" s="229">
        <v>0</v>
      </c>
      <c r="EO39" s="229">
        <v>60</v>
      </c>
      <c r="EP39" s="229">
        <v>0</v>
      </c>
      <c r="EQ39" s="229">
        <v>3026</v>
      </c>
      <c r="ER39" s="229">
        <v>371</v>
      </c>
      <c r="ES39" s="229">
        <v>3397</v>
      </c>
      <c r="ET39" s="229">
        <v>0</v>
      </c>
      <c r="EU39" s="229">
        <v>0</v>
      </c>
      <c r="EV39" s="229">
        <v>2935</v>
      </c>
      <c r="EW39" s="229">
        <v>57</v>
      </c>
      <c r="EX39" s="229">
        <v>2992</v>
      </c>
      <c r="EY39" s="229">
        <v>0</v>
      </c>
      <c r="EZ39" s="229">
        <v>11213</v>
      </c>
      <c r="FA39" s="229">
        <v>0</v>
      </c>
      <c r="FB39" s="229">
        <v>11213</v>
      </c>
      <c r="FC39" s="229">
        <v>0</v>
      </c>
      <c r="FD39" s="229">
        <v>0</v>
      </c>
      <c r="FE39" s="229">
        <v>11213</v>
      </c>
      <c r="FF39" s="229">
        <v>0</v>
      </c>
      <c r="FG39" s="229">
        <v>11213</v>
      </c>
      <c r="FH39" s="229">
        <v>0</v>
      </c>
      <c r="FI39" s="229">
        <v>0</v>
      </c>
      <c r="FJ39" s="229">
        <v>0</v>
      </c>
      <c r="FK39" s="229">
        <v>0</v>
      </c>
      <c r="FL39" s="229">
        <v>0</v>
      </c>
      <c r="FM39" s="229">
        <v>0</v>
      </c>
      <c r="FN39" s="229">
        <v>0</v>
      </c>
      <c r="FO39" s="229">
        <v>0</v>
      </c>
      <c r="FP39" s="229">
        <v>0</v>
      </c>
      <c r="FQ39" s="229">
        <v>0</v>
      </c>
      <c r="FR39" s="229">
        <v>0</v>
      </c>
      <c r="FS39" s="229">
        <v>0</v>
      </c>
      <c r="FT39" s="229">
        <v>0</v>
      </c>
      <c r="FU39" s="229">
        <v>0</v>
      </c>
      <c r="FV39" s="229">
        <v>0</v>
      </c>
      <c r="FW39" s="229">
        <v>0</v>
      </c>
      <c r="FX39" s="229">
        <v>0</v>
      </c>
      <c r="FY39" s="229">
        <v>0</v>
      </c>
      <c r="FZ39" s="229">
        <v>0</v>
      </c>
      <c r="GA39" s="229">
        <v>0</v>
      </c>
      <c r="GB39" s="229">
        <v>0</v>
      </c>
      <c r="GC39" s="229">
        <v>0</v>
      </c>
      <c r="GD39" s="229">
        <v>0</v>
      </c>
      <c r="GE39" s="229">
        <v>0</v>
      </c>
      <c r="GF39" s="229">
        <v>0</v>
      </c>
      <c r="GG39" s="229">
        <v>0</v>
      </c>
      <c r="GH39" s="229">
        <v>0</v>
      </c>
      <c r="GI39" s="229">
        <v>0</v>
      </c>
      <c r="GJ39" s="229">
        <v>0</v>
      </c>
      <c r="GK39" s="229">
        <v>0</v>
      </c>
      <c r="GL39" s="229">
        <v>0</v>
      </c>
      <c r="GM39" s="229">
        <v>0</v>
      </c>
      <c r="GN39" s="229">
        <v>0</v>
      </c>
      <c r="GO39" s="229">
        <v>0</v>
      </c>
      <c r="GP39" s="229">
        <v>0</v>
      </c>
      <c r="GQ39" s="229">
        <v>0</v>
      </c>
      <c r="GR39" s="229">
        <v>0</v>
      </c>
      <c r="GS39" s="229">
        <v>0</v>
      </c>
      <c r="GT39" s="229">
        <v>0</v>
      </c>
      <c r="GU39" s="229">
        <v>0</v>
      </c>
      <c r="GV39" s="229">
        <v>0</v>
      </c>
      <c r="GW39" s="229">
        <v>0</v>
      </c>
      <c r="GX39" s="229">
        <v>0</v>
      </c>
      <c r="GY39" s="229">
        <v>0</v>
      </c>
      <c r="GZ39" s="229">
        <v>0</v>
      </c>
      <c r="HA39" s="229">
        <v>0</v>
      </c>
      <c r="HB39" s="229">
        <v>0</v>
      </c>
      <c r="HC39" s="229">
        <v>0</v>
      </c>
      <c r="HD39" s="229">
        <v>0</v>
      </c>
      <c r="HE39" s="229">
        <v>0</v>
      </c>
      <c r="HF39" s="229">
        <v>0</v>
      </c>
      <c r="HG39" s="229">
        <v>0</v>
      </c>
      <c r="HH39" s="229">
        <v>0</v>
      </c>
      <c r="HI39" s="229">
        <v>0</v>
      </c>
      <c r="HJ39" s="229">
        <v>0</v>
      </c>
      <c r="HK39" s="229">
        <v>3611</v>
      </c>
      <c r="HL39" s="229">
        <v>0</v>
      </c>
      <c r="HM39" s="229">
        <v>3611</v>
      </c>
      <c r="HN39" s="229">
        <v>0</v>
      </c>
      <c r="HO39" s="229">
        <v>0</v>
      </c>
      <c r="HP39" s="229">
        <v>3611</v>
      </c>
      <c r="HQ39" s="229">
        <v>0</v>
      </c>
      <c r="HR39" s="229">
        <v>3611</v>
      </c>
      <c r="HS39" s="229">
        <v>0</v>
      </c>
      <c r="HT39" s="229">
        <v>0</v>
      </c>
      <c r="HU39" s="229">
        <v>0</v>
      </c>
      <c r="HV39" s="229">
        <v>0</v>
      </c>
      <c r="HW39" s="229">
        <v>0</v>
      </c>
      <c r="HX39" s="229">
        <v>0</v>
      </c>
      <c r="HY39" s="229">
        <v>0</v>
      </c>
      <c r="HZ39" s="229">
        <v>0</v>
      </c>
      <c r="IA39" s="229">
        <v>0</v>
      </c>
      <c r="IB39" s="229">
        <v>0</v>
      </c>
      <c r="IC39" s="229">
        <v>0</v>
      </c>
      <c r="ID39" s="229">
        <v>0</v>
      </c>
      <c r="IE39" s="229">
        <v>0</v>
      </c>
      <c r="IF39" s="229">
        <v>0</v>
      </c>
      <c r="IG39" s="229">
        <v>0</v>
      </c>
      <c r="IH39" s="229">
        <v>0</v>
      </c>
      <c r="II39" s="229">
        <v>0</v>
      </c>
      <c r="IJ39" s="229">
        <v>0</v>
      </c>
      <c r="IK39" s="229">
        <v>0</v>
      </c>
      <c r="IL39" s="229">
        <v>0</v>
      </c>
      <c r="IM39" s="229">
        <v>0</v>
      </c>
      <c r="IN39" s="229">
        <v>0</v>
      </c>
      <c r="IO39" s="229">
        <v>0</v>
      </c>
      <c r="IP39" s="229">
        <v>0</v>
      </c>
      <c r="IQ39" s="229">
        <v>0</v>
      </c>
      <c r="IR39" s="229">
        <v>0</v>
      </c>
      <c r="IS39" s="229">
        <v>0</v>
      </c>
      <c r="IT39" s="229">
        <v>0</v>
      </c>
      <c r="IU39" s="229">
        <v>0</v>
      </c>
      <c r="IV39" s="229">
        <v>0</v>
      </c>
    </row>
    <row r="40" spans="1:256" ht="13.5">
      <c r="A40" s="229" t="str">
        <f>T("473618")</f>
        <v>473618</v>
      </c>
      <c r="B40" s="229" t="s">
        <v>127</v>
      </c>
      <c r="C40" s="229">
        <v>621335</v>
      </c>
      <c r="D40" s="229">
        <v>161914</v>
      </c>
      <c r="E40" s="229">
        <v>783249</v>
      </c>
      <c r="F40" s="229">
        <v>0</v>
      </c>
      <c r="G40" s="229">
        <v>0</v>
      </c>
      <c r="H40" s="229">
        <v>573493</v>
      </c>
      <c r="I40" s="229">
        <v>28308</v>
      </c>
      <c r="J40" s="229">
        <v>601801</v>
      </c>
      <c r="K40" s="229">
        <v>0</v>
      </c>
      <c r="L40" s="229">
        <v>621335</v>
      </c>
      <c r="M40" s="229">
        <v>161914</v>
      </c>
      <c r="N40" s="229">
        <v>783249</v>
      </c>
      <c r="O40" s="229">
        <v>0</v>
      </c>
      <c r="P40" s="229">
        <v>0</v>
      </c>
      <c r="Q40" s="229">
        <v>573493</v>
      </c>
      <c r="R40" s="229">
        <v>28308</v>
      </c>
      <c r="S40" s="229">
        <v>601801</v>
      </c>
      <c r="T40" s="229">
        <v>0</v>
      </c>
      <c r="U40" s="229">
        <v>212728</v>
      </c>
      <c r="V40" s="229">
        <v>29025</v>
      </c>
      <c r="W40" s="229">
        <v>241753</v>
      </c>
      <c r="X40" s="229">
        <v>0</v>
      </c>
      <c r="Y40" s="229">
        <v>0</v>
      </c>
      <c r="Z40" s="229">
        <v>203934</v>
      </c>
      <c r="AA40" s="229">
        <v>5980</v>
      </c>
      <c r="AB40" s="229">
        <v>209914</v>
      </c>
      <c r="AC40" s="229">
        <v>0</v>
      </c>
      <c r="AD40" s="229">
        <v>4365</v>
      </c>
      <c r="AE40" s="229">
        <v>716</v>
      </c>
      <c r="AF40" s="229">
        <v>5081</v>
      </c>
      <c r="AG40" s="229">
        <v>0</v>
      </c>
      <c r="AH40" s="229">
        <v>0</v>
      </c>
      <c r="AI40" s="229">
        <v>4163</v>
      </c>
      <c r="AJ40" s="229">
        <v>147</v>
      </c>
      <c r="AK40" s="229">
        <v>4310</v>
      </c>
      <c r="AL40" s="229">
        <v>0</v>
      </c>
      <c r="AM40" s="229">
        <v>157295</v>
      </c>
      <c r="AN40" s="229">
        <v>25798</v>
      </c>
      <c r="AO40" s="229">
        <v>183093</v>
      </c>
      <c r="AP40" s="229">
        <v>0</v>
      </c>
      <c r="AQ40" s="229">
        <v>0</v>
      </c>
      <c r="AR40" s="229">
        <v>150025</v>
      </c>
      <c r="AS40" s="229">
        <v>5294</v>
      </c>
      <c r="AT40" s="229">
        <v>155319</v>
      </c>
      <c r="AU40" s="229">
        <v>0</v>
      </c>
      <c r="AV40" s="229">
        <v>0</v>
      </c>
      <c r="AW40" s="229">
        <v>0</v>
      </c>
      <c r="AX40" s="229">
        <v>0</v>
      </c>
      <c r="AY40" s="229">
        <v>0</v>
      </c>
      <c r="AZ40" s="229">
        <v>0</v>
      </c>
      <c r="BA40" s="229">
        <v>0</v>
      </c>
      <c r="BB40" s="229">
        <v>0</v>
      </c>
      <c r="BC40" s="229">
        <v>0</v>
      </c>
      <c r="BD40" s="229">
        <v>0</v>
      </c>
      <c r="BE40" s="229">
        <v>17216</v>
      </c>
      <c r="BF40" s="229">
        <v>2138</v>
      </c>
      <c r="BG40" s="229">
        <v>19354</v>
      </c>
      <c r="BH40" s="229">
        <v>0</v>
      </c>
      <c r="BI40" s="229">
        <v>0</v>
      </c>
      <c r="BJ40" s="229">
        <v>15927</v>
      </c>
      <c r="BK40" s="229">
        <v>465</v>
      </c>
      <c r="BL40" s="229">
        <v>16392</v>
      </c>
      <c r="BM40" s="229">
        <v>0</v>
      </c>
      <c r="BN40" s="229">
        <v>33852</v>
      </c>
      <c r="BO40" s="229">
        <v>373</v>
      </c>
      <c r="BP40" s="229">
        <v>34225</v>
      </c>
      <c r="BQ40" s="229">
        <v>0</v>
      </c>
      <c r="BR40" s="229">
        <v>0</v>
      </c>
      <c r="BS40" s="229">
        <v>33819</v>
      </c>
      <c r="BT40" s="229">
        <v>74</v>
      </c>
      <c r="BU40" s="229">
        <v>33893</v>
      </c>
      <c r="BV40" s="229">
        <v>0</v>
      </c>
      <c r="BW40" s="229">
        <v>329700</v>
      </c>
      <c r="BX40" s="229">
        <v>120998</v>
      </c>
      <c r="BY40" s="229">
        <v>450698</v>
      </c>
      <c r="BZ40" s="229">
        <v>0</v>
      </c>
      <c r="CA40" s="229">
        <v>0</v>
      </c>
      <c r="CB40" s="229">
        <v>293922</v>
      </c>
      <c r="CC40" s="229">
        <v>20957</v>
      </c>
      <c r="CD40" s="229">
        <v>314879</v>
      </c>
      <c r="CE40" s="229">
        <v>0</v>
      </c>
      <c r="CF40" s="229">
        <v>303820</v>
      </c>
      <c r="CG40" s="229">
        <v>120998</v>
      </c>
      <c r="CH40" s="229">
        <v>424818</v>
      </c>
      <c r="CI40" s="229">
        <v>0</v>
      </c>
      <c r="CJ40" s="229">
        <v>0</v>
      </c>
      <c r="CK40" s="229">
        <v>268042</v>
      </c>
      <c r="CL40" s="229">
        <v>20957</v>
      </c>
      <c r="CM40" s="229">
        <v>288999</v>
      </c>
      <c r="CN40" s="229">
        <v>0</v>
      </c>
      <c r="CO40" s="229">
        <v>52561</v>
      </c>
      <c r="CP40" s="229">
        <v>20933</v>
      </c>
      <c r="CQ40" s="229">
        <v>73494</v>
      </c>
      <c r="CR40" s="229">
        <v>0</v>
      </c>
      <c r="CS40" s="229">
        <v>0</v>
      </c>
      <c r="CT40" s="229">
        <v>46371</v>
      </c>
      <c r="CU40" s="229">
        <v>3626</v>
      </c>
      <c r="CV40" s="229">
        <v>49997</v>
      </c>
      <c r="CW40" s="229">
        <v>0</v>
      </c>
      <c r="CX40" s="229">
        <v>179254</v>
      </c>
      <c r="CY40" s="229">
        <v>71389</v>
      </c>
      <c r="CZ40" s="229">
        <v>250643</v>
      </c>
      <c r="DA40" s="229">
        <v>0</v>
      </c>
      <c r="DB40" s="229">
        <v>0</v>
      </c>
      <c r="DC40" s="229">
        <v>158145</v>
      </c>
      <c r="DD40" s="229">
        <v>12364</v>
      </c>
      <c r="DE40" s="229">
        <v>170509</v>
      </c>
      <c r="DF40" s="229">
        <v>0</v>
      </c>
      <c r="DG40" s="229">
        <v>72005</v>
      </c>
      <c r="DH40" s="229">
        <v>28676</v>
      </c>
      <c r="DI40" s="229">
        <v>100681</v>
      </c>
      <c r="DJ40" s="229">
        <v>0</v>
      </c>
      <c r="DK40" s="229">
        <v>0</v>
      </c>
      <c r="DL40" s="229">
        <v>63526</v>
      </c>
      <c r="DM40" s="229">
        <v>4967</v>
      </c>
      <c r="DN40" s="229">
        <v>68493</v>
      </c>
      <c r="DO40" s="229">
        <v>0</v>
      </c>
      <c r="DP40" s="229">
        <v>25880</v>
      </c>
      <c r="DQ40" s="229">
        <v>0</v>
      </c>
      <c r="DR40" s="229">
        <v>25880</v>
      </c>
      <c r="DS40" s="229">
        <v>0</v>
      </c>
      <c r="DT40" s="229">
        <v>0</v>
      </c>
      <c r="DU40" s="229">
        <v>25880</v>
      </c>
      <c r="DV40" s="229">
        <v>0</v>
      </c>
      <c r="DW40" s="229">
        <v>25880</v>
      </c>
      <c r="DX40" s="229">
        <v>0</v>
      </c>
      <c r="DY40" s="229">
        <v>25650</v>
      </c>
      <c r="DZ40" s="229">
        <v>0</v>
      </c>
      <c r="EA40" s="229">
        <v>25650</v>
      </c>
      <c r="EB40" s="229">
        <v>0</v>
      </c>
      <c r="EC40" s="229">
        <v>0</v>
      </c>
      <c r="ED40" s="229">
        <v>25650</v>
      </c>
      <c r="EE40" s="229">
        <v>0</v>
      </c>
      <c r="EF40" s="229">
        <v>25650</v>
      </c>
      <c r="EG40" s="229">
        <v>0</v>
      </c>
      <c r="EH40" s="229">
        <v>230</v>
      </c>
      <c r="EI40" s="229">
        <v>0</v>
      </c>
      <c r="EJ40" s="229">
        <v>230</v>
      </c>
      <c r="EK40" s="229">
        <v>0</v>
      </c>
      <c r="EL40" s="229">
        <v>0</v>
      </c>
      <c r="EM40" s="229">
        <v>230</v>
      </c>
      <c r="EN40" s="229">
        <v>0</v>
      </c>
      <c r="EO40" s="229">
        <v>230</v>
      </c>
      <c r="EP40" s="229">
        <v>0</v>
      </c>
      <c r="EQ40" s="229">
        <v>18079</v>
      </c>
      <c r="ER40" s="229">
        <v>9396</v>
      </c>
      <c r="ES40" s="229">
        <v>27475</v>
      </c>
      <c r="ET40" s="229">
        <v>0</v>
      </c>
      <c r="EU40" s="229">
        <v>0</v>
      </c>
      <c r="EV40" s="229">
        <v>14809</v>
      </c>
      <c r="EW40" s="229">
        <v>1371</v>
      </c>
      <c r="EX40" s="229">
        <v>16180</v>
      </c>
      <c r="EY40" s="229">
        <v>0</v>
      </c>
      <c r="EZ40" s="229">
        <v>60693</v>
      </c>
      <c r="FA40" s="229">
        <v>2495</v>
      </c>
      <c r="FB40" s="229">
        <v>63188</v>
      </c>
      <c r="FC40" s="229">
        <v>0</v>
      </c>
      <c r="FD40" s="229">
        <v>0</v>
      </c>
      <c r="FE40" s="229">
        <v>60693</v>
      </c>
      <c r="FF40" s="229">
        <v>0</v>
      </c>
      <c r="FG40" s="229">
        <v>60693</v>
      </c>
      <c r="FH40" s="229">
        <v>0</v>
      </c>
      <c r="FI40" s="229">
        <v>135</v>
      </c>
      <c r="FJ40" s="229">
        <v>0</v>
      </c>
      <c r="FK40" s="229">
        <v>135</v>
      </c>
      <c r="FL40" s="229">
        <v>0</v>
      </c>
      <c r="FM40" s="229">
        <v>0</v>
      </c>
      <c r="FN40" s="229">
        <v>135</v>
      </c>
      <c r="FO40" s="229">
        <v>0</v>
      </c>
      <c r="FP40" s="229">
        <v>135</v>
      </c>
      <c r="FQ40" s="229">
        <v>0</v>
      </c>
      <c r="FR40" s="229">
        <v>0</v>
      </c>
      <c r="FS40" s="229">
        <v>0</v>
      </c>
      <c r="FT40" s="229">
        <v>0</v>
      </c>
      <c r="FU40" s="229">
        <v>0</v>
      </c>
      <c r="FV40" s="229">
        <v>0</v>
      </c>
      <c r="FW40" s="229">
        <v>0</v>
      </c>
      <c r="FX40" s="229">
        <v>0</v>
      </c>
      <c r="FY40" s="229">
        <v>0</v>
      </c>
      <c r="FZ40" s="229">
        <v>0</v>
      </c>
      <c r="GA40" s="229">
        <v>0</v>
      </c>
      <c r="GB40" s="229">
        <v>0</v>
      </c>
      <c r="GC40" s="229">
        <v>0</v>
      </c>
      <c r="GD40" s="229">
        <v>0</v>
      </c>
      <c r="GE40" s="229">
        <v>0</v>
      </c>
      <c r="GF40" s="229">
        <v>0</v>
      </c>
      <c r="GG40" s="229">
        <v>0</v>
      </c>
      <c r="GH40" s="229">
        <v>0</v>
      </c>
      <c r="GI40" s="229">
        <v>0</v>
      </c>
      <c r="GJ40" s="229">
        <v>0</v>
      </c>
      <c r="GK40" s="229">
        <v>0</v>
      </c>
      <c r="GL40" s="229">
        <v>0</v>
      </c>
      <c r="GM40" s="229">
        <v>0</v>
      </c>
      <c r="GN40" s="229">
        <v>0</v>
      </c>
      <c r="GO40" s="229">
        <v>0</v>
      </c>
      <c r="GP40" s="229">
        <v>0</v>
      </c>
      <c r="GQ40" s="229">
        <v>0</v>
      </c>
      <c r="GR40" s="229">
        <v>0</v>
      </c>
      <c r="GS40" s="229">
        <v>0</v>
      </c>
      <c r="GT40" s="229">
        <v>0</v>
      </c>
      <c r="GU40" s="229">
        <v>0</v>
      </c>
      <c r="GV40" s="229">
        <v>0</v>
      </c>
      <c r="GW40" s="229">
        <v>0</v>
      </c>
      <c r="GX40" s="229">
        <v>0</v>
      </c>
      <c r="GY40" s="229">
        <v>0</v>
      </c>
      <c r="GZ40" s="229">
        <v>0</v>
      </c>
      <c r="HA40" s="229">
        <v>0</v>
      </c>
      <c r="HB40" s="229">
        <v>0</v>
      </c>
      <c r="HC40" s="229">
        <v>0</v>
      </c>
      <c r="HD40" s="229">
        <v>0</v>
      </c>
      <c r="HE40" s="229">
        <v>0</v>
      </c>
      <c r="HF40" s="229">
        <v>0</v>
      </c>
      <c r="HG40" s="229">
        <v>0</v>
      </c>
      <c r="HH40" s="229">
        <v>0</v>
      </c>
      <c r="HI40" s="229">
        <v>0</v>
      </c>
      <c r="HJ40" s="229">
        <v>0</v>
      </c>
      <c r="HK40" s="229">
        <v>0</v>
      </c>
      <c r="HL40" s="229">
        <v>0</v>
      </c>
      <c r="HM40" s="229">
        <v>0</v>
      </c>
      <c r="HN40" s="229">
        <v>0</v>
      </c>
      <c r="HO40" s="229">
        <v>0</v>
      </c>
      <c r="HP40" s="229">
        <v>0</v>
      </c>
      <c r="HQ40" s="229">
        <v>0</v>
      </c>
      <c r="HR40" s="229">
        <v>0</v>
      </c>
      <c r="HS40" s="229">
        <v>0</v>
      </c>
      <c r="HT40" s="229">
        <v>0</v>
      </c>
      <c r="HU40" s="229">
        <v>0</v>
      </c>
      <c r="HV40" s="229">
        <v>0</v>
      </c>
      <c r="HW40" s="229">
        <v>0</v>
      </c>
      <c r="HX40" s="229">
        <v>0</v>
      </c>
      <c r="HY40" s="229">
        <v>0</v>
      </c>
      <c r="HZ40" s="229">
        <v>0</v>
      </c>
      <c r="IA40" s="229">
        <v>0</v>
      </c>
      <c r="IB40" s="229">
        <v>0</v>
      </c>
      <c r="IC40" s="229">
        <v>0</v>
      </c>
      <c r="ID40" s="229">
        <v>0</v>
      </c>
      <c r="IE40" s="229">
        <v>0</v>
      </c>
      <c r="IF40" s="229">
        <v>0</v>
      </c>
      <c r="IG40" s="229">
        <v>0</v>
      </c>
      <c r="IH40" s="229">
        <v>0</v>
      </c>
      <c r="II40" s="229">
        <v>0</v>
      </c>
      <c r="IJ40" s="229">
        <v>0</v>
      </c>
      <c r="IK40" s="229">
        <v>0</v>
      </c>
      <c r="IL40" s="229">
        <v>0</v>
      </c>
      <c r="IM40" s="229">
        <v>0</v>
      </c>
      <c r="IN40" s="229">
        <v>0</v>
      </c>
      <c r="IO40" s="229">
        <v>0</v>
      </c>
      <c r="IP40" s="229">
        <v>0</v>
      </c>
      <c r="IQ40" s="229">
        <v>0</v>
      </c>
      <c r="IR40" s="229">
        <v>0</v>
      </c>
      <c r="IS40" s="229">
        <v>0</v>
      </c>
      <c r="IT40" s="229">
        <v>0</v>
      </c>
      <c r="IU40" s="229">
        <v>0</v>
      </c>
      <c r="IV40" s="229">
        <v>0</v>
      </c>
    </row>
    <row r="41" spans="1:256" ht="13.5">
      <c r="A41" s="229" t="str">
        <f>T("473626")</f>
        <v>473626</v>
      </c>
      <c r="B41" s="229" t="s">
        <v>128</v>
      </c>
      <c r="C41" s="229">
        <v>1377055</v>
      </c>
      <c r="D41" s="229">
        <v>193643</v>
      </c>
      <c r="E41" s="229">
        <v>1570698</v>
      </c>
      <c r="F41" s="229">
        <v>0</v>
      </c>
      <c r="G41" s="229">
        <v>0</v>
      </c>
      <c r="H41" s="229">
        <v>1295231</v>
      </c>
      <c r="I41" s="229">
        <v>40379</v>
      </c>
      <c r="J41" s="229">
        <v>1335610</v>
      </c>
      <c r="K41" s="229">
        <v>0</v>
      </c>
      <c r="L41" s="229">
        <v>1377055</v>
      </c>
      <c r="M41" s="229">
        <v>193643</v>
      </c>
      <c r="N41" s="229">
        <v>1570698</v>
      </c>
      <c r="O41" s="229">
        <v>0</v>
      </c>
      <c r="P41" s="229">
        <v>0</v>
      </c>
      <c r="Q41" s="229">
        <v>1295231</v>
      </c>
      <c r="R41" s="229">
        <v>40379</v>
      </c>
      <c r="S41" s="229">
        <v>1335610</v>
      </c>
      <c r="T41" s="229">
        <v>0</v>
      </c>
      <c r="U41" s="229">
        <v>454657</v>
      </c>
      <c r="V41" s="229">
        <v>48288</v>
      </c>
      <c r="W41" s="229">
        <v>502945</v>
      </c>
      <c r="X41" s="229">
        <v>0</v>
      </c>
      <c r="Y41" s="229">
        <v>0</v>
      </c>
      <c r="Z41" s="229">
        <v>437822</v>
      </c>
      <c r="AA41" s="229">
        <v>8826</v>
      </c>
      <c r="AB41" s="229">
        <v>446648</v>
      </c>
      <c r="AC41" s="229">
        <v>0</v>
      </c>
      <c r="AD41" s="229">
        <v>22822</v>
      </c>
      <c r="AE41" s="229">
        <v>2132</v>
      </c>
      <c r="AF41" s="229">
        <v>24954</v>
      </c>
      <c r="AG41" s="229">
        <v>0</v>
      </c>
      <c r="AH41" s="229">
        <v>0</v>
      </c>
      <c r="AI41" s="229">
        <v>21952</v>
      </c>
      <c r="AJ41" s="229">
        <v>431</v>
      </c>
      <c r="AK41" s="229">
        <v>22383</v>
      </c>
      <c r="AL41" s="229">
        <v>0</v>
      </c>
      <c r="AM41" s="229">
        <v>388251</v>
      </c>
      <c r="AN41" s="229">
        <v>45497</v>
      </c>
      <c r="AO41" s="229">
        <v>433748</v>
      </c>
      <c r="AP41" s="229">
        <v>0</v>
      </c>
      <c r="AQ41" s="229">
        <v>0</v>
      </c>
      <c r="AR41" s="229">
        <v>372515</v>
      </c>
      <c r="AS41" s="229">
        <v>8330</v>
      </c>
      <c r="AT41" s="229">
        <v>380845</v>
      </c>
      <c r="AU41" s="229">
        <v>0</v>
      </c>
      <c r="AV41" s="229">
        <v>9027</v>
      </c>
      <c r="AW41" s="229">
        <v>0</v>
      </c>
      <c r="AX41" s="229">
        <v>9027</v>
      </c>
      <c r="AY41" s="229">
        <v>0</v>
      </c>
      <c r="AZ41" s="229">
        <v>0</v>
      </c>
      <c r="BA41" s="229">
        <v>9027</v>
      </c>
      <c r="BB41" s="229">
        <v>0</v>
      </c>
      <c r="BC41" s="229">
        <v>9027</v>
      </c>
      <c r="BD41" s="229">
        <v>0</v>
      </c>
      <c r="BE41" s="229">
        <v>26570</v>
      </c>
      <c r="BF41" s="229">
        <v>625</v>
      </c>
      <c r="BG41" s="229">
        <v>27195</v>
      </c>
      <c r="BH41" s="229">
        <v>0</v>
      </c>
      <c r="BI41" s="229">
        <v>0</v>
      </c>
      <c r="BJ41" s="229">
        <v>26394</v>
      </c>
      <c r="BK41" s="229">
        <v>65</v>
      </c>
      <c r="BL41" s="229">
        <v>26459</v>
      </c>
      <c r="BM41" s="229">
        <v>0</v>
      </c>
      <c r="BN41" s="229">
        <v>17014</v>
      </c>
      <c r="BO41" s="229">
        <v>34</v>
      </c>
      <c r="BP41" s="229">
        <v>17048</v>
      </c>
      <c r="BQ41" s="229">
        <v>0</v>
      </c>
      <c r="BR41" s="229">
        <v>0</v>
      </c>
      <c r="BS41" s="229">
        <v>16961</v>
      </c>
      <c r="BT41" s="229">
        <v>0</v>
      </c>
      <c r="BU41" s="229">
        <v>16961</v>
      </c>
      <c r="BV41" s="229">
        <v>0</v>
      </c>
      <c r="BW41" s="229">
        <v>755632</v>
      </c>
      <c r="BX41" s="229">
        <v>138830</v>
      </c>
      <c r="BY41" s="229">
        <v>894462</v>
      </c>
      <c r="BZ41" s="229">
        <v>0</v>
      </c>
      <c r="CA41" s="229">
        <v>0</v>
      </c>
      <c r="CB41" s="229">
        <v>695634</v>
      </c>
      <c r="CC41" s="229">
        <v>29535</v>
      </c>
      <c r="CD41" s="229">
        <v>725169</v>
      </c>
      <c r="CE41" s="229">
        <v>0</v>
      </c>
      <c r="CF41" s="229">
        <v>741029</v>
      </c>
      <c r="CG41" s="229">
        <v>138830</v>
      </c>
      <c r="CH41" s="229">
        <v>879859</v>
      </c>
      <c r="CI41" s="229">
        <v>0</v>
      </c>
      <c r="CJ41" s="229">
        <v>0</v>
      </c>
      <c r="CK41" s="229">
        <v>681031</v>
      </c>
      <c r="CL41" s="229">
        <v>29535</v>
      </c>
      <c r="CM41" s="229">
        <v>710566</v>
      </c>
      <c r="CN41" s="229">
        <v>0</v>
      </c>
      <c r="CO41" s="229">
        <v>164098</v>
      </c>
      <c r="CP41" s="229">
        <v>31227</v>
      </c>
      <c r="CQ41" s="229">
        <v>195325</v>
      </c>
      <c r="CR41" s="229">
        <v>0</v>
      </c>
      <c r="CS41" s="229">
        <v>0</v>
      </c>
      <c r="CT41" s="229">
        <v>150586</v>
      </c>
      <c r="CU41" s="229">
        <v>6733</v>
      </c>
      <c r="CV41" s="229">
        <v>157319</v>
      </c>
      <c r="CW41" s="229">
        <v>0</v>
      </c>
      <c r="CX41" s="229">
        <v>474450</v>
      </c>
      <c r="CY41" s="229">
        <v>87955</v>
      </c>
      <c r="CZ41" s="229">
        <v>562405</v>
      </c>
      <c r="DA41" s="229">
        <v>0</v>
      </c>
      <c r="DB41" s="229">
        <v>0</v>
      </c>
      <c r="DC41" s="229">
        <v>436060</v>
      </c>
      <c r="DD41" s="229">
        <v>18263</v>
      </c>
      <c r="DE41" s="229">
        <v>454323</v>
      </c>
      <c r="DF41" s="229">
        <v>0</v>
      </c>
      <c r="DG41" s="229">
        <v>102481</v>
      </c>
      <c r="DH41" s="229">
        <v>19648</v>
      </c>
      <c r="DI41" s="229">
        <v>122129</v>
      </c>
      <c r="DJ41" s="229">
        <v>0</v>
      </c>
      <c r="DK41" s="229">
        <v>0</v>
      </c>
      <c r="DL41" s="229">
        <v>94385</v>
      </c>
      <c r="DM41" s="229">
        <v>4539</v>
      </c>
      <c r="DN41" s="229">
        <v>98924</v>
      </c>
      <c r="DO41" s="229">
        <v>0</v>
      </c>
      <c r="DP41" s="229">
        <v>14603</v>
      </c>
      <c r="DQ41" s="229">
        <v>0</v>
      </c>
      <c r="DR41" s="229">
        <v>14603</v>
      </c>
      <c r="DS41" s="229">
        <v>0</v>
      </c>
      <c r="DT41" s="229">
        <v>0</v>
      </c>
      <c r="DU41" s="229">
        <v>14603</v>
      </c>
      <c r="DV41" s="229">
        <v>0</v>
      </c>
      <c r="DW41" s="229">
        <v>14603</v>
      </c>
      <c r="DX41" s="229">
        <v>0</v>
      </c>
      <c r="DY41" s="229">
        <v>14096</v>
      </c>
      <c r="DZ41" s="229">
        <v>0</v>
      </c>
      <c r="EA41" s="229">
        <v>14096</v>
      </c>
      <c r="EB41" s="229">
        <v>0</v>
      </c>
      <c r="EC41" s="229">
        <v>0</v>
      </c>
      <c r="ED41" s="229">
        <v>14096</v>
      </c>
      <c r="EE41" s="229">
        <v>0</v>
      </c>
      <c r="EF41" s="229">
        <v>14096</v>
      </c>
      <c r="EG41" s="229">
        <v>0</v>
      </c>
      <c r="EH41" s="229">
        <v>507</v>
      </c>
      <c r="EI41" s="229">
        <v>0</v>
      </c>
      <c r="EJ41" s="229">
        <v>507</v>
      </c>
      <c r="EK41" s="229">
        <v>0</v>
      </c>
      <c r="EL41" s="229">
        <v>0</v>
      </c>
      <c r="EM41" s="229">
        <v>507</v>
      </c>
      <c r="EN41" s="229">
        <v>0</v>
      </c>
      <c r="EO41" s="229">
        <v>507</v>
      </c>
      <c r="EP41" s="229">
        <v>0</v>
      </c>
      <c r="EQ41" s="229">
        <v>54299</v>
      </c>
      <c r="ER41" s="229">
        <v>6525</v>
      </c>
      <c r="ES41" s="229">
        <v>60824</v>
      </c>
      <c r="ET41" s="229">
        <v>0</v>
      </c>
      <c r="EU41" s="229">
        <v>0</v>
      </c>
      <c r="EV41" s="229">
        <v>49308</v>
      </c>
      <c r="EW41" s="229">
        <v>2018</v>
      </c>
      <c r="EX41" s="229">
        <v>51326</v>
      </c>
      <c r="EY41" s="229">
        <v>0</v>
      </c>
      <c r="EZ41" s="229">
        <v>111873</v>
      </c>
      <c r="FA41" s="229">
        <v>0</v>
      </c>
      <c r="FB41" s="229">
        <v>111873</v>
      </c>
      <c r="FC41" s="229">
        <v>0</v>
      </c>
      <c r="FD41" s="229">
        <v>0</v>
      </c>
      <c r="FE41" s="229">
        <v>111873</v>
      </c>
      <c r="FF41" s="229">
        <v>0</v>
      </c>
      <c r="FG41" s="229">
        <v>111873</v>
      </c>
      <c r="FH41" s="229">
        <v>0</v>
      </c>
      <c r="FI41" s="229">
        <v>594</v>
      </c>
      <c r="FJ41" s="229">
        <v>0</v>
      </c>
      <c r="FK41" s="229">
        <v>594</v>
      </c>
      <c r="FL41" s="229">
        <v>0</v>
      </c>
      <c r="FM41" s="229">
        <v>0</v>
      </c>
      <c r="FN41" s="229">
        <v>594</v>
      </c>
      <c r="FO41" s="229">
        <v>0</v>
      </c>
      <c r="FP41" s="229">
        <v>594</v>
      </c>
      <c r="FQ41" s="229">
        <v>0</v>
      </c>
      <c r="FR41" s="229">
        <v>0</v>
      </c>
      <c r="FS41" s="229">
        <v>0</v>
      </c>
      <c r="FT41" s="229">
        <v>0</v>
      </c>
      <c r="FU41" s="229">
        <v>0</v>
      </c>
      <c r="FV41" s="229">
        <v>0</v>
      </c>
      <c r="FW41" s="229">
        <v>0</v>
      </c>
      <c r="FX41" s="229">
        <v>0</v>
      </c>
      <c r="FY41" s="229">
        <v>0</v>
      </c>
      <c r="FZ41" s="229">
        <v>0</v>
      </c>
      <c r="GA41" s="229">
        <v>0</v>
      </c>
      <c r="GB41" s="229">
        <v>0</v>
      </c>
      <c r="GC41" s="229">
        <v>0</v>
      </c>
      <c r="GD41" s="229">
        <v>0</v>
      </c>
      <c r="GE41" s="229">
        <v>0</v>
      </c>
      <c r="GF41" s="229">
        <v>0</v>
      </c>
      <c r="GG41" s="229">
        <v>0</v>
      </c>
      <c r="GH41" s="229">
        <v>0</v>
      </c>
      <c r="GI41" s="229">
        <v>0</v>
      </c>
      <c r="GJ41" s="229">
        <v>0</v>
      </c>
      <c r="GK41" s="229">
        <v>0</v>
      </c>
      <c r="GL41" s="229">
        <v>0</v>
      </c>
      <c r="GM41" s="229">
        <v>0</v>
      </c>
      <c r="GN41" s="229">
        <v>0</v>
      </c>
      <c r="GO41" s="229">
        <v>0</v>
      </c>
      <c r="GP41" s="229">
        <v>0</v>
      </c>
      <c r="GQ41" s="229">
        <v>0</v>
      </c>
      <c r="GR41" s="229">
        <v>0</v>
      </c>
      <c r="GS41" s="229">
        <v>0</v>
      </c>
      <c r="GT41" s="229">
        <v>0</v>
      </c>
      <c r="GU41" s="229">
        <v>0</v>
      </c>
      <c r="GV41" s="229">
        <v>0</v>
      </c>
      <c r="GW41" s="229">
        <v>0</v>
      </c>
      <c r="GX41" s="229">
        <v>0</v>
      </c>
      <c r="GY41" s="229">
        <v>0</v>
      </c>
      <c r="GZ41" s="229">
        <v>0</v>
      </c>
      <c r="HA41" s="229">
        <v>0</v>
      </c>
      <c r="HB41" s="229">
        <v>0</v>
      </c>
      <c r="HC41" s="229">
        <v>0</v>
      </c>
      <c r="HD41" s="229">
        <v>0</v>
      </c>
      <c r="HE41" s="229">
        <v>0</v>
      </c>
      <c r="HF41" s="229">
        <v>0</v>
      </c>
      <c r="HG41" s="229">
        <v>0</v>
      </c>
      <c r="HH41" s="229">
        <v>0</v>
      </c>
      <c r="HI41" s="229">
        <v>0</v>
      </c>
      <c r="HJ41" s="229">
        <v>0</v>
      </c>
      <c r="HK41" s="229">
        <v>0</v>
      </c>
      <c r="HL41" s="229">
        <v>0</v>
      </c>
      <c r="HM41" s="229">
        <v>0</v>
      </c>
      <c r="HN41" s="229">
        <v>0</v>
      </c>
      <c r="HO41" s="229">
        <v>0</v>
      </c>
      <c r="HP41" s="229">
        <v>0</v>
      </c>
      <c r="HQ41" s="229">
        <v>0</v>
      </c>
      <c r="HR41" s="229">
        <v>0</v>
      </c>
      <c r="HS41" s="229">
        <v>0</v>
      </c>
      <c r="HT41" s="229">
        <v>0</v>
      </c>
      <c r="HU41" s="229">
        <v>0</v>
      </c>
      <c r="HV41" s="229">
        <v>0</v>
      </c>
      <c r="HW41" s="229">
        <v>0</v>
      </c>
      <c r="HX41" s="229">
        <v>0</v>
      </c>
      <c r="HY41" s="229">
        <v>0</v>
      </c>
      <c r="HZ41" s="229">
        <v>0</v>
      </c>
      <c r="IA41" s="229">
        <v>0</v>
      </c>
      <c r="IB41" s="229">
        <v>0</v>
      </c>
      <c r="IC41" s="229">
        <v>0</v>
      </c>
      <c r="ID41" s="229">
        <v>0</v>
      </c>
      <c r="IE41" s="229">
        <v>0</v>
      </c>
      <c r="IF41" s="229">
        <v>0</v>
      </c>
      <c r="IG41" s="229">
        <v>0</v>
      </c>
      <c r="IH41" s="229">
        <v>0</v>
      </c>
      <c r="II41" s="229">
        <v>0</v>
      </c>
      <c r="IJ41" s="229">
        <v>0</v>
      </c>
      <c r="IK41" s="229">
        <v>0</v>
      </c>
      <c r="IL41" s="229">
        <v>0</v>
      </c>
      <c r="IM41" s="229">
        <v>0</v>
      </c>
      <c r="IN41" s="229">
        <v>0</v>
      </c>
      <c r="IO41" s="229">
        <v>0</v>
      </c>
      <c r="IP41" s="229">
        <v>0</v>
      </c>
      <c r="IQ41" s="229">
        <v>0</v>
      </c>
      <c r="IR41" s="229">
        <v>0</v>
      </c>
      <c r="IS41" s="229">
        <v>0</v>
      </c>
      <c r="IT41" s="229">
        <v>0</v>
      </c>
      <c r="IU41" s="229">
        <v>0</v>
      </c>
      <c r="IV41" s="229">
        <v>0</v>
      </c>
    </row>
    <row r="42" spans="1:256" ht="13.5">
      <c r="A42" s="229" t="str">
        <f>T("473758")</f>
        <v>473758</v>
      </c>
      <c r="B42" s="229" t="s">
        <v>43</v>
      </c>
      <c r="C42" s="229">
        <v>86660</v>
      </c>
      <c r="D42" s="229">
        <v>7231</v>
      </c>
      <c r="E42" s="229">
        <v>93891</v>
      </c>
      <c r="F42" s="229">
        <v>0</v>
      </c>
      <c r="G42" s="229">
        <v>0</v>
      </c>
      <c r="H42" s="229">
        <v>82658</v>
      </c>
      <c r="I42" s="229">
        <v>1379</v>
      </c>
      <c r="J42" s="229">
        <v>84037</v>
      </c>
      <c r="K42" s="229">
        <v>0</v>
      </c>
      <c r="L42" s="229">
        <v>86660</v>
      </c>
      <c r="M42" s="229">
        <v>7231</v>
      </c>
      <c r="N42" s="229">
        <v>93891</v>
      </c>
      <c r="O42" s="229">
        <v>0</v>
      </c>
      <c r="P42" s="229">
        <v>0</v>
      </c>
      <c r="Q42" s="229">
        <v>82658</v>
      </c>
      <c r="R42" s="229">
        <v>1379</v>
      </c>
      <c r="S42" s="229">
        <v>84037</v>
      </c>
      <c r="T42" s="229">
        <v>0</v>
      </c>
      <c r="U42" s="229">
        <v>21498</v>
      </c>
      <c r="V42" s="229">
        <v>1036</v>
      </c>
      <c r="W42" s="229">
        <v>22534</v>
      </c>
      <c r="X42" s="229">
        <v>0</v>
      </c>
      <c r="Y42" s="229">
        <v>0</v>
      </c>
      <c r="Z42" s="229">
        <v>21206</v>
      </c>
      <c r="AA42" s="229">
        <v>510</v>
      </c>
      <c r="AB42" s="229">
        <v>21716</v>
      </c>
      <c r="AC42" s="229">
        <v>0</v>
      </c>
      <c r="AD42" s="229">
        <v>813</v>
      </c>
      <c r="AE42" s="229">
        <v>20</v>
      </c>
      <c r="AF42" s="229">
        <v>833</v>
      </c>
      <c r="AG42" s="229">
        <v>0</v>
      </c>
      <c r="AH42" s="229">
        <v>0</v>
      </c>
      <c r="AI42" s="229">
        <v>800</v>
      </c>
      <c r="AJ42" s="229">
        <v>10</v>
      </c>
      <c r="AK42" s="229">
        <v>810</v>
      </c>
      <c r="AL42" s="229">
        <v>0</v>
      </c>
      <c r="AM42" s="229">
        <v>16551</v>
      </c>
      <c r="AN42" s="229">
        <v>983</v>
      </c>
      <c r="AO42" s="229">
        <v>17534</v>
      </c>
      <c r="AP42" s="229">
        <v>0</v>
      </c>
      <c r="AQ42" s="229">
        <v>0</v>
      </c>
      <c r="AR42" s="229">
        <v>16272</v>
      </c>
      <c r="AS42" s="229">
        <v>467</v>
      </c>
      <c r="AT42" s="229">
        <v>16739</v>
      </c>
      <c r="AU42" s="229">
        <v>0</v>
      </c>
      <c r="AV42" s="229">
        <v>406</v>
      </c>
      <c r="AW42" s="229">
        <v>0</v>
      </c>
      <c r="AX42" s="229">
        <v>406</v>
      </c>
      <c r="AY42" s="229">
        <v>0</v>
      </c>
      <c r="AZ42" s="229">
        <v>0</v>
      </c>
      <c r="BA42" s="229">
        <v>406</v>
      </c>
      <c r="BB42" s="229">
        <v>0</v>
      </c>
      <c r="BC42" s="229">
        <v>406</v>
      </c>
      <c r="BD42" s="229">
        <v>0</v>
      </c>
      <c r="BE42" s="229">
        <v>2589</v>
      </c>
      <c r="BF42" s="229">
        <v>0</v>
      </c>
      <c r="BG42" s="229">
        <v>2589</v>
      </c>
      <c r="BH42" s="229">
        <v>0</v>
      </c>
      <c r="BI42" s="229">
        <v>0</v>
      </c>
      <c r="BJ42" s="229">
        <v>2589</v>
      </c>
      <c r="BK42" s="229">
        <v>0</v>
      </c>
      <c r="BL42" s="229">
        <v>2589</v>
      </c>
      <c r="BM42" s="229">
        <v>0</v>
      </c>
      <c r="BN42" s="229">
        <v>1545</v>
      </c>
      <c r="BO42" s="229">
        <v>33</v>
      </c>
      <c r="BP42" s="229">
        <v>1578</v>
      </c>
      <c r="BQ42" s="229">
        <v>0</v>
      </c>
      <c r="BR42" s="229">
        <v>0</v>
      </c>
      <c r="BS42" s="229">
        <v>1545</v>
      </c>
      <c r="BT42" s="229">
        <v>33</v>
      </c>
      <c r="BU42" s="229">
        <v>1578</v>
      </c>
      <c r="BV42" s="229">
        <v>0</v>
      </c>
      <c r="BW42" s="229">
        <v>56652</v>
      </c>
      <c r="BX42" s="229">
        <v>6025</v>
      </c>
      <c r="BY42" s="229">
        <v>62677</v>
      </c>
      <c r="BZ42" s="229">
        <v>0</v>
      </c>
      <c r="CA42" s="229">
        <v>0</v>
      </c>
      <c r="CB42" s="229">
        <v>53050</v>
      </c>
      <c r="CC42" s="229">
        <v>798</v>
      </c>
      <c r="CD42" s="229">
        <v>53848</v>
      </c>
      <c r="CE42" s="229">
        <v>0</v>
      </c>
      <c r="CF42" s="229">
        <v>45755</v>
      </c>
      <c r="CG42" s="229">
        <v>6025</v>
      </c>
      <c r="CH42" s="229">
        <v>51780</v>
      </c>
      <c r="CI42" s="229">
        <v>0</v>
      </c>
      <c r="CJ42" s="229">
        <v>0</v>
      </c>
      <c r="CK42" s="229">
        <v>42153</v>
      </c>
      <c r="CL42" s="229">
        <v>798</v>
      </c>
      <c r="CM42" s="229">
        <v>42951</v>
      </c>
      <c r="CN42" s="229">
        <v>0</v>
      </c>
      <c r="CO42" s="229">
        <v>6290</v>
      </c>
      <c r="CP42" s="229">
        <v>1235</v>
      </c>
      <c r="CQ42" s="229">
        <v>7525</v>
      </c>
      <c r="CR42" s="229">
        <v>0</v>
      </c>
      <c r="CS42" s="229">
        <v>0</v>
      </c>
      <c r="CT42" s="229">
        <v>5516</v>
      </c>
      <c r="CU42" s="229">
        <v>164</v>
      </c>
      <c r="CV42" s="229">
        <v>5680</v>
      </c>
      <c r="CW42" s="229">
        <v>0</v>
      </c>
      <c r="CX42" s="229">
        <v>23040</v>
      </c>
      <c r="CY42" s="229">
        <v>4790</v>
      </c>
      <c r="CZ42" s="229">
        <v>27830</v>
      </c>
      <c r="DA42" s="229">
        <v>0</v>
      </c>
      <c r="DB42" s="229">
        <v>0</v>
      </c>
      <c r="DC42" s="229">
        <v>20212</v>
      </c>
      <c r="DD42" s="229">
        <v>634</v>
      </c>
      <c r="DE42" s="229">
        <v>20846</v>
      </c>
      <c r="DF42" s="229">
        <v>0</v>
      </c>
      <c r="DG42" s="229">
        <v>16425</v>
      </c>
      <c r="DH42" s="229">
        <v>0</v>
      </c>
      <c r="DI42" s="229">
        <v>16425</v>
      </c>
      <c r="DJ42" s="229">
        <v>0</v>
      </c>
      <c r="DK42" s="229">
        <v>0</v>
      </c>
      <c r="DL42" s="229">
        <v>16425</v>
      </c>
      <c r="DM42" s="229">
        <v>0</v>
      </c>
      <c r="DN42" s="229">
        <v>16425</v>
      </c>
      <c r="DO42" s="229">
        <v>0</v>
      </c>
      <c r="DP42" s="229">
        <v>10897</v>
      </c>
      <c r="DQ42" s="229">
        <v>0</v>
      </c>
      <c r="DR42" s="229">
        <v>10897</v>
      </c>
      <c r="DS42" s="229">
        <v>0</v>
      </c>
      <c r="DT42" s="229">
        <v>0</v>
      </c>
      <c r="DU42" s="229">
        <v>10897</v>
      </c>
      <c r="DV42" s="229">
        <v>0</v>
      </c>
      <c r="DW42" s="229">
        <v>10897</v>
      </c>
      <c r="DX42" s="229">
        <v>0</v>
      </c>
      <c r="DY42" s="229">
        <v>10880</v>
      </c>
      <c r="DZ42" s="229">
        <v>0</v>
      </c>
      <c r="EA42" s="229">
        <v>10880</v>
      </c>
      <c r="EB42" s="229">
        <v>0</v>
      </c>
      <c r="EC42" s="229">
        <v>0</v>
      </c>
      <c r="ED42" s="229">
        <v>10880</v>
      </c>
      <c r="EE42" s="229">
        <v>0</v>
      </c>
      <c r="EF42" s="229">
        <v>10880</v>
      </c>
      <c r="EG42" s="229">
        <v>0</v>
      </c>
      <c r="EH42" s="229">
        <v>17</v>
      </c>
      <c r="EI42" s="229">
        <v>0</v>
      </c>
      <c r="EJ42" s="229">
        <v>17</v>
      </c>
      <c r="EK42" s="229">
        <v>0</v>
      </c>
      <c r="EL42" s="229">
        <v>0</v>
      </c>
      <c r="EM42" s="229">
        <v>17</v>
      </c>
      <c r="EN42" s="229">
        <v>0</v>
      </c>
      <c r="EO42" s="229">
        <v>17</v>
      </c>
      <c r="EP42" s="229">
        <v>0</v>
      </c>
      <c r="EQ42" s="229">
        <v>1711</v>
      </c>
      <c r="ER42" s="229">
        <v>170</v>
      </c>
      <c r="ES42" s="229">
        <v>1881</v>
      </c>
      <c r="ET42" s="229">
        <v>0</v>
      </c>
      <c r="EU42" s="229">
        <v>0</v>
      </c>
      <c r="EV42" s="229">
        <v>1603</v>
      </c>
      <c r="EW42" s="229">
        <v>71</v>
      </c>
      <c r="EX42" s="229">
        <v>1674</v>
      </c>
      <c r="EY42" s="229">
        <v>0</v>
      </c>
      <c r="EZ42" s="229">
        <v>6799</v>
      </c>
      <c r="FA42" s="229">
        <v>0</v>
      </c>
      <c r="FB42" s="229">
        <v>6799</v>
      </c>
      <c r="FC42" s="229">
        <v>0</v>
      </c>
      <c r="FD42" s="229">
        <v>0</v>
      </c>
      <c r="FE42" s="229">
        <v>6799</v>
      </c>
      <c r="FF42" s="229">
        <v>0</v>
      </c>
      <c r="FG42" s="229">
        <v>6799</v>
      </c>
      <c r="FH42" s="229">
        <v>0</v>
      </c>
      <c r="FI42" s="229">
        <v>0</v>
      </c>
      <c r="FJ42" s="229">
        <v>0</v>
      </c>
      <c r="FK42" s="229">
        <v>0</v>
      </c>
      <c r="FL42" s="229">
        <v>0</v>
      </c>
      <c r="FM42" s="229">
        <v>0</v>
      </c>
      <c r="FN42" s="229">
        <v>0</v>
      </c>
      <c r="FO42" s="229">
        <v>0</v>
      </c>
      <c r="FP42" s="229">
        <v>0</v>
      </c>
      <c r="FQ42" s="229">
        <v>0</v>
      </c>
      <c r="FR42" s="229">
        <v>0</v>
      </c>
      <c r="FS42" s="229">
        <v>0</v>
      </c>
      <c r="FT42" s="229">
        <v>0</v>
      </c>
      <c r="FU42" s="229">
        <v>0</v>
      </c>
      <c r="FV42" s="229">
        <v>0</v>
      </c>
      <c r="FW42" s="229">
        <v>0</v>
      </c>
      <c r="FX42" s="229">
        <v>0</v>
      </c>
      <c r="FY42" s="229">
        <v>0</v>
      </c>
      <c r="FZ42" s="229">
        <v>0</v>
      </c>
      <c r="GA42" s="229">
        <v>0</v>
      </c>
      <c r="GB42" s="229">
        <v>0</v>
      </c>
      <c r="GC42" s="229">
        <v>0</v>
      </c>
      <c r="GD42" s="229">
        <v>0</v>
      </c>
      <c r="GE42" s="229">
        <v>0</v>
      </c>
      <c r="GF42" s="229">
        <v>0</v>
      </c>
      <c r="GG42" s="229">
        <v>0</v>
      </c>
      <c r="GH42" s="229">
        <v>0</v>
      </c>
      <c r="GI42" s="229">
        <v>0</v>
      </c>
      <c r="GJ42" s="229">
        <v>0</v>
      </c>
      <c r="GK42" s="229">
        <v>0</v>
      </c>
      <c r="GL42" s="229">
        <v>0</v>
      </c>
      <c r="GM42" s="229">
        <v>0</v>
      </c>
      <c r="GN42" s="229">
        <v>0</v>
      </c>
      <c r="GO42" s="229">
        <v>0</v>
      </c>
      <c r="GP42" s="229">
        <v>0</v>
      </c>
      <c r="GQ42" s="229">
        <v>0</v>
      </c>
      <c r="GR42" s="229">
        <v>0</v>
      </c>
      <c r="GS42" s="229">
        <v>0</v>
      </c>
      <c r="GT42" s="229">
        <v>0</v>
      </c>
      <c r="GU42" s="229">
        <v>0</v>
      </c>
      <c r="GV42" s="229">
        <v>0</v>
      </c>
      <c r="GW42" s="229">
        <v>0</v>
      </c>
      <c r="GX42" s="229">
        <v>0</v>
      </c>
      <c r="GY42" s="229">
        <v>0</v>
      </c>
      <c r="GZ42" s="229">
        <v>0</v>
      </c>
      <c r="HA42" s="229">
        <v>0</v>
      </c>
      <c r="HB42" s="229">
        <v>0</v>
      </c>
      <c r="HC42" s="229">
        <v>0</v>
      </c>
      <c r="HD42" s="229">
        <v>0</v>
      </c>
      <c r="HE42" s="229">
        <v>0</v>
      </c>
      <c r="HF42" s="229">
        <v>0</v>
      </c>
      <c r="HG42" s="229">
        <v>0</v>
      </c>
      <c r="HH42" s="229">
        <v>0</v>
      </c>
      <c r="HI42" s="229">
        <v>0</v>
      </c>
      <c r="HJ42" s="229">
        <v>0</v>
      </c>
      <c r="HK42" s="229">
        <v>0</v>
      </c>
      <c r="HL42" s="229">
        <v>0</v>
      </c>
      <c r="HM42" s="229">
        <v>0</v>
      </c>
      <c r="HN42" s="229">
        <v>0</v>
      </c>
      <c r="HO42" s="229">
        <v>0</v>
      </c>
      <c r="HP42" s="229">
        <v>0</v>
      </c>
      <c r="HQ42" s="229">
        <v>0</v>
      </c>
      <c r="HR42" s="229">
        <v>0</v>
      </c>
      <c r="HS42" s="229">
        <v>0</v>
      </c>
      <c r="HT42" s="229">
        <v>0</v>
      </c>
      <c r="HU42" s="229">
        <v>0</v>
      </c>
      <c r="HV42" s="229">
        <v>0</v>
      </c>
      <c r="HW42" s="229">
        <v>0</v>
      </c>
      <c r="HX42" s="229">
        <v>0</v>
      </c>
      <c r="HY42" s="229">
        <v>0</v>
      </c>
      <c r="HZ42" s="229">
        <v>0</v>
      </c>
      <c r="IA42" s="229">
        <v>0</v>
      </c>
      <c r="IB42" s="229">
        <v>0</v>
      </c>
      <c r="IC42" s="229">
        <v>0</v>
      </c>
      <c r="ID42" s="229">
        <v>0</v>
      </c>
      <c r="IE42" s="229">
        <v>0</v>
      </c>
      <c r="IF42" s="229">
        <v>0</v>
      </c>
      <c r="IG42" s="229">
        <v>0</v>
      </c>
      <c r="IH42" s="229">
        <v>0</v>
      </c>
      <c r="II42" s="229">
        <v>0</v>
      </c>
      <c r="IJ42" s="229">
        <v>0</v>
      </c>
      <c r="IK42" s="229">
        <v>0</v>
      </c>
      <c r="IL42" s="229">
        <v>0</v>
      </c>
      <c r="IM42" s="229">
        <v>0</v>
      </c>
      <c r="IN42" s="229">
        <v>0</v>
      </c>
      <c r="IO42" s="229">
        <v>0</v>
      </c>
      <c r="IP42" s="229">
        <v>0</v>
      </c>
      <c r="IQ42" s="229">
        <v>0</v>
      </c>
      <c r="IR42" s="229">
        <v>0</v>
      </c>
      <c r="IS42" s="229">
        <v>0</v>
      </c>
      <c r="IT42" s="229">
        <v>0</v>
      </c>
      <c r="IU42" s="229">
        <v>0</v>
      </c>
      <c r="IV42" s="229">
        <v>0</v>
      </c>
    </row>
    <row r="43" spans="1:256" ht="13.5">
      <c r="A43" s="229" t="str">
        <f>T("473812")</f>
        <v>473812</v>
      </c>
      <c r="B43" s="229" t="s">
        <v>44</v>
      </c>
      <c r="C43" s="229">
        <v>402198</v>
      </c>
      <c r="D43" s="229">
        <v>70780</v>
      </c>
      <c r="E43" s="229">
        <v>472978</v>
      </c>
      <c r="F43" s="229">
        <v>0</v>
      </c>
      <c r="G43" s="229">
        <v>0</v>
      </c>
      <c r="H43" s="229">
        <v>392204</v>
      </c>
      <c r="I43" s="229">
        <v>8640</v>
      </c>
      <c r="J43" s="229">
        <v>400844</v>
      </c>
      <c r="K43" s="229">
        <v>0</v>
      </c>
      <c r="L43" s="229">
        <v>402198</v>
      </c>
      <c r="M43" s="229">
        <v>70780</v>
      </c>
      <c r="N43" s="229">
        <v>472978</v>
      </c>
      <c r="O43" s="229">
        <v>0</v>
      </c>
      <c r="P43" s="229">
        <v>0</v>
      </c>
      <c r="Q43" s="229">
        <v>392204</v>
      </c>
      <c r="R43" s="229">
        <v>8640</v>
      </c>
      <c r="S43" s="229">
        <v>400844</v>
      </c>
      <c r="T43" s="229">
        <v>0</v>
      </c>
      <c r="U43" s="229">
        <v>104849</v>
      </c>
      <c r="V43" s="229">
        <v>5815</v>
      </c>
      <c r="W43" s="229">
        <v>110664</v>
      </c>
      <c r="X43" s="229">
        <v>0</v>
      </c>
      <c r="Y43" s="229">
        <v>0</v>
      </c>
      <c r="Z43" s="229">
        <v>103711</v>
      </c>
      <c r="AA43" s="229">
        <v>1105</v>
      </c>
      <c r="AB43" s="229">
        <v>104816</v>
      </c>
      <c r="AC43" s="229">
        <v>0</v>
      </c>
      <c r="AD43" s="229">
        <v>3611</v>
      </c>
      <c r="AE43" s="229">
        <v>216</v>
      </c>
      <c r="AF43" s="229">
        <v>3827</v>
      </c>
      <c r="AG43" s="229">
        <v>0</v>
      </c>
      <c r="AH43" s="229">
        <v>0</v>
      </c>
      <c r="AI43" s="229">
        <v>3570</v>
      </c>
      <c r="AJ43" s="229">
        <v>33</v>
      </c>
      <c r="AK43" s="229">
        <v>3603</v>
      </c>
      <c r="AL43" s="229">
        <v>0</v>
      </c>
      <c r="AM43" s="229">
        <v>85155</v>
      </c>
      <c r="AN43" s="229">
        <v>5084</v>
      </c>
      <c r="AO43" s="229">
        <v>90239</v>
      </c>
      <c r="AP43" s="229">
        <v>0</v>
      </c>
      <c r="AQ43" s="229">
        <v>0</v>
      </c>
      <c r="AR43" s="229">
        <v>84208</v>
      </c>
      <c r="AS43" s="229">
        <v>787</v>
      </c>
      <c r="AT43" s="229">
        <v>84995</v>
      </c>
      <c r="AU43" s="229">
        <v>0</v>
      </c>
      <c r="AV43" s="229">
        <v>2890</v>
      </c>
      <c r="AW43" s="229">
        <v>0</v>
      </c>
      <c r="AX43" s="229">
        <v>2890</v>
      </c>
      <c r="AY43" s="229">
        <v>0</v>
      </c>
      <c r="AZ43" s="229">
        <v>0</v>
      </c>
      <c r="BA43" s="229">
        <v>2890</v>
      </c>
      <c r="BB43" s="229">
        <v>0</v>
      </c>
      <c r="BC43" s="229">
        <v>2890</v>
      </c>
      <c r="BD43" s="229">
        <v>0</v>
      </c>
      <c r="BE43" s="229">
        <v>10921</v>
      </c>
      <c r="BF43" s="229">
        <v>503</v>
      </c>
      <c r="BG43" s="229">
        <v>11424</v>
      </c>
      <c r="BH43" s="229">
        <v>0</v>
      </c>
      <c r="BI43" s="229">
        <v>0</v>
      </c>
      <c r="BJ43" s="229">
        <v>10771</v>
      </c>
      <c r="BK43" s="229">
        <v>273</v>
      </c>
      <c r="BL43" s="229">
        <v>11044</v>
      </c>
      <c r="BM43" s="229">
        <v>0</v>
      </c>
      <c r="BN43" s="229">
        <v>5162</v>
      </c>
      <c r="BO43" s="229">
        <v>12</v>
      </c>
      <c r="BP43" s="229">
        <v>5174</v>
      </c>
      <c r="BQ43" s="229">
        <v>0</v>
      </c>
      <c r="BR43" s="229">
        <v>0</v>
      </c>
      <c r="BS43" s="229">
        <v>5162</v>
      </c>
      <c r="BT43" s="229">
        <v>12</v>
      </c>
      <c r="BU43" s="229">
        <v>5174</v>
      </c>
      <c r="BV43" s="229">
        <v>0</v>
      </c>
      <c r="BW43" s="229">
        <v>269273</v>
      </c>
      <c r="BX43" s="229">
        <v>64775</v>
      </c>
      <c r="BY43" s="229">
        <v>334048</v>
      </c>
      <c r="BZ43" s="229">
        <v>0</v>
      </c>
      <c r="CA43" s="229">
        <v>0</v>
      </c>
      <c r="CB43" s="229">
        <v>260508</v>
      </c>
      <c r="CC43" s="229">
        <v>7442</v>
      </c>
      <c r="CD43" s="229">
        <v>267950</v>
      </c>
      <c r="CE43" s="229">
        <v>0</v>
      </c>
      <c r="CF43" s="229">
        <v>248294</v>
      </c>
      <c r="CG43" s="229">
        <v>64775</v>
      </c>
      <c r="CH43" s="229">
        <v>313069</v>
      </c>
      <c r="CI43" s="229">
        <v>0</v>
      </c>
      <c r="CJ43" s="229">
        <v>0</v>
      </c>
      <c r="CK43" s="229">
        <v>239529</v>
      </c>
      <c r="CL43" s="229">
        <v>7442</v>
      </c>
      <c r="CM43" s="229">
        <v>246971</v>
      </c>
      <c r="CN43" s="229">
        <v>0</v>
      </c>
      <c r="CO43" s="229">
        <v>39344</v>
      </c>
      <c r="CP43" s="229">
        <v>7766</v>
      </c>
      <c r="CQ43" s="229">
        <v>47110</v>
      </c>
      <c r="CR43" s="229">
        <v>0</v>
      </c>
      <c r="CS43" s="229">
        <v>0</v>
      </c>
      <c r="CT43" s="229">
        <v>37955</v>
      </c>
      <c r="CU43" s="229">
        <v>892</v>
      </c>
      <c r="CV43" s="229">
        <v>38847</v>
      </c>
      <c r="CW43" s="229">
        <v>0</v>
      </c>
      <c r="CX43" s="229">
        <v>144510</v>
      </c>
      <c r="CY43" s="229">
        <v>47286</v>
      </c>
      <c r="CZ43" s="229">
        <v>191796</v>
      </c>
      <c r="DA43" s="229">
        <v>0</v>
      </c>
      <c r="DB43" s="229">
        <v>0</v>
      </c>
      <c r="DC43" s="229">
        <v>139408</v>
      </c>
      <c r="DD43" s="229">
        <v>5433</v>
      </c>
      <c r="DE43" s="229">
        <v>144841</v>
      </c>
      <c r="DF43" s="229">
        <v>0</v>
      </c>
      <c r="DG43" s="229">
        <v>64440</v>
      </c>
      <c r="DH43" s="229">
        <v>9723</v>
      </c>
      <c r="DI43" s="229">
        <v>74163</v>
      </c>
      <c r="DJ43" s="229">
        <v>0</v>
      </c>
      <c r="DK43" s="229">
        <v>0</v>
      </c>
      <c r="DL43" s="229">
        <v>62166</v>
      </c>
      <c r="DM43" s="229">
        <v>1117</v>
      </c>
      <c r="DN43" s="229">
        <v>63283</v>
      </c>
      <c r="DO43" s="229">
        <v>0</v>
      </c>
      <c r="DP43" s="229">
        <v>20979</v>
      </c>
      <c r="DQ43" s="229">
        <v>0</v>
      </c>
      <c r="DR43" s="229">
        <v>20979</v>
      </c>
      <c r="DS43" s="229">
        <v>0</v>
      </c>
      <c r="DT43" s="229">
        <v>0</v>
      </c>
      <c r="DU43" s="229">
        <v>20979</v>
      </c>
      <c r="DV43" s="229">
        <v>0</v>
      </c>
      <c r="DW43" s="229">
        <v>20979</v>
      </c>
      <c r="DX43" s="229">
        <v>0</v>
      </c>
      <c r="DY43" s="229">
        <v>20163</v>
      </c>
      <c r="DZ43" s="229">
        <v>0</v>
      </c>
      <c r="EA43" s="229">
        <v>20163</v>
      </c>
      <c r="EB43" s="229">
        <v>0</v>
      </c>
      <c r="EC43" s="229">
        <v>0</v>
      </c>
      <c r="ED43" s="229">
        <v>20163</v>
      </c>
      <c r="EE43" s="229">
        <v>0</v>
      </c>
      <c r="EF43" s="229">
        <v>20163</v>
      </c>
      <c r="EG43" s="229">
        <v>0</v>
      </c>
      <c r="EH43" s="229">
        <v>816</v>
      </c>
      <c r="EI43" s="229">
        <v>0</v>
      </c>
      <c r="EJ43" s="229">
        <v>816</v>
      </c>
      <c r="EK43" s="229">
        <v>0</v>
      </c>
      <c r="EL43" s="229">
        <v>0</v>
      </c>
      <c r="EM43" s="229">
        <v>816</v>
      </c>
      <c r="EN43" s="229">
        <v>0</v>
      </c>
      <c r="EO43" s="229">
        <v>816</v>
      </c>
      <c r="EP43" s="229">
        <v>0</v>
      </c>
      <c r="EQ43" s="229">
        <v>9481</v>
      </c>
      <c r="ER43" s="229">
        <v>190</v>
      </c>
      <c r="ES43" s="229">
        <v>9671</v>
      </c>
      <c r="ET43" s="229">
        <v>0</v>
      </c>
      <c r="EU43" s="229">
        <v>0</v>
      </c>
      <c r="EV43" s="229">
        <v>9390</v>
      </c>
      <c r="EW43" s="229">
        <v>93</v>
      </c>
      <c r="EX43" s="229">
        <v>9483</v>
      </c>
      <c r="EY43" s="229">
        <v>0</v>
      </c>
      <c r="EZ43" s="229">
        <v>18595</v>
      </c>
      <c r="FA43" s="229">
        <v>0</v>
      </c>
      <c r="FB43" s="229">
        <v>18595</v>
      </c>
      <c r="FC43" s="229">
        <v>0</v>
      </c>
      <c r="FD43" s="229">
        <v>0</v>
      </c>
      <c r="FE43" s="229">
        <v>18595</v>
      </c>
      <c r="FF43" s="229">
        <v>0</v>
      </c>
      <c r="FG43" s="229">
        <v>18595</v>
      </c>
      <c r="FH43" s="229">
        <v>0</v>
      </c>
      <c r="FI43" s="229">
        <v>0</v>
      </c>
      <c r="FJ43" s="229">
        <v>0</v>
      </c>
      <c r="FK43" s="229">
        <v>0</v>
      </c>
      <c r="FL43" s="229">
        <v>0</v>
      </c>
      <c r="FM43" s="229">
        <v>0</v>
      </c>
      <c r="FN43" s="229">
        <v>0</v>
      </c>
      <c r="FO43" s="229">
        <v>0</v>
      </c>
      <c r="FP43" s="229">
        <v>0</v>
      </c>
      <c r="FQ43" s="229">
        <v>0</v>
      </c>
      <c r="FR43" s="229">
        <v>0</v>
      </c>
      <c r="FS43" s="229">
        <v>0</v>
      </c>
      <c r="FT43" s="229">
        <v>0</v>
      </c>
      <c r="FU43" s="229">
        <v>0</v>
      </c>
      <c r="FV43" s="229">
        <v>0</v>
      </c>
      <c r="FW43" s="229">
        <v>0</v>
      </c>
      <c r="FX43" s="229">
        <v>0</v>
      </c>
      <c r="FY43" s="229">
        <v>0</v>
      </c>
      <c r="FZ43" s="229">
        <v>0</v>
      </c>
      <c r="GA43" s="229">
        <v>0</v>
      </c>
      <c r="GB43" s="229">
        <v>0</v>
      </c>
      <c r="GC43" s="229">
        <v>0</v>
      </c>
      <c r="GD43" s="229">
        <v>0</v>
      </c>
      <c r="GE43" s="229">
        <v>0</v>
      </c>
      <c r="GF43" s="229">
        <v>0</v>
      </c>
      <c r="GG43" s="229">
        <v>0</v>
      </c>
      <c r="GH43" s="229">
        <v>0</v>
      </c>
      <c r="GI43" s="229">
        <v>0</v>
      </c>
      <c r="GJ43" s="229">
        <v>0</v>
      </c>
      <c r="GK43" s="229">
        <v>0</v>
      </c>
      <c r="GL43" s="229">
        <v>0</v>
      </c>
      <c r="GM43" s="229">
        <v>0</v>
      </c>
      <c r="GN43" s="229">
        <v>0</v>
      </c>
      <c r="GO43" s="229">
        <v>0</v>
      </c>
      <c r="GP43" s="229">
        <v>0</v>
      </c>
      <c r="GQ43" s="229">
        <v>0</v>
      </c>
      <c r="GR43" s="229">
        <v>0</v>
      </c>
      <c r="GS43" s="229">
        <v>0</v>
      </c>
      <c r="GT43" s="229">
        <v>0</v>
      </c>
      <c r="GU43" s="229">
        <v>0</v>
      </c>
      <c r="GV43" s="229">
        <v>0</v>
      </c>
      <c r="GW43" s="229">
        <v>0</v>
      </c>
      <c r="GX43" s="229">
        <v>0</v>
      </c>
      <c r="GY43" s="229">
        <v>0</v>
      </c>
      <c r="GZ43" s="229">
        <v>0</v>
      </c>
      <c r="HA43" s="229">
        <v>0</v>
      </c>
      <c r="HB43" s="229">
        <v>0</v>
      </c>
      <c r="HC43" s="229">
        <v>0</v>
      </c>
      <c r="HD43" s="229">
        <v>0</v>
      </c>
      <c r="HE43" s="229">
        <v>0</v>
      </c>
      <c r="HF43" s="229">
        <v>0</v>
      </c>
      <c r="HG43" s="229">
        <v>0</v>
      </c>
      <c r="HH43" s="229">
        <v>0</v>
      </c>
      <c r="HI43" s="229">
        <v>0</v>
      </c>
      <c r="HJ43" s="229">
        <v>0</v>
      </c>
      <c r="HK43" s="229">
        <v>6745</v>
      </c>
      <c r="HL43" s="229">
        <v>0</v>
      </c>
      <c r="HM43" s="229">
        <v>6745</v>
      </c>
      <c r="HN43" s="229">
        <v>0</v>
      </c>
      <c r="HO43" s="229">
        <v>0</v>
      </c>
      <c r="HP43" s="229">
        <v>6745</v>
      </c>
      <c r="HQ43" s="229">
        <v>0</v>
      </c>
      <c r="HR43" s="229">
        <v>6745</v>
      </c>
      <c r="HS43" s="229">
        <v>0</v>
      </c>
      <c r="HT43" s="229">
        <v>6745</v>
      </c>
      <c r="HU43" s="229">
        <v>0</v>
      </c>
      <c r="HV43" s="229">
        <v>6745</v>
      </c>
      <c r="HW43" s="229">
        <v>0</v>
      </c>
      <c r="HX43" s="229">
        <v>0</v>
      </c>
      <c r="HY43" s="229">
        <v>6745</v>
      </c>
      <c r="HZ43" s="229">
        <v>0</v>
      </c>
      <c r="IA43" s="229">
        <v>6745</v>
      </c>
      <c r="IB43" s="229">
        <v>0</v>
      </c>
      <c r="IC43" s="229">
        <v>6745</v>
      </c>
      <c r="ID43" s="229">
        <v>0</v>
      </c>
      <c r="IE43" s="229">
        <v>6745</v>
      </c>
      <c r="IF43" s="229">
        <v>0</v>
      </c>
      <c r="IG43" s="229">
        <v>0</v>
      </c>
      <c r="IH43" s="229">
        <v>6745</v>
      </c>
      <c r="II43" s="229">
        <v>0</v>
      </c>
      <c r="IJ43" s="229">
        <v>6745</v>
      </c>
      <c r="IK43" s="229">
        <v>0</v>
      </c>
      <c r="IL43" s="229">
        <v>0</v>
      </c>
      <c r="IM43" s="229">
        <v>0</v>
      </c>
      <c r="IN43" s="229">
        <v>0</v>
      </c>
      <c r="IO43" s="229">
        <v>0</v>
      </c>
      <c r="IP43" s="229">
        <v>0</v>
      </c>
      <c r="IQ43" s="229">
        <v>0</v>
      </c>
      <c r="IR43" s="229">
        <v>0</v>
      </c>
      <c r="IS43" s="229">
        <v>0</v>
      </c>
      <c r="IT43" s="229">
        <v>0</v>
      </c>
      <c r="IU43" s="229">
        <v>0</v>
      </c>
      <c r="IV43" s="229">
        <v>0</v>
      </c>
    </row>
    <row r="44" spans="1:256" ht="13.5">
      <c r="A44" s="229" t="str">
        <f>T("473821")</f>
        <v>473821</v>
      </c>
      <c r="B44" s="229" t="s">
        <v>45</v>
      </c>
      <c r="C44" s="229">
        <v>147278</v>
      </c>
      <c r="D44" s="229">
        <v>30396</v>
      </c>
      <c r="E44" s="229">
        <v>177674</v>
      </c>
      <c r="F44" s="229">
        <v>0</v>
      </c>
      <c r="G44" s="229">
        <v>0</v>
      </c>
      <c r="H44" s="229">
        <v>140194</v>
      </c>
      <c r="I44" s="229">
        <v>4398</v>
      </c>
      <c r="J44" s="229">
        <v>144592</v>
      </c>
      <c r="K44" s="229">
        <v>0</v>
      </c>
      <c r="L44" s="229">
        <v>147278</v>
      </c>
      <c r="M44" s="229">
        <v>30396</v>
      </c>
      <c r="N44" s="229">
        <v>177674</v>
      </c>
      <c r="O44" s="229">
        <v>0</v>
      </c>
      <c r="P44" s="229">
        <v>0</v>
      </c>
      <c r="Q44" s="229">
        <v>140194</v>
      </c>
      <c r="R44" s="229">
        <v>4398</v>
      </c>
      <c r="S44" s="229">
        <v>144592</v>
      </c>
      <c r="T44" s="229">
        <v>0</v>
      </c>
      <c r="U44" s="229">
        <v>57094</v>
      </c>
      <c r="V44" s="229">
        <v>1088</v>
      </c>
      <c r="W44" s="229">
        <v>58182</v>
      </c>
      <c r="X44" s="229">
        <v>0</v>
      </c>
      <c r="Y44" s="229">
        <v>0</v>
      </c>
      <c r="Z44" s="229">
        <v>57049</v>
      </c>
      <c r="AA44" s="229">
        <v>654</v>
      </c>
      <c r="AB44" s="229">
        <v>57703</v>
      </c>
      <c r="AC44" s="229">
        <v>0</v>
      </c>
      <c r="AD44" s="229">
        <v>1662</v>
      </c>
      <c r="AE44" s="229">
        <v>301</v>
      </c>
      <c r="AF44" s="229">
        <v>1963</v>
      </c>
      <c r="AG44" s="229">
        <v>0</v>
      </c>
      <c r="AH44" s="229">
        <v>0</v>
      </c>
      <c r="AI44" s="229">
        <v>1641</v>
      </c>
      <c r="AJ44" s="229">
        <v>12</v>
      </c>
      <c r="AK44" s="229">
        <v>1653</v>
      </c>
      <c r="AL44" s="229">
        <v>0</v>
      </c>
      <c r="AM44" s="229">
        <v>37892</v>
      </c>
      <c r="AN44" s="229">
        <v>657</v>
      </c>
      <c r="AO44" s="229">
        <v>38549</v>
      </c>
      <c r="AP44" s="229">
        <v>0</v>
      </c>
      <c r="AQ44" s="229">
        <v>0</v>
      </c>
      <c r="AR44" s="229">
        <v>37868</v>
      </c>
      <c r="AS44" s="229">
        <v>642</v>
      </c>
      <c r="AT44" s="229">
        <v>38510</v>
      </c>
      <c r="AU44" s="229">
        <v>0</v>
      </c>
      <c r="AV44" s="229">
        <v>407</v>
      </c>
      <c r="AW44" s="229">
        <v>0</v>
      </c>
      <c r="AX44" s="229">
        <v>407</v>
      </c>
      <c r="AY44" s="229">
        <v>0</v>
      </c>
      <c r="AZ44" s="229">
        <v>0</v>
      </c>
      <c r="BA44" s="229">
        <v>407</v>
      </c>
      <c r="BB44" s="229">
        <v>0</v>
      </c>
      <c r="BC44" s="229">
        <v>407</v>
      </c>
      <c r="BD44" s="229">
        <v>0</v>
      </c>
      <c r="BE44" s="229">
        <v>5756</v>
      </c>
      <c r="BF44" s="229">
        <v>130</v>
      </c>
      <c r="BG44" s="229">
        <v>5886</v>
      </c>
      <c r="BH44" s="229">
        <v>0</v>
      </c>
      <c r="BI44" s="229">
        <v>0</v>
      </c>
      <c r="BJ44" s="229">
        <v>5756</v>
      </c>
      <c r="BK44" s="229">
        <v>0</v>
      </c>
      <c r="BL44" s="229">
        <v>5756</v>
      </c>
      <c r="BM44" s="229">
        <v>0</v>
      </c>
      <c r="BN44" s="229">
        <v>11784</v>
      </c>
      <c r="BO44" s="229">
        <v>0</v>
      </c>
      <c r="BP44" s="229">
        <v>11784</v>
      </c>
      <c r="BQ44" s="229">
        <v>0</v>
      </c>
      <c r="BR44" s="229">
        <v>0</v>
      </c>
      <c r="BS44" s="229">
        <v>11784</v>
      </c>
      <c r="BT44" s="229">
        <v>0</v>
      </c>
      <c r="BU44" s="229">
        <v>11784</v>
      </c>
      <c r="BV44" s="229">
        <v>0</v>
      </c>
      <c r="BW44" s="229">
        <v>77528</v>
      </c>
      <c r="BX44" s="229">
        <v>29114</v>
      </c>
      <c r="BY44" s="229">
        <v>106642</v>
      </c>
      <c r="BZ44" s="229">
        <v>0</v>
      </c>
      <c r="CA44" s="229">
        <v>0</v>
      </c>
      <c r="CB44" s="229">
        <v>70560</v>
      </c>
      <c r="CC44" s="229">
        <v>3665</v>
      </c>
      <c r="CD44" s="229">
        <v>74225</v>
      </c>
      <c r="CE44" s="229">
        <v>0</v>
      </c>
      <c r="CF44" s="229">
        <v>69398</v>
      </c>
      <c r="CG44" s="229">
        <v>29114</v>
      </c>
      <c r="CH44" s="229">
        <v>98512</v>
      </c>
      <c r="CI44" s="229">
        <v>0</v>
      </c>
      <c r="CJ44" s="229">
        <v>0</v>
      </c>
      <c r="CK44" s="229">
        <v>62430</v>
      </c>
      <c r="CL44" s="229">
        <v>3665</v>
      </c>
      <c r="CM44" s="229">
        <v>66095</v>
      </c>
      <c r="CN44" s="229">
        <v>0</v>
      </c>
      <c r="CO44" s="229">
        <v>5999</v>
      </c>
      <c r="CP44" s="229">
        <v>2270</v>
      </c>
      <c r="CQ44" s="229">
        <v>8269</v>
      </c>
      <c r="CR44" s="229">
        <v>0</v>
      </c>
      <c r="CS44" s="229">
        <v>0</v>
      </c>
      <c r="CT44" s="229">
        <v>5369</v>
      </c>
      <c r="CU44" s="229">
        <v>286</v>
      </c>
      <c r="CV44" s="229">
        <v>5655</v>
      </c>
      <c r="CW44" s="229">
        <v>0</v>
      </c>
      <c r="CX44" s="229">
        <v>36327</v>
      </c>
      <c r="CY44" s="229">
        <v>14295</v>
      </c>
      <c r="CZ44" s="229">
        <v>50622</v>
      </c>
      <c r="DA44" s="229">
        <v>0</v>
      </c>
      <c r="DB44" s="229">
        <v>0</v>
      </c>
      <c r="DC44" s="229">
        <v>32651</v>
      </c>
      <c r="DD44" s="229">
        <v>1800</v>
      </c>
      <c r="DE44" s="229">
        <v>34451</v>
      </c>
      <c r="DF44" s="229">
        <v>0</v>
      </c>
      <c r="DG44" s="229">
        <v>27072</v>
      </c>
      <c r="DH44" s="229">
        <v>12549</v>
      </c>
      <c r="DI44" s="229">
        <v>39621</v>
      </c>
      <c r="DJ44" s="229">
        <v>0</v>
      </c>
      <c r="DK44" s="229">
        <v>0</v>
      </c>
      <c r="DL44" s="229">
        <v>24410</v>
      </c>
      <c r="DM44" s="229">
        <v>1579</v>
      </c>
      <c r="DN44" s="229">
        <v>25989</v>
      </c>
      <c r="DO44" s="229">
        <v>0</v>
      </c>
      <c r="DP44" s="229">
        <v>8130</v>
      </c>
      <c r="DQ44" s="229">
        <v>0</v>
      </c>
      <c r="DR44" s="229">
        <v>8130</v>
      </c>
      <c r="DS44" s="229">
        <v>0</v>
      </c>
      <c r="DT44" s="229">
        <v>0</v>
      </c>
      <c r="DU44" s="229">
        <v>8130</v>
      </c>
      <c r="DV44" s="229">
        <v>0</v>
      </c>
      <c r="DW44" s="229">
        <v>8130</v>
      </c>
      <c r="DX44" s="229">
        <v>0</v>
      </c>
      <c r="DY44" s="229">
        <v>8063</v>
      </c>
      <c r="DZ44" s="229">
        <v>0</v>
      </c>
      <c r="EA44" s="229">
        <v>8063</v>
      </c>
      <c r="EB44" s="229">
        <v>0</v>
      </c>
      <c r="EC44" s="229">
        <v>0</v>
      </c>
      <c r="ED44" s="229">
        <v>8063</v>
      </c>
      <c r="EE44" s="229">
        <v>0</v>
      </c>
      <c r="EF44" s="229">
        <v>8063</v>
      </c>
      <c r="EG44" s="229">
        <v>0</v>
      </c>
      <c r="EH44" s="229">
        <v>67</v>
      </c>
      <c r="EI44" s="229">
        <v>0</v>
      </c>
      <c r="EJ44" s="229">
        <v>67</v>
      </c>
      <c r="EK44" s="229">
        <v>0</v>
      </c>
      <c r="EL44" s="229">
        <v>0</v>
      </c>
      <c r="EM44" s="229">
        <v>67</v>
      </c>
      <c r="EN44" s="229">
        <v>0</v>
      </c>
      <c r="EO44" s="229">
        <v>67</v>
      </c>
      <c r="EP44" s="229">
        <v>0</v>
      </c>
      <c r="EQ44" s="229">
        <v>3549</v>
      </c>
      <c r="ER44" s="229">
        <v>194</v>
      </c>
      <c r="ES44" s="229">
        <v>3743</v>
      </c>
      <c r="ET44" s="229">
        <v>0</v>
      </c>
      <c r="EU44" s="229">
        <v>0</v>
      </c>
      <c r="EV44" s="229">
        <v>3478</v>
      </c>
      <c r="EW44" s="229">
        <v>79</v>
      </c>
      <c r="EX44" s="229">
        <v>3557</v>
      </c>
      <c r="EY44" s="229">
        <v>0</v>
      </c>
      <c r="EZ44" s="229">
        <v>9023</v>
      </c>
      <c r="FA44" s="229">
        <v>0</v>
      </c>
      <c r="FB44" s="229">
        <v>9023</v>
      </c>
      <c r="FC44" s="229">
        <v>0</v>
      </c>
      <c r="FD44" s="229">
        <v>0</v>
      </c>
      <c r="FE44" s="229">
        <v>9023</v>
      </c>
      <c r="FF44" s="229">
        <v>0</v>
      </c>
      <c r="FG44" s="229">
        <v>9023</v>
      </c>
      <c r="FH44" s="229">
        <v>0</v>
      </c>
      <c r="FI44" s="229">
        <v>84</v>
      </c>
      <c r="FJ44" s="229">
        <v>0</v>
      </c>
      <c r="FK44" s="229">
        <v>84</v>
      </c>
      <c r="FL44" s="229">
        <v>0</v>
      </c>
      <c r="FM44" s="229">
        <v>0</v>
      </c>
      <c r="FN44" s="229">
        <v>84</v>
      </c>
      <c r="FO44" s="229">
        <v>0</v>
      </c>
      <c r="FP44" s="229">
        <v>84</v>
      </c>
      <c r="FQ44" s="229">
        <v>0</v>
      </c>
      <c r="FR44" s="229">
        <v>0</v>
      </c>
      <c r="FS44" s="229">
        <v>0</v>
      </c>
      <c r="FT44" s="229">
        <v>0</v>
      </c>
      <c r="FU44" s="229">
        <v>0</v>
      </c>
      <c r="FV44" s="229">
        <v>0</v>
      </c>
      <c r="FW44" s="229">
        <v>0</v>
      </c>
      <c r="FX44" s="229">
        <v>0</v>
      </c>
      <c r="FY44" s="229">
        <v>0</v>
      </c>
      <c r="FZ44" s="229">
        <v>0</v>
      </c>
      <c r="GA44" s="229">
        <v>0</v>
      </c>
      <c r="GB44" s="229">
        <v>0</v>
      </c>
      <c r="GC44" s="229">
        <v>0</v>
      </c>
      <c r="GD44" s="229">
        <v>0</v>
      </c>
      <c r="GE44" s="229">
        <v>0</v>
      </c>
      <c r="GF44" s="229">
        <v>0</v>
      </c>
      <c r="GG44" s="229">
        <v>0</v>
      </c>
      <c r="GH44" s="229">
        <v>0</v>
      </c>
      <c r="GI44" s="229">
        <v>0</v>
      </c>
      <c r="GJ44" s="229">
        <v>0</v>
      </c>
      <c r="GK44" s="229">
        <v>0</v>
      </c>
      <c r="GL44" s="229">
        <v>0</v>
      </c>
      <c r="GM44" s="229">
        <v>0</v>
      </c>
      <c r="GN44" s="229">
        <v>0</v>
      </c>
      <c r="GO44" s="229">
        <v>0</v>
      </c>
      <c r="GP44" s="229">
        <v>0</v>
      </c>
      <c r="GQ44" s="229">
        <v>0</v>
      </c>
      <c r="GR44" s="229">
        <v>0</v>
      </c>
      <c r="GS44" s="229">
        <v>0</v>
      </c>
      <c r="GT44" s="229">
        <v>0</v>
      </c>
      <c r="GU44" s="229">
        <v>0</v>
      </c>
      <c r="GV44" s="229">
        <v>0</v>
      </c>
      <c r="GW44" s="229">
        <v>0</v>
      </c>
      <c r="GX44" s="229">
        <v>0</v>
      </c>
      <c r="GY44" s="229">
        <v>0</v>
      </c>
      <c r="GZ44" s="229">
        <v>0</v>
      </c>
      <c r="HA44" s="229">
        <v>0</v>
      </c>
      <c r="HB44" s="229">
        <v>0</v>
      </c>
      <c r="HC44" s="229">
        <v>0</v>
      </c>
      <c r="HD44" s="229">
        <v>0</v>
      </c>
      <c r="HE44" s="229">
        <v>0</v>
      </c>
      <c r="HF44" s="229">
        <v>0</v>
      </c>
      <c r="HG44" s="229">
        <v>0</v>
      </c>
      <c r="HH44" s="229">
        <v>0</v>
      </c>
      <c r="HI44" s="229">
        <v>0</v>
      </c>
      <c r="HJ44" s="229">
        <v>0</v>
      </c>
      <c r="HK44" s="229">
        <v>0</v>
      </c>
      <c r="HL44" s="229">
        <v>0</v>
      </c>
      <c r="HM44" s="229">
        <v>0</v>
      </c>
      <c r="HN44" s="229">
        <v>0</v>
      </c>
      <c r="HO44" s="229">
        <v>0</v>
      </c>
      <c r="HP44" s="229">
        <v>0</v>
      </c>
      <c r="HQ44" s="229">
        <v>0</v>
      </c>
      <c r="HR44" s="229">
        <v>0</v>
      </c>
      <c r="HS44" s="229">
        <v>0</v>
      </c>
      <c r="HT44" s="229">
        <v>0</v>
      </c>
      <c r="HU44" s="229">
        <v>0</v>
      </c>
      <c r="HV44" s="229">
        <v>0</v>
      </c>
      <c r="HW44" s="229">
        <v>0</v>
      </c>
      <c r="HX44" s="229">
        <v>0</v>
      </c>
      <c r="HY44" s="229">
        <v>0</v>
      </c>
      <c r="HZ44" s="229">
        <v>0</v>
      </c>
      <c r="IA44" s="229">
        <v>0</v>
      </c>
      <c r="IB44" s="229">
        <v>0</v>
      </c>
      <c r="IC44" s="229">
        <v>0</v>
      </c>
      <c r="ID44" s="229">
        <v>0</v>
      </c>
      <c r="IE44" s="229">
        <v>0</v>
      </c>
      <c r="IF44" s="229">
        <v>0</v>
      </c>
      <c r="IG44" s="229">
        <v>0</v>
      </c>
      <c r="IH44" s="229">
        <v>0</v>
      </c>
      <c r="II44" s="229">
        <v>0</v>
      </c>
      <c r="IJ44" s="229">
        <v>0</v>
      </c>
      <c r="IK44" s="229">
        <v>0</v>
      </c>
      <c r="IL44" s="229">
        <v>0</v>
      </c>
      <c r="IM44" s="229">
        <v>0</v>
      </c>
      <c r="IN44" s="229">
        <v>0</v>
      </c>
      <c r="IO44" s="229">
        <v>0</v>
      </c>
      <c r="IP44" s="229">
        <v>0</v>
      </c>
      <c r="IQ44" s="229">
        <v>0</v>
      </c>
      <c r="IR44" s="229">
        <v>0</v>
      </c>
      <c r="IS44" s="229">
        <v>0</v>
      </c>
      <c r="IT44" s="229">
        <v>0</v>
      </c>
      <c r="IU44" s="229">
        <v>0</v>
      </c>
      <c r="IV44" s="229">
        <v>0</v>
      </c>
    </row>
    <row r="45" spans="2:256" ht="13.5">
      <c r="B45" s="229" t="s">
        <v>129</v>
      </c>
      <c r="C45" s="229">
        <f aca="true" t="shared" si="0" ref="C45:BN45">SUM(C4:C44)</f>
        <v>116557788</v>
      </c>
      <c r="D45" s="229">
        <f t="shared" si="0"/>
        <v>17309637</v>
      </c>
      <c r="E45" s="229">
        <f t="shared" si="0"/>
        <v>133867425</v>
      </c>
      <c r="F45" s="229">
        <f t="shared" si="0"/>
        <v>0</v>
      </c>
      <c r="G45" s="229">
        <f t="shared" si="0"/>
        <v>0</v>
      </c>
      <c r="H45" s="229">
        <f t="shared" si="0"/>
        <v>111849492</v>
      </c>
      <c r="I45" s="229">
        <f t="shared" si="0"/>
        <v>3641438</v>
      </c>
      <c r="J45" s="229">
        <f t="shared" si="0"/>
        <v>115490930</v>
      </c>
      <c r="K45" s="229">
        <f t="shared" si="0"/>
        <v>0</v>
      </c>
      <c r="L45" s="229">
        <f t="shared" si="0"/>
        <v>116557788</v>
      </c>
      <c r="M45" s="229">
        <f t="shared" si="0"/>
        <v>17309637</v>
      </c>
      <c r="N45" s="229">
        <f t="shared" si="0"/>
        <v>133867425</v>
      </c>
      <c r="O45" s="229">
        <f t="shared" si="0"/>
        <v>0</v>
      </c>
      <c r="P45" s="229">
        <f t="shared" si="0"/>
        <v>0</v>
      </c>
      <c r="Q45" s="229">
        <f t="shared" si="0"/>
        <v>111849492</v>
      </c>
      <c r="R45" s="229">
        <f t="shared" si="0"/>
        <v>3641438</v>
      </c>
      <c r="S45" s="229">
        <f t="shared" si="0"/>
        <v>115490930</v>
      </c>
      <c r="T45" s="229">
        <f t="shared" si="0"/>
        <v>0</v>
      </c>
      <c r="U45" s="229">
        <f t="shared" si="0"/>
        <v>43978491</v>
      </c>
      <c r="V45" s="229">
        <f t="shared" si="0"/>
        <v>3917972</v>
      </c>
      <c r="W45" s="229">
        <f t="shared" si="0"/>
        <v>47896463</v>
      </c>
      <c r="X45" s="229">
        <f t="shared" si="0"/>
        <v>0</v>
      </c>
      <c r="Y45" s="229">
        <f t="shared" si="0"/>
        <v>0</v>
      </c>
      <c r="Z45" s="229">
        <f t="shared" si="0"/>
        <v>42952204</v>
      </c>
      <c r="AA45" s="229">
        <f t="shared" si="0"/>
        <v>917965</v>
      </c>
      <c r="AB45" s="229">
        <f t="shared" si="0"/>
        <v>43870169</v>
      </c>
      <c r="AC45" s="229">
        <f t="shared" si="0"/>
        <v>0</v>
      </c>
      <c r="AD45" s="229">
        <f t="shared" si="0"/>
        <v>1240908</v>
      </c>
      <c r="AE45" s="229">
        <f t="shared" si="0"/>
        <v>127303</v>
      </c>
      <c r="AF45" s="229">
        <f t="shared" si="0"/>
        <v>1368211</v>
      </c>
      <c r="AG45" s="229">
        <f t="shared" si="0"/>
        <v>0</v>
      </c>
      <c r="AH45" s="229">
        <f t="shared" si="0"/>
        <v>0</v>
      </c>
      <c r="AI45" s="229">
        <f t="shared" si="0"/>
        <v>1198487</v>
      </c>
      <c r="AJ45" s="229">
        <f t="shared" si="0"/>
        <v>31333</v>
      </c>
      <c r="AK45" s="229">
        <f t="shared" si="0"/>
        <v>1229820</v>
      </c>
      <c r="AL45" s="229">
        <f t="shared" si="0"/>
        <v>0</v>
      </c>
      <c r="AM45" s="229">
        <f t="shared" si="0"/>
        <v>32182503</v>
      </c>
      <c r="AN45" s="229">
        <f t="shared" si="0"/>
        <v>3528478</v>
      </c>
      <c r="AO45" s="229">
        <f t="shared" si="0"/>
        <v>35710981</v>
      </c>
      <c r="AP45" s="229">
        <f t="shared" si="0"/>
        <v>0</v>
      </c>
      <c r="AQ45" s="229">
        <f t="shared" si="0"/>
        <v>0</v>
      </c>
      <c r="AR45" s="229">
        <f t="shared" si="0"/>
        <v>31259130</v>
      </c>
      <c r="AS45" s="229">
        <f t="shared" si="0"/>
        <v>828559</v>
      </c>
      <c r="AT45" s="229">
        <f t="shared" si="0"/>
        <v>32087689</v>
      </c>
      <c r="AU45" s="229">
        <f t="shared" si="0"/>
        <v>0</v>
      </c>
      <c r="AV45" s="229">
        <f t="shared" si="0"/>
        <v>625118</v>
      </c>
      <c r="AW45" s="229">
        <f t="shared" si="0"/>
        <v>0</v>
      </c>
      <c r="AX45" s="229">
        <f t="shared" si="0"/>
        <v>625118</v>
      </c>
      <c r="AY45" s="229">
        <f t="shared" si="0"/>
        <v>0</v>
      </c>
      <c r="AZ45" s="229">
        <f t="shared" si="0"/>
        <v>0</v>
      </c>
      <c r="BA45" s="229">
        <f t="shared" si="0"/>
        <v>624890</v>
      </c>
      <c r="BB45" s="229">
        <f t="shared" si="0"/>
        <v>0</v>
      </c>
      <c r="BC45" s="229">
        <f t="shared" si="0"/>
        <v>624890</v>
      </c>
      <c r="BD45" s="229">
        <f t="shared" si="0"/>
        <v>0</v>
      </c>
      <c r="BE45" s="229">
        <f t="shared" si="0"/>
        <v>2667391</v>
      </c>
      <c r="BF45" s="229">
        <f t="shared" si="0"/>
        <v>111826</v>
      </c>
      <c r="BG45" s="229">
        <f t="shared" si="0"/>
        <v>2779217</v>
      </c>
      <c r="BH45" s="229">
        <f t="shared" si="0"/>
        <v>0</v>
      </c>
      <c r="BI45" s="229">
        <f t="shared" si="0"/>
        <v>0</v>
      </c>
      <c r="BJ45" s="229">
        <f t="shared" si="0"/>
        <v>2634572</v>
      </c>
      <c r="BK45" s="229">
        <f t="shared" si="0"/>
        <v>27546</v>
      </c>
      <c r="BL45" s="229">
        <f t="shared" si="0"/>
        <v>2662118</v>
      </c>
      <c r="BM45" s="229">
        <f t="shared" si="0"/>
        <v>0</v>
      </c>
      <c r="BN45" s="229">
        <f t="shared" si="0"/>
        <v>7887689</v>
      </c>
      <c r="BO45" s="229">
        <f aca="true" t="shared" si="1" ref="BO45:DZ45">SUM(BO4:BO44)</f>
        <v>150365</v>
      </c>
      <c r="BP45" s="229">
        <f t="shared" si="1"/>
        <v>8038054</v>
      </c>
      <c r="BQ45" s="229">
        <f t="shared" si="1"/>
        <v>0</v>
      </c>
      <c r="BR45" s="229">
        <f t="shared" si="1"/>
        <v>0</v>
      </c>
      <c r="BS45" s="229">
        <f t="shared" si="1"/>
        <v>7860015</v>
      </c>
      <c r="BT45" s="229">
        <f t="shared" si="1"/>
        <v>30527</v>
      </c>
      <c r="BU45" s="229">
        <f t="shared" si="1"/>
        <v>7890542</v>
      </c>
      <c r="BV45" s="229">
        <f t="shared" si="1"/>
        <v>0</v>
      </c>
      <c r="BW45" s="229">
        <f t="shared" si="1"/>
        <v>61309121</v>
      </c>
      <c r="BX45" s="229">
        <f t="shared" si="1"/>
        <v>12373528</v>
      </c>
      <c r="BY45" s="229">
        <f t="shared" si="1"/>
        <v>73682649</v>
      </c>
      <c r="BZ45" s="229">
        <f t="shared" si="1"/>
        <v>0</v>
      </c>
      <c r="CA45" s="229">
        <f t="shared" si="1"/>
        <v>0</v>
      </c>
      <c r="CB45" s="229">
        <f t="shared" si="1"/>
        <v>57797908</v>
      </c>
      <c r="CC45" s="229">
        <f t="shared" si="1"/>
        <v>2589225</v>
      </c>
      <c r="CD45" s="229">
        <f t="shared" si="1"/>
        <v>60387133</v>
      </c>
      <c r="CE45" s="229">
        <f t="shared" si="1"/>
        <v>0</v>
      </c>
      <c r="CF45" s="229">
        <f t="shared" si="1"/>
        <v>58843955</v>
      </c>
      <c r="CG45" s="229">
        <f t="shared" si="1"/>
        <v>12373528</v>
      </c>
      <c r="CH45" s="229">
        <f t="shared" si="1"/>
        <v>71217483</v>
      </c>
      <c r="CI45" s="229">
        <f t="shared" si="1"/>
        <v>0</v>
      </c>
      <c r="CJ45" s="229">
        <f t="shared" si="1"/>
        <v>0</v>
      </c>
      <c r="CK45" s="229">
        <f t="shared" si="1"/>
        <v>55332742</v>
      </c>
      <c r="CL45" s="229">
        <f t="shared" si="1"/>
        <v>2589225</v>
      </c>
      <c r="CM45" s="229">
        <f t="shared" si="1"/>
        <v>57921967</v>
      </c>
      <c r="CN45" s="229">
        <f t="shared" si="1"/>
        <v>0</v>
      </c>
      <c r="CO45" s="229">
        <f t="shared" si="1"/>
        <v>16328504</v>
      </c>
      <c r="CP45" s="229">
        <f t="shared" si="1"/>
        <v>3329221</v>
      </c>
      <c r="CQ45" s="229">
        <f t="shared" si="1"/>
        <v>19657725</v>
      </c>
      <c r="CR45" s="229">
        <f t="shared" si="1"/>
        <v>0</v>
      </c>
      <c r="CS45" s="229">
        <f t="shared" si="1"/>
        <v>0</v>
      </c>
      <c r="CT45" s="229">
        <f t="shared" si="1"/>
        <v>15389172</v>
      </c>
      <c r="CU45" s="229">
        <f t="shared" si="1"/>
        <v>721884</v>
      </c>
      <c r="CV45" s="229">
        <f t="shared" si="1"/>
        <v>16111056</v>
      </c>
      <c r="CW45" s="229">
        <f t="shared" si="1"/>
        <v>0</v>
      </c>
      <c r="CX45" s="229">
        <f t="shared" si="1"/>
        <v>34390136</v>
      </c>
      <c r="CY45" s="229">
        <f t="shared" si="1"/>
        <v>7399958</v>
      </c>
      <c r="CZ45" s="229">
        <f t="shared" si="1"/>
        <v>41790094</v>
      </c>
      <c r="DA45" s="229">
        <f t="shared" si="1"/>
        <v>0</v>
      </c>
      <c r="DB45" s="229">
        <f t="shared" si="1"/>
        <v>0</v>
      </c>
      <c r="DC45" s="229">
        <f t="shared" si="1"/>
        <v>32310397</v>
      </c>
      <c r="DD45" s="229">
        <f t="shared" si="1"/>
        <v>1528408</v>
      </c>
      <c r="DE45" s="229">
        <f t="shared" si="1"/>
        <v>33838805</v>
      </c>
      <c r="DF45" s="229">
        <f t="shared" si="1"/>
        <v>0</v>
      </c>
      <c r="DG45" s="229">
        <f t="shared" si="1"/>
        <v>8125315</v>
      </c>
      <c r="DH45" s="229">
        <f t="shared" si="1"/>
        <v>1644349</v>
      </c>
      <c r="DI45" s="229">
        <f t="shared" si="1"/>
        <v>9769664</v>
      </c>
      <c r="DJ45" s="229">
        <f t="shared" si="1"/>
        <v>0</v>
      </c>
      <c r="DK45" s="229">
        <f t="shared" si="1"/>
        <v>0</v>
      </c>
      <c r="DL45" s="229">
        <f t="shared" si="1"/>
        <v>7633173</v>
      </c>
      <c r="DM45" s="229">
        <f t="shared" si="1"/>
        <v>338933</v>
      </c>
      <c r="DN45" s="229">
        <f t="shared" si="1"/>
        <v>7972106</v>
      </c>
      <c r="DO45" s="229">
        <f t="shared" si="1"/>
        <v>0</v>
      </c>
      <c r="DP45" s="229">
        <f t="shared" si="1"/>
        <v>2465166</v>
      </c>
      <c r="DQ45" s="229">
        <f t="shared" si="1"/>
        <v>0</v>
      </c>
      <c r="DR45" s="229">
        <f t="shared" si="1"/>
        <v>2465166</v>
      </c>
      <c r="DS45" s="229">
        <f t="shared" si="1"/>
        <v>0</v>
      </c>
      <c r="DT45" s="229">
        <f t="shared" si="1"/>
        <v>0</v>
      </c>
      <c r="DU45" s="229">
        <f t="shared" si="1"/>
        <v>2465166</v>
      </c>
      <c r="DV45" s="229">
        <f t="shared" si="1"/>
        <v>0</v>
      </c>
      <c r="DW45" s="229">
        <f t="shared" si="1"/>
        <v>2465166</v>
      </c>
      <c r="DX45" s="229">
        <f t="shared" si="1"/>
        <v>0</v>
      </c>
      <c r="DY45" s="229">
        <f t="shared" si="1"/>
        <v>2386045</v>
      </c>
      <c r="DZ45" s="229">
        <f t="shared" si="1"/>
        <v>0</v>
      </c>
      <c r="EA45" s="229">
        <f aca="true" t="shared" si="2" ref="EA45:GL45">SUM(EA4:EA44)</f>
        <v>2386045</v>
      </c>
      <c r="EB45" s="229">
        <f t="shared" si="2"/>
        <v>0</v>
      </c>
      <c r="EC45" s="229">
        <f t="shared" si="2"/>
        <v>0</v>
      </c>
      <c r="ED45" s="229">
        <f t="shared" si="2"/>
        <v>2386045</v>
      </c>
      <c r="EE45" s="229">
        <f t="shared" si="2"/>
        <v>0</v>
      </c>
      <c r="EF45" s="229">
        <f t="shared" si="2"/>
        <v>2386045</v>
      </c>
      <c r="EG45" s="229">
        <f t="shared" si="2"/>
        <v>0</v>
      </c>
      <c r="EH45" s="229">
        <f t="shared" si="2"/>
        <v>79121</v>
      </c>
      <c r="EI45" s="229">
        <f t="shared" si="2"/>
        <v>0</v>
      </c>
      <c r="EJ45" s="229">
        <f t="shared" si="2"/>
        <v>79121</v>
      </c>
      <c r="EK45" s="229">
        <f t="shared" si="2"/>
        <v>0</v>
      </c>
      <c r="EL45" s="229">
        <f t="shared" si="2"/>
        <v>0</v>
      </c>
      <c r="EM45" s="229">
        <f t="shared" si="2"/>
        <v>79121</v>
      </c>
      <c r="EN45" s="229">
        <f t="shared" si="2"/>
        <v>0</v>
      </c>
      <c r="EO45" s="229">
        <f t="shared" si="2"/>
        <v>79121</v>
      </c>
      <c r="EP45" s="229">
        <f t="shared" si="2"/>
        <v>0</v>
      </c>
      <c r="EQ45" s="229">
        <f t="shared" si="2"/>
        <v>2341276</v>
      </c>
      <c r="ER45" s="229">
        <f t="shared" si="2"/>
        <v>404497</v>
      </c>
      <c r="ES45" s="229">
        <f t="shared" si="2"/>
        <v>2745773</v>
      </c>
      <c r="ET45" s="229">
        <f t="shared" si="2"/>
        <v>0</v>
      </c>
      <c r="EU45" s="229">
        <f t="shared" si="2"/>
        <v>0</v>
      </c>
      <c r="EV45" s="229">
        <f t="shared" si="2"/>
        <v>2170482</v>
      </c>
      <c r="EW45" s="229">
        <f t="shared" si="2"/>
        <v>98480</v>
      </c>
      <c r="EX45" s="229">
        <f t="shared" si="2"/>
        <v>2268962</v>
      </c>
      <c r="EY45" s="229">
        <f t="shared" si="2"/>
        <v>0</v>
      </c>
      <c r="EZ45" s="229">
        <f t="shared" si="2"/>
        <v>8857540</v>
      </c>
      <c r="FA45" s="229">
        <f t="shared" si="2"/>
        <v>316205</v>
      </c>
      <c r="FB45" s="229">
        <f t="shared" si="2"/>
        <v>9173745</v>
      </c>
      <c r="FC45" s="229">
        <f t="shared" si="2"/>
        <v>0</v>
      </c>
      <c r="FD45" s="229">
        <f t="shared" si="2"/>
        <v>0</v>
      </c>
      <c r="FE45" s="229">
        <f t="shared" si="2"/>
        <v>8857539</v>
      </c>
      <c r="FF45" s="229">
        <f t="shared" si="2"/>
        <v>17926</v>
      </c>
      <c r="FG45" s="229">
        <f t="shared" si="2"/>
        <v>8875465</v>
      </c>
      <c r="FH45" s="229">
        <f t="shared" si="2"/>
        <v>0</v>
      </c>
      <c r="FI45" s="229">
        <f t="shared" si="2"/>
        <v>43336</v>
      </c>
      <c r="FJ45" s="229">
        <f t="shared" si="2"/>
        <v>0</v>
      </c>
      <c r="FK45" s="229">
        <f t="shared" si="2"/>
        <v>43336</v>
      </c>
      <c r="FL45" s="229">
        <f t="shared" si="2"/>
        <v>0</v>
      </c>
      <c r="FM45" s="229">
        <f t="shared" si="2"/>
        <v>0</v>
      </c>
      <c r="FN45" s="229">
        <f t="shared" si="2"/>
        <v>43335</v>
      </c>
      <c r="FO45" s="229">
        <f t="shared" si="2"/>
        <v>0</v>
      </c>
      <c r="FP45" s="229">
        <f t="shared" si="2"/>
        <v>43335</v>
      </c>
      <c r="FQ45" s="229">
        <f t="shared" si="2"/>
        <v>0</v>
      </c>
      <c r="FR45" s="229">
        <f t="shared" si="2"/>
        <v>28024</v>
      </c>
      <c r="FS45" s="229">
        <f t="shared" si="2"/>
        <v>297435</v>
      </c>
      <c r="FT45" s="229">
        <f t="shared" si="2"/>
        <v>325459</v>
      </c>
      <c r="FU45" s="229">
        <f t="shared" si="2"/>
        <v>0</v>
      </c>
      <c r="FV45" s="229">
        <f t="shared" si="2"/>
        <v>0</v>
      </c>
      <c r="FW45" s="229">
        <f t="shared" si="2"/>
        <v>28024</v>
      </c>
      <c r="FX45" s="229">
        <f t="shared" si="2"/>
        <v>17842</v>
      </c>
      <c r="FY45" s="229">
        <f t="shared" si="2"/>
        <v>45866</v>
      </c>
      <c r="FZ45" s="229">
        <f t="shared" si="2"/>
        <v>0</v>
      </c>
      <c r="GA45" s="229">
        <f t="shared" si="2"/>
        <v>14909</v>
      </c>
      <c r="GB45" s="229">
        <f t="shared" si="2"/>
        <v>270612</v>
      </c>
      <c r="GC45" s="229">
        <f t="shared" si="2"/>
        <v>285521</v>
      </c>
      <c r="GD45" s="229">
        <f t="shared" si="2"/>
        <v>0</v>
      </c>
      <c r="GE45" s="229">
        <f t="shared" si="2"/>
        <v>0</v>
      </c>
      <c r="GF45" s="229">
        <f t="shared" si="2"/>
        <v>14909</v>
      </c>
      <c r="GG45" s="229">
        <f t="shared" si="2"/>
        <v>16303</v>
      </c>
      <c r="GH45" s="229">
        <f t="shared" si="2"/>
        <v>31212</v>
      </c>
      <c r="GI45" s="229">
        <f t="shared" si="2"/>
        <v>0</v>
      </c>
      <c r="GJ45" s="229">
        <f t="shared" si="2"/>
        <v>13115</v>
      </c>
      <c r="GK45" s="229">
        <f t="shared" si="2"/>
        <v>26823</v>
      </c>
      <c r="GL45" s="229">
        <f t="shared" si="2"/>
        <v>39938</v>
      </c>
      <c r="GM45" s="229">
        <f aca="true" t="shared" si="3" ref="GM45:IV45">SUM(GM4:GM44)</f>
        <v>0</v>
      </c>
      <c r="GN45" s="229">
        <f t="shared" si="3"/>
        <v>0</v>
      </c>
      <c r="GO45" s="229">
        <f t="shared" si="3"/>
        <v>13115</v>
      </c>
      <c r="GP45" s="229">
        <f t="shared" si="3"/>
        <v>1539</v>
      </c>
      <c r="GQ45" s="229">
        <f t="shared" si="3"/>
        <v>14654</v>
      </c>
      <c r="GR45" s="229">
        <f t="shared" si="3"/>
        <v>0</v>
      </c>
      <c r="GS45" s="229">
        <f t="shared" si="3"/>
        <v>0</v>
      </c>
      <c r="GT45" s="229">
        <f t="shared" si="3"/>
        <v>0</v>
      </c>
      <c r="GU45" s="229">
        <f t="shared" si="3"/>
        <v>0</v>
      </c>
      <c r="GV45" s="229">
        <f t="shared" si="3"/>
        <v>0</v>
      </c>
      <c r="GW45" s="229">
        <f t="shared" si="3"/>
        <v>0</v>
      </c>
      <c r="GX45" s="229">
        <f t="shared" si="3"/>
        <v>0</v>
      </c>
      <c r="GY45" s="229">
        <f t="shared" si="3"/>
        <v>0</v>
      </c>
      <c r="GZ45" s="229">
        <f t="shared" si="3"/>
        <v>0</v>
      </c>
      <c r="HA45" s="229">
        <f t="shared" si="3"/>
        <v>0</v>
      </c>
      <c r="HB45" s="229">
        <f t="shared" si="3"/>
        <v>0</v>
      </c>
      <c r="HC45" s="229">
        <f t="shared" si="3"/>
        <v>0</v>
      </c>
      <c r="HD45" s="229">
        <f t="shared" si="3"/>
        <v>0</v>
      </c>
      <c r="HE45" s="229">
        <f t="shared" si="3"/>
        <v>0</v>
      </c>
      <c r="HF45" s="229">
        <f t="shared" si="3"/>
        <v>0</v>
      </c>
      <c r="HG45" s="229">
        <f t="shared" si="3"/>
        <v>0</v>
      </c>
      <c r="HH45" s="229">
        <f t="shared" si="3"/>
        <v>0</v>
      </c>
      <c r="HI45" s="229">
        <f t="shared" si="3"/>
        <v>0</v>
      </c>
      <c r="HJ45" s="229">
        <f t="shared" si="3"/>
        <v>0</v>
      </c>
      <c r="HK45" s="229">
        <f t="shared" si="3"/>
        <v>776743</v>
      </c>
      <c r="HL45" s="229">
        <f t="shared" si="3"/>
        <v>8575</v>
      </c>
      <c r="HM45" s="229">
        <f t="shared" si="3"/>
        <v>785318</v>
      </c>
      <c r="HN45" s="229">
        <f t="shared" si="3"/>
        <v>0</v>
      </c>
      <c r="HO45" s="229">
        <f t="shared" si="3"/>
        <v>0</v>
      </c>
      <c r="HP45" s="229">
        <f t="shared" si="3"/>
        <v>773129</v>
      </c>
      <c r="HQ45" s="229">
        <f t="shared" si="3"/>
        <v>3943</v>
      </c>
      <c r="HR45" s="229">
        <f t="shared" si="3"/>
        <v>777072</v>
      </c>
      <c r="HS45" s="229">
        <f t="shared" si="3"/>
        <v>0</v>
      </c>
      <c r="HT45" s="229">
        <f t="shared" si="3"/>
        <v>773132</v>
      </c>
      <c r="HU45" s="229">
        <f t="shared" si="3"/>
        <v>8575</v>
      </c>
      <c r="HV45" s="229">
        <f t="shared" si="3"/>
        <v>781707</v>
      </c>
      <c r="HW45" s="229">
        <f t="shared" si="3"/>
        <v>0</v>
      </c>
      <c r="HX45" s="229">
        <f t="shared" si="3"/>
        <v>0</v>
      </c>
      <c r="HY45" s="229">
        <f t="shared" si="3"/>
        <v>769518</v>
      </c>
      <c r="HZ45" s="229">
        <f t="shared" si="3"/>
        <v>3943</v>
      </c>
      <c r="IA45" s="229">
        <f t="shared" si="3"/>
        <v>773461</v>
      </c>
      <c r="IB45" s="229">
        <f t="shared" si="3"/>
        <v>0</v>
      </c>
      <c r="IC45" s="229">
        <f t="shared" si="3"/>
        <v>63387</v>
      </c>
      <c r="ID45" s="229">
        <f t="shared" si="3"/>
        <v>0</v>
      </c>
      <c r="IE45" s="229">
        <f t="shared" si="3"/>
        <v>63387</v>
      </c>
      <c r="IF45" s="229">
        <f t="shared" si="3"/>
        <v>0</v>
      </c>
      <c r="IG45" s="229">
        <f t="shared" si="3"/>
        <v>0</v>
      </c>
      <c r="IH45" s="229">
        <f t="shared" si="3"/>
        <v>63387</v>
      </c>
      <c r="II45" s="229">
        <f t="shared" si="3"/>
        <v>0</v>
      </c>
      <c r="IJ45" s="229">
        <f t="shared" si="3"/>
        <v>63387</v>
      </c>
      <c r="IK45" s="229">
        <f t="shared" si="3"/>
        <v>0</v>
      </c>
      <c r="IL45" s="229">
        <f t="shared" si="3"/>
        <v>709745</v>
      </c>
      <c r="IM45" s="229">
        <f t="shared" si="3"/>
        <v>8575</v>
      </c>
      <c r="IN45" s="229">
        <f t="shared" si="3"/>
        <v>718320</v>
      </c>
      <c r="IO45" s="229">
        <f t="shared" si="3"/>
        <v>0</v>
      </c>
      <c r="IP45" s="229">
        <f t="shared" si="3"/>
        <v>0</v>
      </c>
      <c r="IQ45" s="229">
        <f t="shared" si="3"/>
        <v>706131</v>
      </c>
      <c r="IR45" s="229">
        <f t="shared" si="3"/>
        <v>3943</v>
      </c>
      <c r="IS45" s="229">
        <f t="shared" si="3"/>
        <v>710074</v>
      </c>
      <c r="IT45" s="229">
        <f t="shared" si="3"/>
        <v>0</v>
      </c>
      <c r="IU45" s="229">
        <f t="shared" si="3"/>
        <v>0</v>
      </c>
      <c r="IV45" s="229">
        <f t="shared" si="3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>
    <tabColor indexed="12"/>
  </sheetPr>
  <dimension ref="A1:CU45"/>
  <sheetViews>
    <sheetView workbookViewId="0" topLeftCell="A1">
      <pane xSplit="2" ySplit="3" topLeftCell="BB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C4" sqref="BC4"/>
    </sheetView>
  </sheetViews>
  <sheetFormatPr defaultColWidth="9.00390625" defaultRowHeight="13.5"/>
  <cols>
    <col min="1" max="16384" width="9.00390625" style="230" customWidth="1"/>
  </cols>
  <sheetData>
    <row r="1" spans="2:99" ht="13.5">
      <c r="B1" s="230" t="s">
        <v>119</v>
      </c>
      <c r="C1" s="230">
        <v>6</v>
      </c>
      <c r="D1" s="230">
        <v>6</v>
      </c>
      <c r="E1" s="230">
        <v>6</v>
      </c>
      <c r="F1" s="230">
        <v>6</v>
      </c>
      <c r="G1" s="230">
        <v>6</v>
      </c>
      <c r="H1" s="230">
        <v>6</v>
      </c>
      <c r="I1" s="230">
        <v>6</v>
      </c>
      <c r="J1" s="230">
        <v>6</v>
      </c>
      <c r="K1" s="230">
        <v>6</v>
      </c>
      <c r="L1" s="230">
        <v>6</v>
      </c>
      <c r="M1" s="230">
        <v>6</v>
      </c>
      <c r="N1" s="230">
        <v>6</v>
      </c>
      <c r="O1" s="230">
        <v>6</v>
      </c>
      <c r="P1" s="230">
        <v>6</v>
      </c>
      <c r="Q1" s="230">
        <v>6</v>
      </c>
      <c r="R1" s="230">
        <v>6</v>
      </c>
      <c r="S1" s="230">
        <v>6</v>
      </c>
      <c r="T1" s="230">
        <v>6</v>
      </c>
      <c r="U1" s="230">
        <v>6</v>
      </c>
      <c r="V1" s="230">
        <v>6</v>
      </c>
      <c r="W1" s="230">
        <v>6</v>
      </c>
      <c r="X1" s="230">
        <v>6</v>
      </c>
      <c r="Y1" s="230">
        <v>6</v>
      </c>
      <c r="Z1" s="230">
        <v>6</v>
      </c>
      <c r="AA1" s="230">
        <v>6</v>
      </c>
      <c r="AB1" s="230">
        <v>6</v>
      </c>
      <c r="AC1" s="230">
        <v>6</v>
      </c>
      <c r="AD1" s="230">
        <v>6</v>
      </c>
      <c r="AE1" s="230">
        <v>6</v>
      </c>
      <c r="AF1" s="230">
        <v>6</v>
      </c>
      <c r="AG1" s="230">
        <v>6</v>
      </c>
      <c r="AH1" s="230">
        <v>6</v>
      </c>
      <c r="AI1" s="230">
        <v>6</v>
      </c>
      <c r="AJ1" s="230">
        <v>6</v>
      </c>
      <c r="AK1" s="230">
        <v>6</v>
      </c>
      <c r="AL1" s="230">
        <v>6</v>
      </c>
      <c r="AM1" s="230">
        <v>6</v>
      </c>
      <c r="AN1" s="230">
        <v>6</v>
      </c>
      <c r="AO1" s="230">
        <v>6</v>
      </c>
      <c r="AP1" s="230">
        <v>6</v>
      </c>
      <c r="AQ1" s="230">
        <v>6</v>
      </c>
      <c r="AR1" s="230">
        <v>6</v>
      </c>
      <c r="AS1" s="230">
        <v>6</v>
      </c>
      <c r="AT1" s="230">
        <v>6</v>
      </c>
      <c r="AU1" s="230">
        <v>6</v>
      </c>
      <c r="AV1" s="230">
        <v>6</v>
      </c>
      <c r="AW1" s="230">
        <v>6</v>
      </c>
      <c r="AX1" s="230">
        <v>6</v>
      </c>
      <c r="AY1" s="230">
        <v>6</v>
      </c>
      <c r="AZ1" s="230">
        <v>6</v>
      </c>
      <c r="BA1" s="230">
        <v>6</v>
      </c>
      <c r="BB1" s="230">
        <v>6</v>
      </c>
      <c r="BC1" s="230">
        <v>6</v>
      </c>
      <c r="BD1" s="230">
        <v>6</v>
      </c>
      <c r="BE1" s="230">
        <v>6</v>
      </c>
      <c r="BF1" s="230">
        <v>6</v>
      </c>
      <c r="BG1" s="230">
        <v>6</v>
      </c>
      <c r="BH1" s="230">
        <v>6</v>
      </c>
      <c r="BI1" s="230">
        <v>6</v>
      </c>
      <c r="BJ1" s="230">
        <v>6</v>
      </c>
      <c r="BK1" s="230">
        <v>6</v>
      </c>
      <c r="BL1" s="230">
        <v>6</v>
      </c>
      <c r="BM1" s="230">
        <v>6</v>
      </c>
      <c r="BN1" s="230">
        <v>6</v>
      </c>
      <c r="BO1" s="230">
        <v>6</v>
      </c>
      <c r="BP1" s="230">
        <v>6</v>
      </c>
      <c r="BQ1" s="230">
        <v>6</v>
      </c>
      <c r="BR1" s="230">
        <v>6</v>
      </c>
      <c r="BS1" s="230">
        <v>6</v>
      </c>
      <c r="BT1" s="230">
        <v>6</v>
      </c>
      <c r="BU1" s="230">
        <v>6</v>
      </c>
      <c r="BV1" s="230">
        <v>6</v>
      </c>
      <c r="BW1" s="230">
        <v>6</v>
      </c>
      <c r="BX1" s="230">
        <v>6</v>
      </c>
      <c r="BY1" s="230">
        <v>6</v>
      </c>
      <c r="BZ1" s="230">
        <v>6</v>
      </c>
      <c r="CA1" s="230">
        <v>6</v>
      </c>
      <c r="CB1" s="230">
        <v>6</v>
      </c>
      <c r="CC1" s="230">
        <v>6</v>
      </c>
      <c r="CD1" s="230">
        <v>6</v>
      </c>
      <c r="CE1" s="230">
        <v>6</v>
      </c>
      <c r="CF1" s="230">
        <v>6</v>
      </c>
      <c r="CG1" s="230">
        <v>6</v>
      </c>
      <c r="CH1" s="230">
        <v>6</v>
      </c>
      <c r="CI1" s="230">
        <v>6</v>
      </c>
      <c r="CJ1" s="230">
        <v>6</v>
      </c>
      <c r="CK1" s="230">
        <v>6</v>
      </c>
      <c r="CL1" s="230">
        <v>6</v>
      </c>
      <c r="CM1" s="230">
        <v>6</v>
      </c>
      <c r="CN1" s="230">
        <v>6</v>
      </c>
      <c r="CO1" s="230">
        <v>6</v>
      </c>
      <c r="CP1" s="230">
        <v>6</v>
      </c>
      <c r="CQ1" s="230">
        <v>6</v>
      </c>
      <c r="CR1" s="230">
        <v>6</v>
      </c>
      <c r="CS1" s="230">
        <v>6</v>
      </c>
      <c r="CT1" s="230">
        <v>6</v>
      </c>
      <c r="CU1" s="230">
        <v>6</v>
      </c>
    </row>
    <row r="2" spans="2:99" ht="13.5">
      <c r="B2" s="230" t="s">
        <v>120</v>
      </c>
      <c r="C2" s="230">
        <v>29</v>
      </c>
      <c r="D2" s="230">
        <v>29</v>
      </c>
      <c r="E2" s="230">
        <v>29</v>
      </c>
      <c r="F2" s="230">
        <v>29</v>
      </c>
      <c r="G2" s="230">
        <v>29</v>
      </c>
      <c r="H2" s="230">
        <v>29</v>
      </c>
      <c r="I2" s="230">
        <v>29</v>
      </c>
      <c r="J2" s="230">
        <v>30</v>
      </c>
      <c r="K2" s="230">
        <v>30</v>
      </c>
      <c r="L2" s="230">
        <v>30</v>
      </c>
      <c r="M2" s="230">
        <v>30</v>
      </c>
      <c r="N2" s="230">
        <v>30</v>
      </c>
      <c r="O2" s="230">
        <v>30</v>
      </c>
      <c r="P2" s="230">
        <v>30</v>
      </c>
      <c r="Q2" s="230">
        <v>30</v>
      </c>
      <c r="R2" s="230">
        <v>30</v>
      </c>
      <c r="S2" s="230">
        <v>31</v>
      </c>
      <c r="T2" s="230">
        <v>31</v>
      </c>
      <c r="U2" s="230">
        <v>31</v>
      </c>
      <c r="V2" s="230">
        <v>31</v>
      </c>
      <c r="W2" s="230">
        <v>31</v>
      </c>
      <c r="X2" s="230">
        <v>31</v>
      </c>
      <c r="Y2" s="230">
        <v>31</v>
      </c>
      <c r="Z2" s="230">
        <v>31</v>
      </c>
      <c r="AA2" s="230">
        <v>31</v>
      </c>
      <c r="AB2" s="230">
        <v>32</v>
      </c>
      <c r="AC2" s="230">
        <v>32</v>
      </c>
      <c r="AD2" s="230">
        <v>32</v>
      </c>
      <c r="AE2" s="230">
        <v>32</v>
      </c>
      <c r="AF2" s="230">
        <v>32</v>
      </c>
      <c r="AG2" s="230">
        <v>32</v>
      </c>
      <c r="AH2" s="230">
        <v>32</v>
      </c>
      <c r="AI2" s="230">
        <v>32</v>
      </c>
      <c r="AJ2" s="230">
        <v>32</v>
      </c>
      <c r="AK2" s="230">
        <v>33</v>
      </c>
      <c r="AL2" s="230">
        <v>33</v>
      </c>
      <c r="AM2" s="230">
        <v>33</v>
      </c>
      <c r="AN2" s="230">
        <v>33</v>
      </c>
      <c r="AO2" s="230">
        <v>33</v>
      </c>
      <c r="AP2" s="230">
        <v>33</v>
      </c>
      <c r="AQ2" s="230">
        <v>33</v>
      </c>
      <c r="AR2" s="230">
        <v>33</v>
      </c>
      <c r="AS2" s="230">
        <v>33</v>
      </c>
      <c r="AT2" s="230">
        <v>34</v>
      </c>
      <c r="AU2" s="230">
        <v>34</v>
      </c>
      <c r="AV2" s="230">
        <v>34</v>
      </c>
      <c r="AW2" s="230">
        <v>34</v>
      </c>
      <c r="AX2" s="230">
        <v>34</v>
      </c>
      <c r="AY2" s="230">
        <v>34</v>
      </c>
      <c r="AZ2" s="230">
        <v>34</v>
      </c>
      <c r="BA2" s="230">
        <v>34</v>
      </c>
      <c r="BB2" s="230">
        <v>34</v>
      </c>
      <c r="BC2" s="230">
        <v>35</v>
      </c>
      <c r="BD2" s="230">
        <v>35</v>
      </c>
      <c r="BE2" s="230">
        <v>35</v>
      </c>
      <c r="BF2" s="230">
        <v>35</v>
      </c>
      <c r="BG2" s="230">
        <v>35</v>
      </c>
      <c r="BH2" s="230">
        <v>35</v>
      </c>
      <c r="BI2" s="230">
        <v>35</v>
      </c>
      <c r="BJ2" s="230">
        <v>35</v>
      </c>
      <c r="BK2" s="230">
        <v>35</v>
      </c>
      <c r="BL2" s="230">
        <v>36</v>
      </c>
      <c r="BM2" s="230">
        <v>36</v>
      </c>
      <c r="BN2" s="230">
        <v>36</v>
      </c>
      <c r="BO2" s="230">
        <v>36</v>
      </c>
      <c r="BP2" s="230">
        <v>36</v>
      </c>
      <c r="BQ2" s="230">
        <v>36</v>
      </c>
      <c r="BR2" s="230">
        <v>36</v>
      </c>
      <c r="BS2" s="230">
        <v>36</v>
      </c>
      <c r="BT2" s="230">
        <v>36</v>
      </c>
      <c r="BU2" s="230">
        <v>37</v>
      </c>
      <c r="BV2" s="230">
        <v>37</v>
      </c>
      <c r="BW2" s="230">
        <v>37</v>
      </c>
      <c r="BX2" s="230">
        <v>37</v>
      </c>
      <c r="BY2" s="230">
        <v>37</v>
      </c>
      <c r="BZ2" s="230">
        <v>37</v>
      </c>
      <c r="CA2" s="230">
        <v>37</v>
      </c>
      <c r="CB2" s="230">
        <v>37</v>
      </c>
      <c r="CC2" s="230">
        <v>37</v>
      </c>
      <c r="CD2" s="230">
        <v>38</v>
      </c>
      <c r="CE2" s="230">
        <v>38</v>
      </c>
      <c r="CF2" s="230">
        <v>38</v>
      </c>
      <c r="CG2" s="230">
        <v>38</v>
      </c>
      <c r="CH2" s="230">
        <v>38</v>
      </c>
      <c r="CI2" s="230">
        <v>38</v>
      </c>
      <c r="CJ2" s="230">
        <v>38</v>
      </c>
      <c r="CK2" s="230">
        <v>38</v>
      </c>
      <c r="CL2" s="230">
        <v>38</v>
      </c>
      <c r="CM2" s="230">
        <v>39</v>
      </c>
      <c r="CN2" s="230">
        <v>39</v>
      </c>
      <c r="CO2" s="230">
        <v>39</v>
      </c>
      <c r="CP2" s="230">
        <v>39</v>
      </c>
      <c r="CQ2" s="230">
        <v>39</v>
      </c>
      <c r="CR2" s="230">
        <v>39</v>
      </c>
      <c r="CS2" s="230">
        <v>39</v>
      </c>
      <c r="CT2" s="230">
        <v>39</v>
      </c>
      <c r="CU2" s="230">
        <v>39</v>
      </c>
    </row>
    <row r="3" spans="2:99" ht="13.5">
      <c r="B3" s="230" t="s">
        <v>121</v>
      </c>
      <c r="C3" s="230">
        <v>3</v>
      </c>
      <c r="D3" s="230">
        <v>4</v>
      </c>
      <c r="E3" s="230">
        <v>5</v>
      </c>
      <c r="F3" s="230">
        <v>6</v>
      </c>
      <c r="G3" s="230">
        <v>7</v>
      </c>
      <c r="H3" s="230">
        <v>8</v>
      </c>
      <c r="I3" s="230">
        <v>9</v>
      </c>
      <c r="J3" s="230">
        <v>1</v>
      </c>
      <c r="K3" s="230">
        <v>2</v>
      </c>
      <c r="L3" s="230">
        <v>3</v>
      </c>
      <c r="M3" s="230">
        <v>4</v>
      </c>
      <c r="N3" s="230">
        <v>5</v>
      </c>
      <c r="O3" s="230">
        <v>6</v>
      </c>
      <c r="P3" s="230">
        <v>7</v>
      </c>
      <c r="Q3" s="230">
        <v>8</v>
      </c>
      <c r="R3" s="230">
        <v>9</v>
      </c>
      <c r="S3" s="230">
        <v>1</v>
      </c>
      <c r="T3" s="230">
        <v>2</v>
      </c>
      <c r="U3" s="230">
        <v>3</v>
      </c>
      <c r="V3" s="230">
        <v>4</v>
      </c>
      <c r="W3" s="230">
        <v>5</v>
      </c>
      <c r="X3" s="230">
        <v>6</v>
      </c>
      <c r="Y3" s="230">
        <v>7</v>
      </c>
      <c r="Z3" s="230">
        <v>8</v>
      </c>
      <c r="AA3" s="230">
        <v>9</v>
      </c>
      <c r="AB3" s="230">
        <v>1</v>
      </c>
      <c r="AC3" s="230">
        <v>2</v>
      </c>
      <c r="AD3" s="230">
        <v>3</v>
      </c>
      <c r="AE3" s="230">
        <v>4</v>
      </c>
      <c r="AF3" s="230">
        <v>5</v>
      </c>
      <c r="AG3" s="230">
        <v>6</v>
      </c>
      <c r="AH3" s="230">
        <v>7</v>
      </c>
      <c r="AI3" s="230">
        <v>8</v>
      </c>
      <c r="AJ3" s="230">
        <v>9</v>
      </c>
      <c r="AK3" s="230">
        <v>1</v>
      </c>
      <c r="AL3" s="230">
        <v>2</v>
      </c>
      <c r="AM3" s="230">
        <v>3</v>
      </c>
      <c r="AN3" s="230">
        <v>4</v>
      </c>
      <c r="AO3" s="230">
        <v>5</v>
      </c>
      <c r="AP3" s="230">
        <v>6</v>
      </c>
      <c r="AQ3" s="230">
        <v>7</v>
      </c>
      <c r="AR3" s="230">
        <v>8</v>
      </c>
      <c r="AS3" s="230">
        <v>9</v>
      </c>
      <c r="AT3" s="230">
        <v>1</v>
      </c>
      <c r="AU3" s="230">
        <v>2</v>
      </c>
      <c r="AV3" s="230">
        <v>3</v>
      </c>
      <c r="AW3" s="230">
        <v>4</v>
      </c>
      <c r="AX3" s="230">
        <v>5</v>
      </c>
      <c r="AY3" s="230">
        <v>6</v>
      </c>
      <c r="AZ3" s="230">
        <v>7</v>
      </c>
      <c r="BA3" s="230">
        <v>8</v>
      </c>
      <c r="BB3" s="230">
        <v>9</v>
      </c>
      <c r="BC3" s="230">
        <v>1</v>
      </c>
      <c r="BD3" s="230">
        <v>2</v>
      </c>
      <c r="BE3" s="230">
        <v>3</v>
      </c>
      <c r="BF3" s="230">
        <v>4</v>
      </c>
      <c r="BG3" s="230">
        <v>5</v>
      </c>
      <c r="BH3" s="230">
        <v>6</v>
      </c>
      <c r="BI3" s="230">
        <v>7</v>
      </c>
      <c r="BJ3" s="230">
        <v>8</v>
      </c>
      <c r="BK3" s="230">
        <v>9</v>
      </c>
      <c r="BL3" s="230">
        <v>1</v>
      </c>
      <c r="BM3" s="230">
        <v>2</v>
      </c>
      <c r="BN3" s="230">
        <v>3</v>
      </c>
      <c r="BO3" s="230">
        <v>4</v>
      </c>
      <c r="BP3" s="230">
        <v>5</v>
      </c>
      <c r="BQ3" s="230">
        <v>6</v>
      </c>
      <c r="BR3" s="230">
        <v>7</v>
      </c>
      <c r="BS3" s="230">
        <v>8</v>
      </c>
      <c r="BT3" s="230">
        <v>9</v>
      </c>
      <c r="BU3" s="230">
        <v>1</v>
      </c>
      <c r="BV3" s="230">
        <v>2</v>
      </c>
      <c r="BW3" s="230">
        <v>3</v>
      </c>
      <c r="BX3" s="230">
        <v>4</v>
      </c>
      <c r="BY3" s="230">
        <v>5</v>
      </c>
      <c r="BZ3" s="230">
        <v>6</v>
      </c>
      <c r="CA3" s="230">
        <v>7</v>
      </c>
      <c r="CB3" s="230">
        <v>8</v>
      </c>
      <c r="CC3" s="230">
        <v>9</v>
      </c>
      <c r="CD3" s="230">
        <v>1</v>
      </c>
      <c r="CE3" s="230">
        <v>2</v>
      </c>
      <c r="CF3" s="230">
        <v>3</v>
      </c>
      <c r="CG3" s="230">
        <v>4</v>
      </c>
      <c r="CH3" s="230">
        <v>5</v>
      </c>
      <c r="CI3" s="230">
        <v>6</v>
      </c>
      <c r="CJ3" s="230">
        <v>7</v>
      </c>
      <c r="CK3" s="230">
        <v>8</v>
      </c>
      <c r="CL3" s="230">
        <v>9</v>
      </c>
      <c r="CM3" s="230">
        <v>1</v>
      </c>
      <c r="CN3" s="230">
        <v>2</v>
      </c>
      <c r="CO3" s="230">
        <v>3</v>
      </c>
      <c r="CP3" s="230">
        <v>4</v>
      </c>
      <c r="CQ3" s="230">
        <v>5</v>
      </c>
      <c r="CR3" s="230">
        <v>6</v>
      </c>
      <c r="CS3" s="230">
        <v>7</v>
      </c>
      <c r="CT3" s="230">
        <v>8</v>
      </c>
      <c r="CU3" s="230">
        <v>9</v>
      </c>
    </row>
    <row r="4" spans="1:99" ht="13.5">
      <c r="A4" s="230" t="str">
        <f>T("472018")</f>
        <v>472018</v>
      </c>
      <c r="B4" s="230" t="s">
        <v>12</v>
      </c>
      <c r="C4" s="230">
        <v>0</v>
      </c>
      <c r="D4" s="230">
        <v>0</v>
      </c>
      <c r="E4" s="230">
        <v>0</v>
      </c>
      <c r="F4" s="230">
        <v>0</v>
      </c>
      <c r="G4" s="230">
        <v>0</v>
      </c>
      <c r="H4" s="230">
        <v>0</v>
      </c>
      <c r="I4" s="230">
        <v>0</v>
      </c>
      <c r="J4" s="230">
        <v>0</v>
      </c>
      <c r="K4" s="230">
        <v>0</v>
      </c>
      <c r="L4" s="230">
        <v>0</v>
      </c>
      <c r="M4" s="230">
        <v>0</v>
      </c>
      <c r="N4" s="230">
        <v>0</v>
      </c>
      <c r="O4" s="230">
        <v>0</v>
      </c>
      <c r="P4" s="230">
        <v>0</v>
      </c>
      <c r="Q4" s="230">
        <v>0</v>
      </c>
      <c r="R4" s="230">
        <v>0</v>
      </c>
      <c r="S4" s="230">
        <v>0</v>
      </c>
      <c r="T4" s="230">
        <v>0</v>
      </c>
      <c r="U4" s="230">
        <v>0</v>
      </c>
      <c r="V4" s="230">
        <v>0</v>
      </c>
      <c r="W4" s="230">
        <v>0</v>
      </c>
      <c r="X4" s="230">
        <v>0</v>
      </c>
      <c r="Y4" s="230">
        <v>0</v>
      </c>
      <c r="Z4" s="230">
        <v>0</v>
      </c>
      <c r="AA4" s="230">
        <v>0</v>
      </c>
      <c r="AB4" s="230">
        <v>0</v>
      </c>
      <c r="AC4" s="230">
        <v>0</v>
      </c>
      <c r="AD4" s="230">
        <v>0</v>
      </c>
      <c r="AE4" s="230">
        <v>0</v>
      </c>
      <c r="AF4" s="230">
        <v>0</v>
      </c>
      <c r="AG4" s="230">
        <v>0</v>
      </c>
      <c r="AH4" s="230">
        <v>0</v>
      </c>
      <c r="AI4" s="230">
        <v>0</v>
      </c>
      <c r="AJ4" s="230">
        <v>0</v>
      </c>
      <c r="AK4" s="230">
        <v>0</v>
      </c>
      <c r="AL4" s="230">
        <v>0</v>
      </c>
      <c r="AM4" s="230">
        <v>0</v>
      </c>
      <c r="AN4" s="230">
        <v>0</v>
      </c>
      <c r="AO4" s="230">
        <v>0</v>
      </c>
      <c r="AP4" s="230">
        <v>0</v>
      </c>
      <c r="AQ4" s="230">
        <v>0</v>
      </c>
      <c r="AR4" s="230">
        <v>0</v>
      </c>
      <c r="AS4" s="230">
        <v>0</v>
      </c>
      <c r="AT4" s="230">
        <v>0</v>
      </c>
      <c r="AU4" s="230">
        <v>0</v>
      </c>
      <c r="AV4" s="230">
        <v>0</v>
      </c>
      <c r="AW4" s="230">
        <v>0</v>
      </c>
      <c r="AX4" s="230">
        <v>0</v>
      </c>
      <c r="AY4" s="230">
        <v>0</v>
      </c>
      <c r="AZ4" s="230">
        <v>0</v>
      </c>
      <c r="BA4" s="230">
        <v>0</v>
      </c>
      <c r="BB4" s="230">
        <v>0</v>
      </c>
      <c r="BC4" s="230">
        <v>0</v>
      </c>
      <c r="BD4" s="230">
        <v>0</v>
      </c>
      <c r="BE4" s="230">
        <v>0</v>
      </c>
      <c r="BF4" s="230">
        <v>0</v>
      </c>
      <c r="BG4" s="230">
        <v>0</v>
      </c>
      <c r="BH4" s="230">
        <v>0</v>
      </c>
      <c r="BI4" s="230">
        <v>0</v>
      </c>
      <c r="BJ4" s="230">
        <v>0</v>
      </c>
      <c r="BK4" s="230">
        <v>0</v>
      </c>
      <c r="BL4" s="230">
        <v>0</v>
      </c>
      <c r="BM4" s="230">
        <v>0</v>
      </c>
      <c r="BN4" s="230">
        <v>0</v>
      </c>
      <c r="BO4" s="230">
        <v>0</v>
      </c>
      <c r="BP4" s="230">
        <v>0</v>
      </c>
      <c r="BQ4" s="230">
        <v>0</v>
      </c>
      <c r="BR4" s="230">
        <v>0</v>
      </c>
      <c r="BS4" s="230">
        <v>0</v>
      </c>
      <c r="BT4" s="230">
        <v>0</v>
      </c>
      <c r="BU4" s="230">
        <v>34877551</v>
      </c>
      <c r="BV4" s="230">
        <v>3406567</v>
      </c>
      <c r="BW4" s="230">
        <v>38284118</v>
      </c>
      <c r="BX4" s="230">
        <v>0</v>
      </c>
      <c r="BY4" s="230">
        <v>0</v>
      </c>
      <c r="BZ4" s="230">
        <v>33873025</v>
      </c>
      <c r="CA4" s="230">
        <v>811154</v>
      </c>
      <c r="CB4" s="230">
        <v>34684179</v>
      </c>
      <c r="CC4" s="230">
        <v>0</v>
      </c>
      <c r="CD4" s="230">
        <v>8112108</v>
      </c>
      <c r="CE4" s="230">
        <v>2799154</v>
      </c>
      <c r="CF4" s="230">
        <v>10911262</v>
      </c>
      <c r="CG4" s="230">
        <v>0</v>
      </c>
      <c r="CH4" s="230">
        <v>0</v>
      </c>
      <c r="CI4" s="230">
        <v>7512307</v>
      </c>
      <c r="CJ4" s="230">
        <v>190908</v>
      </c>
      <c r="CK4" s="230">
        <v>7703215</v>
      </c>
      <c r="CL4" s="230">
        <v>0</v>
      </c>
      <c r="CM4" s="230">
        <v>0</v>
      </c>
      <c r="CN4" s="230">
        <v>0</v>
      </c>
      <c r="CO4" s="230">
        <v>0</v>
      </c>
      <c r="CP4" s="230">
        <v>0</v>
      </c>
      <c r="CQ4" s="230">
        <v>0</v>
      </c>
      <c r="CR4" s="230">
        <v>0</v>
      </c>
      <c r="CS4" s="230">
        <v>0</v>
      </c>
      <c r="CT4" s="230">
        <v>0</v>
      </c>
      <c r="CU4" s="230">
        <v>0</v>
      </c>
    </row>
    <row r="5" spans="1:99" ht="13.5">
      <c r="A5" s="230" t="str">
        <f>T("472051")</f>
        <v>472051</v>
      </c>
      <c r="B5" s="230" t="s">
        <v>13</v>
      </c>
      <c r="C5" s="230">
        <v>0</v>
      </c>
      <c r="D5" s="230">
        <v>0</v>
      </c>
      <c r="E5" s="230">
        <v>0</v>
      </c>
      <c r="F5" s="230">
        <v>0</v>
      </c>
      <c r="G5" s="230">
        <v>0</v>
      </c>
      <c r="H5" s="230">
        <v>0</v>
      </c>
      <c r="I5" s="230">
        <v>0</v>
      </c>
      <c r="J5" s="230">
        <v>0</v>
      </c>
      <c r="K5" s="230">
        <v>0</v>
      </c>
      <c r="L5" s="230">
        <v>0</v>
      </c>
      <c r="M5" s="230">
        <v>0</v>
      </c>
      <c r="N5" s="230">
        <v>0</v>
      </c>
      <c r="O5" s="230">
        <v>0</v>
      </c>
      <c r="P5" s="230">
        <v>0</v>
      </c>
      <c r="Q5" s="230">
        <v>0</v>
      </c>
      <c r="R5" s="230">
        <v>0</v>
      </c>
      <c r="S5" s="230">
        <v>0</v>
      </c>
      <c r="T5" s="230">
        <v>0</v>
      </c>
      <c r="U5" s="230">
        <v>0</v>
      </c>
      <c r="V5" s="230">
        <v>0</v>
      </c>
      <c r="W5" s="230">
        <v>0</v>
      </c>
      <c r="X5" s="230">
        <v>0</v>
      </c>
      <c r="Y5" s="230">
        <v>0</v>
      </c>
      <c r="Z5" s="230">
        <v>0</v>
      </c>
      <c r="AA5" s="230">
        <v>0</v>
      </c>
      <c r="AB5" s="230">
        <v>0</v>
      </c>
      <c r="AC5" s="230">
        <v>0</v>
      </c>
      <c r="AD5" s="230">
        <v>0</v>
      </c>
      <c r="AE5" s="230">
        <v>0</v>
      </c>
      <c r="AF5" s="230">
        <v>0</v>
      </c>
      <c r="AG5" s="230">
        <v>0</v>
      </c>
      <c r="AH5" s="230">
        <v>0</v>
      </c>
      <c r="AI5" s="230">
        <v>0</v>
      </c>
      <c r="AJ5" s="230">
        <v>0</v>
      </c>
      <c r="AK5" s="230">
        <v>0</v>
      </c>
      <c r="AL5" s="230">
        <v>0</v>
      </c>
      <c r="AM5" s="230">
        <v>0</v>
      </c>
      <c r="AN5" s="230">
        <v>0</v>
      </c>
      <c r="AO5" s="230">
        <v>0</v>
      </c>
      <c r="AP5" s="230">
        <v>0</v>
      </c>
      <c r="AQ5" s="230">
        <v>0</v>
      </c>
      <c r="AR5" s="230">
        <v>0</v>
      </c>
      <c r="AS5" s="230">
        <v>0</v>
      </c>
      <c r="AT5" s="230">
        <v>0</v>
      </c>
      <c r="AU5" s="230">
        <v>0</v>
      </c>
      <c r="AV5" s="230">
        <v>0</v>
      </c>
      <c r="AW5" s="230">
        <v>0</v>
      </c>
      <c r="AX5" s="230">
        <v>0</v>
      </c>
      <c r="AY5" s="230">
        <v>0</v>
      </c>
      <c r="AZ5" s="230">
        <v>0</v>
      </c>
      <c r="BA5" s="230">
        <v>0</v>
      </c>
      <c r="BB5" s="230">
        <v>0</v>
      </c>
      <c r="BC5" s="230">
        <v>0</v>
      </c>
      <c r="BD5" s="230">
        <v>0</v>
      </c>
      <c r="BE5" s="230">
        <v>0</v>
      </c>
      <c r="BF5" s="230">
        <v>0</v>
      </c>
      <c r="BG5" s="230">
        <v>0</v>
      </c>
      <c r="BH5" s="230">
        <v>0</v>
      </c>
      <c r="BI5" s="230">
        <v>0</v>
      </c>
      <c r="BJ5" s="230">
        <v>0</v>
      </c>
      <c r="BK5" s="230">
        <v>0</v>
      </c>
      <c r="BL5" s="230">
        <v>0</v>
      </c>
      <c r="BM5" s="230">
        <v>0</v>
      </c>
      <c r="BN5" s="230">
        <v>0</v>
      </c>
      <c r="BO5" s="230">
        <v>0</v>
      </c>
      <c r="BP5" s="230">
        <v>0</v>
      </c>
      <c r="BQ5" s="230">
        <v>0</v>
      </c>
      <c r="BR5" s="230">
        <v>0</v>
      </c>
      <c r="BS5" s="230">
        <v>0</v>
      </c>
      <c r="BT5" s="230">
        <v>0</v>
      </c>
      <c r="BU5" s="230">
        <v>7452292</v>
      </c>
      <c r="BV5" s="230">
        <v>1421560</v>
      </c>
      <c r="BW5" s="230">
        <v>8873852</v>
      </c>
      <c r="BX5" s="230">
        <v>0</v>
      </c>
      <c r="BY5" s="230">
        <v>0</v>
      </c>
      <c r="BZ5" s="230">
        <v>7047421</v>
      </c>
      <c r="CA5" s="230">
        <v>341372</v>
      </c>
      <c r="CB5" s="230">
        <v>7388793</v>
      </c>
      <c r="CC5" s="230">
        <v>0</v>
      </c>
      <c r="CD5" s="230">
        <v>2254375</v>
      </c>
      <c r="CE5" s="230">
        <v>820849</v>
      </c>
      <c r="CF5" s="230">
        <v>3075224</v>
      </c>
      <c r="CG5" s="230">
        <v>0</v>
      </c>
      <c r="CH5" s="230">
        <v>0</v>
      </c>
      <c r="CI5" s="230">
        <v>2053289</v>
      </c>
      <c r="CJ5" s="230">
        <v>80758</v>
      </c>
      <c r="CK5" s="230">
        <v>2134047</v>
      </c>
      <c r="CL5" s="230">
        <v>0</v>
      </c>
      <c r="CM5" s="230">
        <v>0</v>
      </c>
      <c r="CN5" s="230">
        <v>0</v>
      </c>
      <c r="CO5" s="230">
        <v>0</v>
      </c>
      <c r="CP5" s="230">
        <v>0</v>
      </c>
      <c r="CQ5" s="230">
        <v>0</v>
      </c>
      <c r="CR5" s="230">
        <v>0</v>
      </c>
      <c r="CS5" s="230">
        <v>0</v>
      </c>
      <c r="CT5" s="230">
        <v>0</v>
      </c>
      <c r="CU5" s="230">
        <v>0</v>
      </c>
    </row>
    <row r="6" spans="1:99" ht="13.5">
      <c r="A6" s="230" t="str">
        <f>T("472077")</f>
        <v>472077</v>
      </c>
      <c r="B6" s="230" t="s">
        <v>14</v>
      </c>
      <c r="C6" s="230">
        <v>0</v>
      </c>
      <c r="D6" s="230">
        <v>0</v>
      </c>
      <c r="E6" s="230">
        <v>0</v>
      </c>
      <c r="F6" s="230">
        <v>0</v>
      </c>
      <c r="G6" s="230">
        <v>0</v>
      </c>
      <c r="H6" s="230">
        <v>0</v>
      </c>
      <c r="I6" s="230">
        <v>0</v>
      </c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0">
        <v>0</v>
      </c>
      <c r="R6" s="230">
        <v>0</v>
      </c>
      <c r="S6" s="230">
        <v>0</v>
      </c>
      <c r="T6" s="230">
        <v>0</v>
      </c>
      <c r="U6" s="230">
        <v>0</v>
      </c>
      <c r="V6" s="230">
        <v>0</v>
      </c>
      <c r="W6" s="230">
        <v>0</v>
      </c>
      <c r="X6" s="230">
        <v>0</v>
      </c>
      <c r="Y6" s="230">
        <v>0</v>
      </c>
      <c r="Z6" s="230">
        <v>0</v>
      </c>
      <c r="AA6" s="230">
        <v>0</v>
      </c>
      <c r="AB6" s="230">
        <v>0</v>
      </c>
      <c r="AC6" s="230">
        <v>0</v>
      </c>
      <c r="AD6" s="230">
        <v>0</v>
      </c>
      <c r="AE6" s="230">
        <v>0</v>
      </c>
      <c r="AF6" s="230">
        <v>0</v>
      </c>
      <c r="AG6" s="230">
        <v>0</v>
      </c>
      <c r="AH6" s="230">
        <v>0</v>
      </c>
      <c r="AI6" s="230">
        <v>0</v>
      </c>
      <c r="AJ6" s="230">
        <v>0</v>
      </c>
      <c r="AK6" s="230">
        <v>0</v>
      </c>
      <c r="AL6" s="230">
        <v>0</v>
      </c>
      <c r="AM6" s="230">
        <v>0</v>
      </c>
      <c r="AN6" s="230">
        <v>0</v>
      </c>
      <c r="AO6" s="230">
        <v>0</v>
      </c>
      <c r="AP6" s="230">
        <v>0</v>
      </c>
      <c r="AQ6" s="230">
        <v>0</v>
      </c>
      <c r="AR6" s="230">
        <v>0</v>
      </c>
      <c r="AS6" s="230">
        <v>0</v>
      </c>
      <c r="AT6" s="230">
        <v>0</v>
      </c>
      <c r="AU6" s="230">
        <v>0</v>
      </c>
      <c r="AV6" s="230">
        <v>0</v>
      </c>
      <c r="AW6" s="230">
        <v>0</v>
      </c>
      <c r="AX6" s="230">
        <v>0</v>
      </c>
      <c r="AY6" s="230">
        <v>0</v>
      </c>
      <c r="AZ6" s="230">
        <v>0</v>
      </c>
      <c r="BA6" s="230">
        <v>0</v>
      </c>
      <c r="BB6" s="230">
        <v>0</v>
      </c>
      <c r="BC6" s="230">
        <v>0</v>
      </c>
      <c r="BD6" s="230">
        <v>0</v>
      </c>
      <c r="BE6" s="230">
        <v>0</v>
      </c>
      <c r="BF6" s="230">
        <v>0</v>
      </c>
      <c r="BG6" s="230">
        <v>0</v>
      </c>
      <c r="BH6" s="230">
        <v>0</v>
      </c>
      <c r="BI6" s="230">
        <v>0</v>
      </c>
      <c r="BJ6" s="230">
        <v>0</v>
      </c>
      <c r="BK6" s="230">
        <v>0</v>
      </c>
      <c r="BL6" s="230">
        <v>0</v>
      </c>
      <c r="BM6" s="230">
        <v>0</v>
      </c>
      <c r="BN6" s="230">
        <v>0</v>
      </c>
      <c r="BO6" s="230">
        <v>0</v>
      </c>
      <c r="BP6" s="230">
        <v>0</v>
      </c>
      <c r="BQ6" s="230">
        <v>0</v>
      </c>
      <c r="BR6" s="230">
        <v>0</v>
      </c>
      <c r="BS6" s="230">
        <v>0</v>
      </c>
      <c r="BT6" s="230">
        <v>0</v>
      </c>
      <c r="BU6" s="230">
        <v>3683447</v>
      </c>
      <c r="BV6" s="230">
        <v>752807</v>
      </c>
      <c r="BW6" s="230">
        <v>4436254</v>
      </c>
      <c r="BX6" s="230">
        <v>0</v>
      </c>
      <c r="BY6" s="230">
        <v>0</v>
      </c>
      <c r="BZ6" s="230">
        <v>3492794</v>
      </c>
      <c r="CA6" s="230">
        <v>153449</v>
      </c>
      <c r="CB6" s="230">
        <v>3646243</v>
      </c>
      <c r="CC6" s="230">
        <v>0</v>
      </c>
      <c r="CD6" s="230">
        <v>1161984</v>
      </c>
      <c r="CE6" s="230">
        <v>421142</v>
      </c>
      <c r="CF6" s="230">
        <v>1583126</v>
      </c>
      <c r="CG6" s="230">
        <v>0</v>
      </c>
      <c r="CH6" s="230">
        <v>0</v>
      </c>
      <c r="CI6" s="230">
        <v>1066561</v>
      </c>
      <c r="CJ6" s="230">
        <v>52270</v>
      </c>
      <c r="CK6" s="230">
        <v>1118831</v>
      </c>
      <c r="CL6" s="230">
        <v>0</v>
      </c>
      <c r="CM6" s="230">
        <v>0</v>
      </c>
      <c r="CN6" s="230">
        <v>0</v>
      </c>
      <c r="CO6" s="230">
        <v>0</v>
      </c>
      <c r="CP6" s="230">
        <v>0</v>
      </c>
      <c r="CQ6" s="230">
        <v>0</v>
      </c>
      <c r="CR6" s="230">
        <v>0</v>
      </c>
      <c r="CS6" s="230">
        <v>0</v>
      </c>
      <c r="CT6" s="230">
        <v>0</v>
      </c>
      <c r="CU6" s="230">
        <v>0</v>
      </c>
    </row>
    <row r="7" spans="1:99" ht="13.5">
      <c r="A7" s="230" t="str">
        <f>T("472085")</f>
        <v>472085</v>
      </c>
      <c r="B7" s="230" t="s">
        <v>15</v>
      </c>
      <c r="C7" s="230">
        <v>0</v>
      </c>
      <c r="D7" s="230">
        <v>0</v>
      </c>
      <c r="E7" s="230">
        <v>0</v>
      </c>
      <c r="F7" s="230">
        <v>0</v>
      </c>
      <c r="G7" s="230">
        <v>0</v>
      </c>
      <c r="H7" s="230">
        <v>0</v>
      </c>
      <c r="I7" s="230">
        <v>0</v>
      </c>
      <c r="J7" s="230">
        <v>0</v>
      </c>
      <c r="K7" s="230">
        <v>0</v>
      </c>
      <c r="L7" s="230">
        <v>0</v>
      </c>
      <c r="M7" s="230">
        <v>0</v>
      </c>
      <c r="N7" s="230">
        <v>0</v>
      </c>
      <c r="O7" s="230">
        <v>0</v>
      </c>
      <c r="P7" s="230">
        <v>0</v>
      </c>
      <c r="Q7" s="230">
        <v>0</v>
      </c>
      <c r="R7" s="230">
        <v>0</v>
      </c>
      <c r="S7" s="230">
        <v>0</v>
      </c>
      <c r="T7" s="230">
        <v>0</v>
      </c>
      <c r="U7" s="230">
        <v>0</v>
      </c>
      <c r="V7" s="230">
        <v>0</v>
      </c>
      <c r="W7" s="230">
        <v>0</v>
      </c>
      <c r="X7" s="230">
        <v>0</v>
      </c>
      <c r="Y7" s="230">
        <v>0</v>
      </c>
      <c r="Z7" s="230">
        <v>0</v>
      </c>
      <c r="AA7" s="230">
        <v>0</v>
      </c>
      <c r="AB7" s="230">
        <v>0</v>
      </c>
      <c r="AC7" s="230">
        <v>0</v>
      </c>
      <c r="AD7" s="230">
        <v>0</v>
      </c>
      <c r="AE7" s="230">
        <v>0</v>
      </c>
      <c r="AF7" s="230">
        <v>0</v>
      </c>
      <c r="AG7" s="230">
        <v>0</v>
      </c>
      <c r="AH7" s="230">
        <v>0</v>
      </c>
      <c r="AI7" s="230">
        <v>0</v>
      </c>
      <c r="AJ7" s="230">
        <v>0</v>
      </c>
      <c r="AK7" s="230">
        <v>0</v>
      </c>
      <c r="AL7" s="230">
        <v>0</v>
      </c>
      <c r="AM7" s="230">
        <v>0</v>
      </c>
      <c r="AN7" s="230">
        <v>0</v>
      </c>
      <c r="AO7" s="230">
        <v>0</v>
      </c>
      <c r="AP7" s="230">
        <v>0</v>
      </c>
      <c r="AQ7" s="230">
        <v>0</v>
      </c>
      <c r="AR7" s="230">
        <v>0</v>
      </c>
      <c r="AS7" s="230">
        <v>0</v>
      </c>
      <c r="AT7" s="230">
        <v>0</v>
      </c>
      <c r="AU7" s="230">
        <v>0</v>
      </c>
      <c r="AV7" s="230">
        <v>0</v>
      </c>
      <c r="AW7" s="230">
        <v>0</v>
      </c>
      <c r="AX7" s="230">
        <v>0</v>
      </c>
      <c r="AY7" s="230">
        <v>0</v>
      </c>
      <c r="AZ7" s="230">
        <v>0</v>
      </c>
      <c r="BA7" s="230">
        <v>0</v>
      </c>
      <c r="BB7" s="230">
        <v>0</v>
      </c>
      <c r="BC7" s="230">
        <v>0</v>
      </c>
      <c r="BD7" s="230">
        <v>0</v>
      </c>
      <c r="BE7" s="230">
        <v>0</v>
      </c>
      <c r="BF7" s="230">
        <v>0</v>
      </c>
      <c r="BG7" s="230">
        <v>0</v>
      </c>
      <c r="BH7" s="230">
        <v>0</v>
      </c>
      <c r="BI7" s="230">
        <v>0</v>
      </c>
      <c r="BJ7" s="230">
        <v>0</v>
      </c>
      <c r="BK7" s="230">
        <v>0</v>
      </c>
      <c r="BL7" s="230">
        <v>0</v>
      </c>
      <c r="BM7" s="230">
        <v>0</v>
      </c>
      <c r="BN7" s="230">
        <v>0</v>
      </c>
      <c r="BO7" s="230">
        <v>0</v>
      </c>
      <c r="BP7" s="230">
        <v>0</v>
      </c>
      <c r="BQ7" s="230">
        <v>0</v>
      </c>
      <c r="BR7" s="230">
        <v>0</v>
      </c>
      <c r="BS7" s="230">
        <v>0</v>
      </c>
      <c r="BT7" s="230">
        <v>0</v>
      </c>
      <c r="BU7" s="230">
        <v>11321617</v>
      </c>
      <c r="BV7" s="230">
        <v>1130808</v>
      </c>
      <c r="BW7" s="230">
        <v>12452425</v>
      </c>
      <c r="BX7" s="230">
        <v>0</v>
      </c>
      <c r="BY7" s="230">
        <v>0</v>
      </c>
      <c r="BZ7" s="230">
        <v>11064684</v>
      </c>
      <c r="CA7" s="230">
        <v>258455</v>
      </c>
      <c r="CB7" s="230">
        <v>11323139</v>
      </c>
      <c r="CC7" s="230">
        <v>0</v>
      </c>
      <c r="CD7" s="230">
        <v>2554074</v>
      </c>
      <c r="CE7" s="230">
        <v>513528</v>
      </c>
      <c r="CF7" s="230">
        <v>3067602</v>
      </c>
      <c r="CG7" s="230">
        <v>0</v>
      </c>
      <c r="CH7" s="230">
        <v>0</v>
      </c>
      <c r="CI7" s="230">
        <v>2440714</v>
      </c>
      <c r="CJ7" s="230">
        <v>73925</v>
      </c>
      <c r="CK7" s="230">
        <v>2514639</v>
      </c>
      <c r="CL7" s="230">
        <v>0</v>
      </c>
      <c r="CM7" s="230">
        <v>0</v>
      </c>
      <c r="CN7" s="230">
        <v>0</v>
      </c>
      <c r="CO7" s="230">
        <v>0</v>
      </c>
      <c r="CP7" s="230">
        <v>0</v>
      </c>
      <c r="CQ7" s="230">
        <v>0</v>
      </c>
      <c r="CR7" s="230">
        <v>0</v>
      </c>
      <c r="CS7" s="230">
        <v>0</v>
      </c>
      <c r="CT7" s="230">
        <v>0</v>
      </c>
      <c r="CU7" s="230">
        <v>0</v>
      </c>
    </row>
    <row r="8" spans="1:99" ht="13.5">
      <c r="A8" s="230" t="str">
        <f>T("472093")</f>
        <v>472093</v>
      </c>
      <c r="B8" s="230" t="s">
        <v>16</v>
      </c>
      <c r="C8" s="230">
        <v>0</v>
      </c>
      <c r="D8" s="230">
        <v>0</v>
      </c>
      <c r="E8" s="230">
        <v>0</v>
      </c>
      <c r="F8" s="230">
        <v>0</v>
      </c>
      <c r="G8" s="230">
        <v>0</v>
      </c>
      <c r="H8" s="230">
        <v>0</v>
      </c>
      <c r="I8" s="230">
        <v>0</v>
      </c>
      <c r="J8" s="230">
        <v>0</v>
      </c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230">
        <v>0</v>
      </c>
      <c r="S8" s="230">
        <v>0</v>
      </c>
      <c r="T8" s="230">
        <v>0</v>
      </c>
      <c r="U8" s="230">
        <v>0</v>
      </c>
      <c r="V8" s="230">
        <v>0</v>
      </c>
      <c r="W8" s="230">
        <v>0</v>
      </c>
      <c r="X8" s="230">
        <v>0</v>
      </c>
      <c r="Y8" s="230">
        <v>0</v>
      </c>
      <c r="Z8" s="230">
        <v>0</v>
      </c>
      <c r="AA8" s="230">
        <v>0</v>
      </c>
      <c r="AB8" s="230">
        <v>0</v>
      </c>
      <c r="AC8" s="230">
        <v>0</v>
      </c>
      <c r="AD8" s="230">
        <v>0</v>
      </c>
      <c r="AE8" s="230">
        <v>0</v>
      </c>
      <c r="AF8" s="230">
        <v>0</v>
      </c>
      <c r="AG8" s="230">
        <v>0</v>
      </c>
      <c r="AH8" s="230">
        <v>0</v>
      </c>
      <c r="AI8" s="230">
        <v>0</v>
      </c>
      <c r="AJ8" s="230">
        <v>0</v>
      </c>
      <c r="AK8" s="230">
        <v>0</v>
      </c>
      <c r="AL8" s="230">
        <v>0</v>
      </c>
      <c r="AM8" s="230">
        <v>0</v>
      </c>
      <c r="AN8" s="230">
        <v>0</v>
      </c>
      <c r="AO8" s="230">
        <v>0</v>
      </c>
      <c r="AP8" s="230">
        <v>0</v>
      </c>
      <c r="AQ8" s="230">
        <v>0</v>
      </c>
      <c r="AR8" s="230">
        <v>0</v>
      </c>
      <c r="AS8" s="230">
        <v>0</v>
      </c>
      <c r="AT8" s="230">
        <v>0</v>
      </c>
      <c r="AU8" s="230">
        <v>0</v>
      </c>
      <c r="AV8" s="230">
        <v>0</v>
      </c>
      <c r="AW8" s="230">
        <v>0</v>
      </c>
      <c r="AX8" s="230">
        <v>0</v>
      </c>
      <c r="AY8" s="230">
        <v>0</v>
      </c>
      <c r="AZ8" s="230">
        <v>0</v>
      </c>
      <c r="BA8" s="230">
        <v>0</v>
      </c>
      <c r="BB8" s="230">
        <v>0</v>
      </c>
      <c r="BC8" s="230">
        <v>0</v>
      </c>
      <c r="BD8" s="230">
        <v>0</v>
      </c>
      <c r="BE8" s="230">
        <v>0</v>
      </c>
      <c r="BF8" s="230">
        <v>0</v>
      </c>
      <c r="BG8" s="230">
        <v>0</v>
      </c>
      <c r="BH8" s="230">
        <v>0</v>
      </c>
      <c r="BI8" s="230">
        <v>0</v>
      </c>
      <c r="BJ8" s="230">
        <v>0</v>
      </c>
      <c r="BK8" s="230">
        <v>0</v>
      </c>
      <c r="BL8" s="230">
        <v>0</v>
      </c>
      <c r="BM8" s="230">
        <v>0</v>
      </c>
      <c r="BN8" s="230">
        <v>0</v>
      </c>
      <c r="BO8" s="230">
        <v>0</v>
      </c>
      <c r="BP8" s="230">
        <v>0</v>
      </c>
      <c r="BQ8" s="230">
        <v>0</v>
      </c>
      <c r="BR8" s="230">
        <v>0</v>
      </c>
      <c r="BS8" s="230">
        <v>0</v>
      </c>
      <c r="BT8" s="230">
        <v>0</v>
      </c>
      <c r="BU8" s="230">
        <v>4422925</v>
      </c>
      <c r="BV8" s="230">
        <v>894593</v>
      </c>
      <c r="BW8" s="230">
        <v>5317518</v>
      </c>
      <c r="BX8" s="230">
        <v>0</v>
      </c>
      <c r="BY8" s="230">
        <v>0</v>
      </c>
      <c r="BZ8" s="230">
        <v>4168450</v>
      </c>
      <c r="CA8" s="230">
        <v>152131</v>
      </c>
      <c r="CB8" s="230">
        <v>4320581</v>
      </c>
      <c r="CC8" s="230">
        <v>0</v>
      </c>
      <c r="CD8" s="230">
        <v>1296663</v>
      </c>
      <c r="CE8" s="230">
        <v>506046</v>
      </c>
      <c r="CF8" s="230">
        <v>1802709</v>
      </c>
      <c r="CG8" s="230">
        <v>0</v>
      </c>
      <c r="CH8" s="230">
        <v>0</v>
      </c>
      <c r="CI8" s="230">
        <v>1173700</v>
      </c>
      <c r="CJ8" s="230">
        <v>71494</v>
      </c>
      <c r="CK8" s="230">
        <v>1245194</v>
      </c>
      <c r="CL8" s="230">
        <v>0</v>
      </c>
      <c r="CM8" s="230">
        <v>0</v>
      </c>
      <c r="CN8" s="230">
        <v>0</v>
      </c>
      <c r="CO8" s="230">
        <v>0</v>
      </c>
      <c r="CP8" s="230">
        <v>0</v>
      </c>
      <c r="CQ8" s="230">
        <v>0</v>
      </c>
      <c r="CR8" s="230">
        <v>0</v>
      </c>
      <c r="CS8" s="230">
        <v>0</v>
      </c>
      <c r="CT8" s="230">
        <v>0</v>
      </c>
      <c r="CU8" s="230">
        <v>0</v>
      </c>
    </row>
    <row r="9" spans="1:99" ht="13.5">
      <c r="A9" s="230" t="str">
        <f>T("472107")</f>
        <v>472107</v>
      </c>
      <c r="B9" s="230" t="s">
        <v>17</v>
      </c>
      <c r="C9" s="230">
        <v>0</v>
      </c>
      <c r="D9" s="230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30">
        <v>0</v>
      </c>
      <c r="U9" s="230">
        <v>0</v>
      </c>
      <c r="V9" s="230">
        <v>0</v>
      </c>
      <c r="W9" s="230">
        <v>0</v>
      </c>
      <c r="X9" s="230">
        <v>0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0">
        <v>0</v>
      </c>
      <c r="AJ9" s="230">
        <v>0</v>
      </c>
      <c r="AK9" s="230">
        <v>0</v>
      </c>
      <c r="AL9" s="230">
        <v>0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30">
        <v>0</v>
      </c>
      <c r="AS9" s="230">
        <v>0</v>
      </c>
      <c r="AT9" s="230">
        <v>0</v>
      </c>
      <c r="AU9" s="230">
        <v>0</v>
      </c>
      <c r="AV9" s="230">
        <v>0</v>
      </c>
      <c r="AW9" s="230">
        <v>0</v>
      </c>
      <c r="AX9" s="230">
        <v>0</v>
      </c>
      <c r="AY9" s="230">
        <v>0</v>
      </c>
      <c r="AZ9" s="230">
        <v>0</v>
      </c>
      <c r="BA9" s="230">
        <v>0</v>
      </c>
      <c r="BB9" s="230">
        <v>0</v>
      </c>
      <c r="BC9" s="230">
        <v>0</v>
      </c>
      <c r="BD9" s="230">
        <v>0</v>
      </c>
      <c r="BE9" s="230">
        <v>0</v>
      </c>
      <c r="BF9" s="230">
        <v>0</v>
      </c>
      <c r="BG9" s="230">
        <v>0</v>
      </c>
      <c r="BH9" s="230">
        <v>0</v>
      </c>
      <c r="BI9" s="230">
        <v>0</v>
      </c>
      <c r="BJ9" s="230">
        <v>0</v>
      </c>
      <c r="BK9" s="230">
        <v>0</v>
      </c>
      <c r="BL9" s="230">
        <v>0</v>
      </c>
      <c r="BM9" s="230">
        <v>0</v>
      </c>
      <c r="BN9" s="230">
        <v>0</v>
      </c>
      <c r="BO9" s="230">
        <v>0</v>
      </c>
      <c r="BP9" s="230">
        <v>0</v>
      </c>
      <c r="BQ9" s="230">
        <v>0</v>
      </c>
      <c r="BR9" s="230">
        <v>0</v>
      </c>
      <c r="BS9" s="230">
        <v>0</v>
      </c>
      <c r="BT9" s="230">
        <v>0</v>
      </c>
      <c r="BU9" s="230">
        <v>3734641</v>
      </c>
      <c r="BV9" s="230">
        <v>639141</v>
      </c>
      <c r="BW9" s="230">
        <v>4373782</v>
      </c>
      <c r="BX9" s="230">
        <v>0</v>
      </c>
      <c r="BY9" s="230">
        <v>0</v>
      </c>
      <c r="BZ9" s="230">
        <v>3521578</v>
      </c>
      <c r="CA9" s="230">
        <v>128681</v>
      </c>
      <c r="CB9" s="230">
        <v>3650259</v>
      </c>
      <c r="CC9" s="230">
        <v>0</v>
      </c>
      <c r="CD9" s="230">
        <v>1278978</v>
      </c>
      <c r="CE9" s="230">
        <v>501111</v>
      </c>
      <c r="CF9" s="230">
        <v>1780089</v>
      </c>
      <c r="CG9" s="230">
        <v>0</v>
      </c>
      <c r="CH9" s="230">
        <v>0</v>
      </c>
      <c r="CI9" s="230">
        <v>1172194</v>
      </c>
      <c r="CJ9" s="230">
        <v>66676</v>
      </c>
      <c r="CK9" s="230">
        <v>1238870</v>
      </c>
      <c r="CL9" s="230">
        <v>0</v>
      </c>
      <c r="CM9" s="230">
        <v>0</v>
      </c>
      <c r="CN9" s="230">
        <v>0</v>
      </c>
      <c r="CO9" s="230">
        <v>0</v>
      </c>
      <c r="CP9" s="230">
        <v>0</v>
      </c>
      <c r="CQ9" s="230">
        <v>0</v>
      </c>
      <c r="CR9" s="230">
        <v>0</v>
      </c>
      <c r="CS9" s="230">
        <v>0</v>
      </c>
      <c r="CT9" s="230">
        <v>0</v>
      </c>
      <c r="CU9" s="230">
        <v>0</v>
      </c>
    </row>
    <row r="10" spans="1:99" ht="13.5">
      <c r="A10" s="230" t="str">
        <f>T("472115")</f>
        <v>472115</v>
      </c>
      <c r="B10" s="230" t="s">
        <v>122</v>
      </c>
      <c r="C10" s="230">
        <v>0</v>
      </c>
      <c r="D10" s="230">
        <v>0</v>
      </c>
      <c r="E10" s="230">
        <v>0</v>
      </c>
      <c r="F10" s="230">
        <v>0</v>
      </c>
      <c r="G10" s="230">
        <v>0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30">
        <v>0</v>
      </c>
      <c r="N10" s="230">
        <v>0</v>
      </c>
      <c r="O10" s="230">
        <v>0</v>
      </c>
      <c r="P10" s="230">
        <v>0</v>
      </c>
      <c r="Q10" s="230">
        <v>0</v>
      </c>
      <c r="R10" s="230">
        <v>0</v>
      </c>
      <c r="S10" s="230">
        <v>0</v>
      </c>
      <c r="T10" s="230">
        <v>0</v>
      </c>
      <c r="U10" s="230">
        <v>0</v>
      </c>
      <c r="V10" s="230">
        <v>0</v>
      </c>
      <c r="W10" s="230">
        <v>0</v>
      </c>
      <c r="X10" s="230">
        <v>0</v>
      </c>
      <c r="Y10" s="230">
        <v>0</v>
      </c>
      <c r="Z10" s="230">
        <v>0</v>
      </c>
      <c r="AA10" s="230">
        <v>0</v>
      </c>
      <c r="AB10" s="230">
        <v>0</v>
      </c>
      <c r="AC10" s="230">
        <v>0</v>
      </c>
      <c r="AD10" s="230">
        <v>0</v>
      </c>
      <c r="AE10" s="230">
        <v>0</v>
      </c>
      <c r="AF10" s="230">
        <v>0</v>
      </c>
      <c r="AG10" s="230">
        <v>0</v>
      </c>
      <c r="AH10" s="230">
        <v>0</v>
      </c>
      <c r="AI10" s="230">
        <v>0</v>
      </c>
      <c r="AJ10" s="230">
        <v>0</v>
      </c>
      <c r="AK10" s="230">
        <v>0</v>
      </c>
      <c r="AL10" s="230">
        <v>0</v>
      </c>
      <c r="AM10" s="230">
        <v>0</v>
      </c>
      <c r="AN10" s="230">
        <v>0</v>
      </c>
      <c r="AO10" s="230">
        <v>0</v>
      </c>
      <c r="AP10" s="230">
        <v>0</v>
      </c>
      <c r="AQ10" s="230">
        <v>0</v>
      </c>
      <c r="AR10" s="230">
        <v>0</v>
      </c>
      <c r="AS10" s="230">
        <v>0</v>
      </c>
      <c r="AT10" s="230">
        <v>0</v>
      </c>
      <c r="AU10" s="230">
        <v>0</v>
      </c>
      <c r="AV10" s="230">
        <v>0</v>
      </c>
      <c r="AW10" s="230">
        <v>0</v>
      </c>
      <c r="AX10" s="230">
        <v>0</v>
      </c>
      <c r="AY10" s="230">
        <v>0</v>
      </c>
      <c r="AZ10" s="230">
        <v>0</v>
      </c>
      <c r="BA10" s="230">
        <v>0</v>
      </c>
      <c r="BB10" s="230">
        <v>0</v>
      </c>
      <c r="BC10" s="230">
        <v>0</v>
      </c>
      <c r="BD10" s="230">
        <v>0</v>
      </c>
      <c r="BE10" s="230">
        <v>0</v>
      </c>
      <c r="BF10" s="230">
        <v>0</v>
      </c>
      <c r="BG10" s="230">
        <v>0</v>
      </c>
      <c r="BH10" s="230">
        <v>0</v>
      </c>
      <c r="BI10" s="230">
        <v>0</v>
      </c>
      <c r="BJ10" s="230">
        <v>0</v>
      </c>
      <c r="BK10" s="230">
        <v>0</v>
      </c>
      <c r="BL10" s="230">
        <v>0</v>
      </c>
      <c r="BM10" s="230">
        <v>0</v>
      </c>
      <c r="BN10" s="230">
        <v>0</v>
      </c>
      <c r="BO10" s="230">
        <v>0</v>
      </c>
      <c r="BP10" s="230">
        <v>0</v>
      </c>
      <c r="BQ10" s="230">
        <v>0</v>
      </c>
      <c r="BR10" s="230">
        <v>0</v>
      </c>
      <c r="BS10" s="230">
        <v>0</v>
      </c>
      <c r="BT10" s="230">
        <v>0</v>
      </c>
      <c r="BU10" s="230">
        <v>10227483</v>
      </c>
      <c r="BV10" s="230">
        <v>1860419</v>
      </c>
      <c r="BW10" s="230">
        <v>12087902</v>
      </c>
      <c r="BX10" s="230">
        <v>0</v>
      </c>
      <c r="BY10" s="230">
        <v>0</v>
      </c>
      <c r="BZ10" s="230">
        <v>9750070</v>
      </c>
      <c r="CA10" s="230">
        <v>373622</v>
      </c>
      <c r="CB10" s="230">
        <v>10123692</v>
      </c>
      <c r="CC10" s="230">
        <v>0</v>
      </c>
      <c r="CD10" s="230">
        <v>0</v>
      </c>
      <c r="CE10" s="230">
        <v>0</v>
      </c>
      <c r="CF10" s="230">
        <v>0</v>
      </c>
      <c r="CG10" s="230">
        <v>0</v>
      </c>
      <c r="CH10" s="230">
        <v>0</v>
      </c>
      <c r="CI10" s="230">
        <v>0</v>
      </c>
      <c r="CJ10" s="230">
        <v>0</v>
      </c>
      <c r="CK10" s="230">
        <v>0</v>
      </c>
      <c r="CL10" s="230">
        <v>0</v>
      </c>
      <c r="CM10" s="230">
        <v>3667554</v>
      </c>
      <c r="CN10" s="230">
        <v>1525625</v>
      </c>
      <c r="CO10" s="230">
        <v>5193179</v>
      </c>
      <c r="CP10" s="230">
        <v>0</v>
      </c>
      <c r="CQ10" s="230">
        <v>0</v>
      </c>
      <c r="CR10" s="230">
        <v>3288188</v>
      </c>
      <c r="CS10" s="230">
        <v>164815</v>
      </c>
      <c r="CT10" s="230">
        <v>3453003</v>
      </c>
      <c r="CU10" s="230">
        <v>0</v>
      </c>
    </row>
    <row r="11" spans="1:99" ht="13.5">
      <c r="A11" s="230" t="str">
        <f>T("472123")</f>
        <v>472123</v>
      </c>
      <c r="B11" s="230" t="s">
        <v>123</v>
      </c>
      <c r="C11" s="230">
        <v>0</v>
      </c>
      <c r="D11" s="230">
        <v>0</v>
      </c>
      <c r="E11" s="230">
        <v>0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  <c r="R11" s="230">
        <v>0</v>
      </c>
      <c r="S11" s="230">
        <v>0</v>
      </c>
      <c r="T11" s="230">
        <v>0</v>
      </c>
      <c r="U11" s="230">
        <v>0</v>
      </c>
      <c r="V11" s="230">
        <v>0</v>
      </c>
      <c r="W11" s="230">
        <v>0</v>
      </c>
      <c r="X11" s="230">
        <v>0</v>
      </c>
      <c r="Y11" s="230">
        <v>0</v>
      </c>
      <c r="Z11" s="230">
        <v>0</v>
      </c>
      <c r="AA11" s="230">
        <v>0</v>
      </c>
      <c r="AB11" s="230">
        <v>0</v>
      </c>
      <c r="AC11" s="230">
        <v>0</v>
      </c>
      <c r="AD11" s="230">
        <v>0</v>
      </c>
      <c r="AE11" s="230">
        <v>0</v>
      </c>
      <c r="AF11" s="230">
        <v>0</v>
      </c>
      <c r="AG11" s="230">
        <v>0</v>
      </c>
      <c r="AH11" s="230">
        <v>0</v>
      </c>
      <c r="AI11" s="230">
        <v>0</v>
      </c>
      <c r="AJ11" s="230">
        <v>0</v>
      </c>
      <c r="AK11" s="230">
        <v>0</v>
      </c>
      <c r="AL11" s="230">
        <v>0</v>
      </c>
      <c r="AM11" s="230">
        <v>0</v>
      </c>
      <c r="AN11" s="230">
        <v>0</v>
      </c>
      <c r="AO11" s="230">
        <v>0</v>
      </c>
      <c r="AP11" s="230">
        <v>0</v>
      </c>
      <c r="AQ11" s="230">
        <v>0</v>
      </c>
      <c r="AR11" s="230">
        <v>0</v>
      </c>
      <c r="AS11" s="230">
        <v>0</v>
      </c>
      <c r="AT11" s="230">
        <v>0</v>
      </c>
      <c r="AU11" s="230">
        <v>0</v>
      </c>
      <c r="AV11" s="230">
        <v>0</v>
      </c>
      <c r="AW11" s="230">
        <v>0</v>
      </c>
      <c r="AX11" s="230">
        <v>0</v>
      </c>
      <c r="AY11" s="230">
        <v>0</v>
      </c>
      <c r="AZ11" s="230">
        <v>0</v>
      </c>
      <c r="BA11" s="230">
        <v>0</v>
      </c>
      <c r="BB11" s="230">
        <v>0</v>
      </c>
      <c r="BC11" s="230">
        <v>0</v>
      </c>
      <c r="BD11" s="230">
        <v>0</v>
      </c>
      <c r="BE11" s="230">
        <v>0</v>
      </c>
      <c r="BF11" s="230">
        <v>0</v>
      </c>
      <c r="BG11" s="230">
        <v>0</v>
      </c>
      <c r="BH11" s="230">
        <v>0</v>
      </c>
      <c r="BI11" s="230">
        <v>0</v>
      </c>
      <c r="BJ11" s="230">
        <v>0</v>
      </c>
      <c r="BK11" s="230">
        <v>0</v>
      </c>
      <c r="BL11" s="230">
        <v>0</v>
      </c>
      <c r="BM11" s="230">
        <v>0</v>
      </c>
      <c r="BN11" s="230">
        <v>0</v>
      </c>
      <c r="BO11" s="230">
        <v>0</v>
      </c>
      <c r="BP11" s="230">
        <v>0</v>
      </c>
      <c r="BQ11" s="230">
        <v>0</v>
      </c>
      <c r="BR11" s="230">
        <v>0</v>
      </c>
      <c r="BS11" s="230">
        <v>0</v>
      </c>
      <c r="BT11" s="230">
        <v>0</v>
      </c>
      <c r="BU11" s="230">
        <v>3623229</v>
      </c>
      <c r="BV11" s="230">
        <v>494825</v>
      </c>
      <c r="BW11" s="230">
        <v>4118054</v>
      </c>
      <c r="BX11" s="230">
        <v>0</v>
      </c>
      <c r="BY11" s="230">
        <v>0</v>
      </c>
      <c r="BZ11" s="230">
        <v>3490247</v>
      </c>
      <c r="CA11" s="230">
        <v>115217</v>
      </c>
      <c r="CB11" s="230">
        <v>3605464</v>
      </c>
      <c r="CC11" s="230">
        <v>0</v>
      </c>
      <c r="CD11" s="230">
        <v>1244974</v>
      </c>
      <c r="CE11" s="230">
        <v>386652</v>
      </c>
      <c r="CF11" s="230">
        <v>1631626</v>
      </c>
      <c r="CG11" s="230">
        <v>0</v>
      </c>
      <c r="CH11" s="230">
        <v>0</v>
      </c>
      <c r="CI11" s="230">
        <v>1166610</v>
      </c>
      <c r="CJ11" s="230">
        <v>44095</v>
      </c>
      <c r="CK11" s="230">
        <v>1210705</v>
      </c>
      <c r="CL11" s="230">
        <v>0</v>
      </c>
      <c r="CM11" s="230">
        <v>0</v>
      </c>
      <c r="CN11" s="230">
        <v>0</v>
      </c>
      <c r="CO11" s="230">
        <v>0</v>
      </c>
      <c r="CP11" s="230">
        <v>0</v>
      </c>
      <c r="CQ11" s="230">
        <v>0</v>
      </c>
      <c r="CR11" s="230">
        <v>0</v>
      </c>
      <c r="CS11" s="230">
        <v>0</v>
      </c>
      <c r="CT11" s="230">
        <v>0</v>
      </c>
      <c r="CU11" s="230">
        <v>0</v>
      </c>
    </row>
    <row r="12" spans="1:99" ht="13.5">
      <c r="A12" s="230" t="str">
        <f>T("472131")</f>
        <v>472131</v>
      </c>
      <c r="B12" s="230" t="s">
        <v>124</v>
      </c>
      <c r="C12" s="230">
        <v>0</v>
      </c>
      <c r="D12" s="230">
        <v>0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v>0</v>
      </c>
      <c r="AA12" s="230">
        <v>0</v>
      </c>
      <c r="AB12" s="230">
        <v>0</v>
      </c>
      <c r="AC12" s="230"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v>0</v>
      </c>
      <c r="AY12" s="230"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v>0</v>
      </c>
      <c r="BN12" s="230"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v>8234105</v>
      </c>
      <c r="BV12" s="230">
        <v>2050982</v>
      </c>
      <c r="BW12" s="230">
        <v>10285087</v>
      </c>
      <c r="BX12" s="230">
        <v>0</v>
      </c>
      <c r="BY12" s="230">
        <v>0</v>
      </c>
      <c r="BZ12" s="230">
        <v>7755773</v>
      </c>
      <c r="CA12" s="230">
        <v>489561</v>
      </c>
      <c r="CB12" s="230">
        <v>8245334</v>
      </c>
      <c r="CC12" s="230">
        <v>0</v>
      </c>
      <c r="CD12" s="230">
        <v>2698435</v>
      </c>
      <c r="CE12" s="230">
        <v>1277945</v>
      </c>
      <c r="CF12" s="230">
        <v>3976380</v>
      </c>
      <c r="CG12" s="230">
        <v>0</v>
      </c>
      <c r="CH12" s="230">
        <v>0</v>
      </c>
      <c r="CI12" s="230">
        <v>2426647</v>
      </c>
      <c r="CJ12" s="230">
        <v>273928</v>
      </c>
      <c r="CK12" s="230">
        <v>2700575</v>
      </c>
      <c r="CL12" s="230">
        <v>0</v>
      </c>
      <c r="CM12" s="230">
        <v>0</v>
      </c>
      <c r="CN12" s="230">
        <v>0</v>
      </c>
      <c r="CO12" s="230">
        <v>0</v>
      </c>
      <c r="CP12" s="230">
        <v>0</v>
      </c>
      <c r="CQ12" s="230">
        <v>0</v>
      </c>
      <c r="CR12" s="230">
        <v>0</v>
      </c>
      <c r="CS12" s="230">
        <v>0</v>
      </c>
      <c r="CT12" s="230">
        <v>0</v>
      </c>
      <c r="CU12" s="230">
        <v>0</v>
      </c>
    </row>
    <row r="13" spans="1:99" ht="13.5">
      <c r="A13" s="230" t="str">
        <f>T("472140")</f>
        <v>472140</v>
      </c>
      <c r="B13" s="230" t="s">
        <v>125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230">
        <v>0</v>
      </c>
      <c r="Z13" s="230">
        <v>0</v>
      </c>
      <c r="AA13" s="230">
        <v>0</v>
      </c>
      <c r="AB13" s="230">
        <v>0</v>
      </c>
      <c r="AC13" s="230"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v>0</v>
      </c>
      <c r="AY13" s="230"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v>0</v>
      </c>
      <c r="BN13" s="230"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v>4231737</v>
      </c>
      <c r="BV13" s="230">
        <v>812003</v>
      </c>
      <c r="BW13" s="230">
        <v>5043740</v>
      </c>
      <c r="BX13" s="230">
        <v>0</v>
      </c>
      <c r="BY13" s="230">
        <v>0</v>
      </c>
      <c r="BZ13" s="230">
        <v>3974443</v>
      </c>
      <c r="CA13" s="230">
        <v>126096</v>
      </c>
      <c r="CB13" s="230">
        <v>4100539</v>
      </c>
      <c r="CC13" s="230">
        <v>0</v>
      </c>
      <c r="CD13" s="230">
        <v>1167183</v>
      </c>
      <c r="CE13" s="230">
        <v>418491</v>
      </c>
      <c r="CF13" s="230">
        <v>1585674</v>
      </c>
      <c r="CG13" s="230">
        <v>0</v>
      </c>
      <c r="CH13" s="230">
        <v>0</v>
      </c>
      <c r="CI13" s="230">
        <v>1037621</v>
      </c>
      <c r="CJ13" s="230">
        <v>52572</v>
      </c>
      <c r="CK13" s="230">
        <v>1090193</v>
      </c>
      <c r="CL13" s="230">
        <v>0</v>
      </c>
      <c r="CM13" s="230">
        <v>0</v>
      </c>
      <c r="CN13" s="230">
        <v>0</v>
      </c>
      <c r="CO13" s="230">
        <v>0</v>
      </c>
      <c r="CP13" s="230">
        <v>0</v>
      </c>
      <c r="CQ13" s="230">
        <v>0</v>
      </c>
      <c r="CR13" s="230">
        <v>0</v>
      </c>
      <c r="CS13" s="230">
        <v>0</v>
      </c>
      <c r="CT13" s="230">
        <v>0</v>
      </c>
      <c r="CU13" s="230">
        <v>0</v>
      </c>
    </row>
    <row r="14" spans="1:99" ht="13.5">
      <c r="A14" s="230" t="str">
        <f>T("472158")</f>
        <v>472158</v>
      </c>
      <c r="B14" s="230" t="s">
        <v>126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30">
        <v>0</v>
      </c>
      <c r="U14" s="230"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v>0</v>
      </c>
      <c r="AA14" s="230">
        <v>0</v>
      </c>
      <c r="AB14" s="230">
        <v>0</v>
      </c>
      <c r="AC14" s="230"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v>0</v>
      </c>
      <c r="AJ14" s="230"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230">
        <v>0</v>
      </c>
      <c r="AQ14" s="230">
        <v>0</v>
      </c>
      <c r="AR14" s="230">
        <v>0</v>
      </c>
      <c r="AS14" s="230">
        <v>0</v>
      </c>
      <c r="AT14" s="230">
        <v>0</v>
      </c>
      <c r="AU14" s="230">
        <v>0</v>
      </c>
      <c r="AV14" s="230">
        <v>0</v>
      </c>
      <c r="AW14" s="230">
        <v>0</v>
      </c>
      <c r="AX14" s="230">
        <v>0</v>
      </c>
      <c r="AY14" s="230"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v>0</v>
      </c>
      <c r="BN14" s="230"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v>2131254</v>
      </c>
      <c r="BV14" s="230">
        <v>236590</v>
      </c>
      <c r="BW14" s="230">
        <v>2367844</v>
      </c>
      <c r="BX14" s="230">
        <v>0</v>
      </c>
      <c r="BY14" s="230">
        <v>0</v>
      </c>
      <c r="BZ14" s="230">
        <v>2044827</v>
      </c>
      <c r="CA14" s="230">
        <v>38407</v>
      </c>
      <c r="CB14" s="230">
        <v>2083234</v>
      </c>
      <c r="CC14" s="230">
        <v>0</v>
      </c>
      <c r="CD14" s="230">
        <v>978783</v>
      </c>
      <c r="CE14" s="230">
        <v>218903</v>
      </c>
      <c r="CF14" s="230">
        <v>1197686</v>
      </c>
      <c r="CG14" s="230">
        <v>0</v>
      </c>
      <c r="CH14" s="230">
        <v>0</v>
      </c>
      <c r="CI14" s="230">
        <v>925876</v>
      </c>
      <c r="CJ14" s="230">
        <v>22171</v>
      </c>
      <c r="CK14" s="230">
        <v>948047</v>
      </c>
      <c r="CL14" s="230">
        <v>0</v>
      </c>
      <c r="CM14" s="230">
        <v>0</v>
      </c>
      <c r="CN14" s="230">
        <v>0</v>
      </c>
      <c r="CO14" s="230">
        <v>0</v>
      </c>
      <c r="CP14" s="230">
        <v>0</v>
      </c>
      <c r="CQ14" s="230">
        <v>0</v>
      </c>
      <c r="CR14" s="230">
        <v>0</v>
      </c>
      <c r="CS14" s="230">
        <v>0</v>
      </c>
      <c r="CT14" s="230">
        <v>0</v>
      </c>
      <c r="CU14" s="230">
        <v>0</v>
      </c>
    </row>
    <row r="15" spans="1:99" ht="13.5">
      <c r="A15" s="230" t="str">
        <f>T("473014")</f>
        <v>473014</v>
      </c>
      <c r="B15" s="230" t="s">
        <v>18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v>0</v>
      </c>
      <c r="AA15" s="230">
        <v>0</v>
      </c>
      <c r="AB15" s="230">
        <v>0</v>
      </c>
      <c r="AC15" s="230"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v>0</v>
      </c>
      <c r="AJ15" s="230">
        <v>0</v>
      </c>
      <c r="AK15" s="230">
        <v>0</v>
      </c>
      <c r="AL15" s="230">
        <v>0</v>
      </c>
      <c r="AM15" s="230">
        <v>0</v>
      </c>
      <c r="AN15" s="230">
        <v>0</v>
      </c>
      <c r="AO15" s="230">
        <v>0</v>
      </c>
      <c r="AP15" s="230">
        <v>0</v>
      </c>
      <c r="AQ15" s="230"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v>0</v>
      </c>
      <c r="AY15" s="230"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v>0</v>
      </c>
      <c r="BN15" s="230">
        <v>0</v>
      </c>
      <c r="BO15" s="230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v>651679</v>
      </c>
      <c r="BV15" s="230">
        <v>166995</v>
      </c>
      <c r="BW15" s="230">
        <v>818674</v>
      </c>
      <c r="BX15" s="230">
        <v>0</v>
      </c>
      <c r="BY15" s="230">
        <v>0</v>
      </c>
      <c r="BZ15" s="230">
        <v>639001</v>
      </c>
      <c r="CA15" s="230">
        <v>6910</v>
      </c>
      <c r="CB15" s="230">
        <v>645911</v>
      </c>
      <c r="CC15" s="230">
        <v>0</v>
      </c>
      <c r="CD15" s="230">
        <v>126972</v>
      </c>
      <c r="CE15" s="230">
        <v>30470</v>
      </c>
      <c r="CF15" s="230">
        <v>157442</v>
      </c>
      <c r="CG15" s="230">
        <v>0</v>
      </c>
      <c r="CH15" s="230">
        <v>0</v>
      </c>
      <c r="CI15" s="230">
        <v>121472</v>
      </c>
      <c r="CJ15" s="230">
        <v>3541</v>
      </c>
      <c r="CK15" s="230">
        <v>125013</v>
      </c>
      <c r="CL15" s="230">
        <v>0</v>
      </c>
      <c r="CM15" s="230">
        <v>0</v>
      </c>
      <c r="CN15" s="230">
        <v>0</v>
      </c>
      <c r="CO15" s="230">
        <v>0</v>
      </c>
      <c r="CP15" s="230">
        <v>0</v>
      </c>
      <c r="CQ15" s="230">
        <v>0</v>
      </c>
      <c r="CR15" s="230">
        <v>0</v>
      </c>
      <c r="CS15" s="230">
        <v>0</v>
      </c>
      <c r="CT15" s="230">
        <v>0</v>
      </c>
      <c r="CU15" s="230">
        <v>0</v>
      </c>
    </row>
    <row r="16" spans="1:99" ht="13.5">
      <c r="A16" s="230" t="str">
        <f>T("473022")</f>
        <v>473022</v>
      </c>
      <c r="B16" s="230" t="s">
        <v>19</v>
      </c>
      <c r="C16" s="230">
        <v>0</v>
      </c>
      <c r="D16" s="230">
        <v>0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v>0</v>
      </c>
      <c r="AA16" s="230">
        <v>0</v>
      </c>
      <c r="AB16" s="230">
        <v>0</v>
      </c>
      <c r="AC16" s="230"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v>0</v>
      </c>
      <c r="AJ16" s="230"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v>0</v>
      </c>
      <c r="AR16" s="230">
        <v>0</v>
      </c>
      <c r="AS16" s="230">
        <v>0</v>
      </c>
      <c r="AT16" s="230">
        <v>0</v>
      </c>
      <c r="AU16" s="230">
        <v>0</v>
      </c>
      <c r="AV16" s="230">
        <v>0</v>
      </c>
      <c r="AW16" s="230">
        <v>0</v>
      </c>
      <c r="AX16" s="230">
        <v>0</v>
      </c>
      <c r="AY16" s="230"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v>0</v>
      </c>
      <c r="BN16" s="230"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v>187336</v>
      </c>
      <c r="BV16" s="230">
        <v>33626</v>
      </c>
      <c r="BW16" s="230">
        <v>220962</v>
      </c>
      <c r="BX16" s="230">
        <v>0</v>
      </c>
      <c r="BY16" s="230">
        <v>0</v>
      </c>
      <c r="BZ16" s="230">
        <v>169109</v>
      </c>
      <c r="CA16" s="230">
        <v>996</v>
      </c>
      <c r="CB16" s="230">
        <v>170105</v>
      </c>
      <c r="CC16" s="230">
        <v>0</v>
      </c>
      <c r="CD16" s="230">
        <v>75805</v>
      </c>
      <c r="CE16" s="230">
        <v>21919</v>
      </c>
      <c r="CF16" s="230">
        <v>97724</v>
      </c>
      <c r="CG16" s="230">
        <v>0</v>
      </c>
      <c r="CH16" s="230">
        <v>0</v>
      </c>
      <c r="CI16" s="230">
        <v>71418</v>
      </c>
      <c r="CJ16" s="230">
        <v>1600</v>
      </c>
      <c r="CK16" s="230">
        <v>73018</v>
      </c>
      <c r="CL16" s="230">
        <v>0</v>
      </c>
      <c r="CM16" s="230">
        <v>0</v>
      </c>
      <c r="CN16" s="230">
        <v>0</v>
      </c>
      <c r="CO16" s="230">
        <v>0</v>
      </c>
      <c r="CP16" s="230">
        <v>0</v>
      </c>
      <c r="CQ16" s="230">
        <v>0</v>
      </c>
      <c r="CR16" s="230">
        <v>0</v>
      </c>
      <c r="CS16" s="230">
        <v>0</v>
      </c>
      <c r="CT16" s="230">
        <v>0</v>
      </c>
      <c r="CU16" s="230">
        <v>0</v>
      </c>
    </row>
    <row r="17" spans="1:99" ht="13.5">
      <c r="A17" s="230" t="str">
        <f>T("473031")</f>
        <v>473031</v>
      </c>
      <c r="B17" s="230" t="s">
        <v>20</v>
      </c>
      <c r="C17" s="230">
        <v>0</v>
      </c>
      <c r="D17" s="230"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0">
        <v>0</v>
      </c>
      <c r="AC17" s="230"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v>0</v>
      </c>
      <c r="AJ17" s="230"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v>0</v>
      </c>
      <c r="AY17" s="230"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v>0</v>
      </c>
      <c r="BN17" s="230"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v>251839</v>
      </c>
      <c r="BV17" s="230">
        <v>8988</v>
      </c>
      <c r="BW17" s="230">
        <v>260827</v>
      </c>
      <c r="BX17" s="230">
        <v>0</v>
      </c>
      <c r="BY17" s="230">
        <v>0</v>
      </c>
      <c r="BZ17" s="230">
        <v>249756</v>
      </c>
      <c r="CA17" s="230">
        <v>1060</v>
      </c>
      <c r="CB17" s="230">
        <v>250816</v>
      </c>
      <c r="CC17" s="230">
        <v>0</v>
      </c>
      <c r="CD17" s="230">
        <v>42061</v>
      </c>
      <c r="CE17" s="230">
        <v>18728</v>
      </c>
      <c r="CF17" s="230">
        <v>60789</v>
      </c>
      <c r="CG17" s="230">
        <v>0</v>
      </c>
      <c r="CH17" s="230">
        <v>0</v>
      </c>
      <c r="CI17" s="230">
        <v>38651</v>
      </c>
      <c r="CJ17" s="230">
        <v>3151</v>
      </c>
      <c r="CK17" s="230">
        <v>41802</v>
      </c>
      <c r="CL17" s="230">
        <v>0</v>
      </c>
      <c r="CM17" s="230">
        <v>0</v>
      </c>
      <c r="CN17" s="230">
        <v>0</v>
      </c>
      <c r="CO17" s="230">
        <v>0</v>
      </c>
      <c r="CP17" s="230">
        <v>0</v>
      </c>
      <c r="CQ17" s="230">
        <v>0</v>
      </c>
      <c r="CR17" s="230">
        <v>0</v>
      </c>
      <c r="CS17" s="230">
        <v>0</v>
      </c>
      <c r="CT17" s="230">
        <v>0</v>
      </c>
      <c r="CU17" s="230">
        <v>0</v>
      </c>
    </row>
    <row r="18" spans="1:99" ht="13.5">
      <c r="A18" s="230" t="str">
        <f>T("473065")</f>
        <v>473065</v>
      </c>
      <c r="B18" s="230" t="s">
        <v>21</v>
      </c>
      <c r="C18" s="230">
        <v>0</v>
      </c>
      <c r="D18" s="230"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0</v>
      </c>
      <c r="AB18" s="230">
        <v>0</v>
      </c>
      <c r="AC18" s="230">
        <v>0</v>
      </c>
      <c r="AD18" s="230">
        <v>0</v>
      </c>
      <c r="AE18" s="230">
        <v>0</v>
      </c>
      <c r="AF18" s="230">
        <v>0</v>
      </c>
      <c r="AG18" s="230">
        <v>0</v>
      </c>
      <c r="AH18" s="230">
        <v>0</v>
      </c>
      <c r="AI18" s="230">
        <v>0</v>
      </c>
      <c r="AJ18" s="230"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v>0</v>
      </c>
      <c r="AR18" s="230">
        <v>0</v>
      </c>
      <c r="AS18" s="230">
        <v>0</v>
      </c>
      <c r="AT18" s="230">
        <v>0</v>
      </c>
      <c r="AU18" s="230">
        <v>0</v>
      </c>
      <c r="AV18" s="230">
        <v>0</v>
      </c>
      <c r="AW18" s="230">
        <v>0</v>
      </c>
      <c r="AX18" s="230">
        <v>0</v>
      </c>
      <c r="AY18" s="230"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v>0</v>
      </c>
      <c r="BN18" s="230"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v>447979</v>
      </c>
      <c r="BV18" s="230">
        <v>53923</v>
      </c>
      <c r="BW18" s="230">
        <v>501902</v>
      </c>
      <c r="BX18" s="230">
        <v>0</v>
      </c>
      <c r="BY18" s="230">
        <v>0</v>
      </c>
      <c r="BZ18" s="230">
        <v>431923</v>
      </c>
      <c r="CA18" s="230">
        <v>18111</v>
      </c>
      <c r="CB18" s="230">
        <v>450034</v>
      </c>
      <c r="CC18" s="230">
        <v>0</v>
      </c>
      <c r="CD18" s="230">
        <v>254697</v>
      </c>
      <c r="CE18" s="230">
        <v>66827</v>
      </c>
      <c r="CF18" s="230">
        <v>321524</v>
      </c>
      <c r="CG18" s="230">
        <v>0</v>
      </c>
      <c r="CH18" s="230">
        <v>0</v>
      </c>
      <c r="CI18" s="230">
        <v>229533</v>
      </c>
      <c r="CJ18" s="230">
        <v>10287</v>
      </c>
      <c r="CK18" s="230">
        <v>239820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v>0</v>
      </c>
      <c r="CR18" s="230">
        <v>0</v>
      </c>
      <c r="CS18" s="230">
        <v>0</v>
      </c>
      <c r="CT18" s="230">
        <v>0</v>
      </c>
      <c r="CU18" s="230">
        <v>0</v>
      </c>
    </row>
    <row r="19" spans="1:99" ht="13.5">
      <c r="A19" s="230" t="str">
        <f>T("473081")</f>
        <v>473081</v>
      </c>
      <c r="B19" s="230" t="s">
        <v>22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v>0</v>
      </c>
      <c r="AC19" s="230">
        <v>0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v>0</v>
      </c>
      <c r="AJ19" s="230"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v>0</v>
      </c>
      <c r="AY19" s="230"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v>0</v>
      </c>
      <c r="BN19" s="230"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v>774459</v>
      </c>
      <c r="BV19" s="230">
        <v>207518</v>
      </c>
      <c r="BW19" s="230">
        <v>981977</v>
      </c>
      <c r="BX19" s="230">
        <v>0</v>
      </c>
      <c r="BY19" s="230">
        <v>0</v>
      </c>
      <c r="BZ19" s="230">
        <v>721353</v>
      </c>
      <c r="CA19" s="230">
        <v>25736</v>
      </c>
      <c r="CB19" s="230">
        <v>747089</v>
      </c>
      <c r="CC19" s="230">
        <v>0</v>
      </c>
      <c r="CD19" s="230">
        <v>314923</v>
      </c>
      <c r="CE19" s="230">
        <v>112200</v>
      </c>
      <c r="CF19" s="230">
        <v>427123</v>
      </c>
      <c r="CG19" s="230">
        <v>0</v>
      </c>
      <c r="CH19" s="230">
        <v>0</v>
      </c>
      <c r="CI19" s="230">
        <v>289878</v>
      </c>
      <c r="CJ19" s="230">
        <v>15520</v>
      </c>
      <c r="CK19" s="230">
        <v>305398</v>
      </c>
      <c r="CL19" s="230">
        <v>0</v>
      </c>
      <c r="CM19" s="230">
        <v>0</v>
      </c>
      <c r="CN19" s="230">
        <v>0</v>
      </c>
      <c r="CO19" s="230">
        <v>0</v>
      </c>
      <c r="CP19" s="230">
        <v>0</v>
      </c>
      <c r="CQ19" s="230">
        <v>0</v>
      </c>
      <c r="CR19" s="230">
        <v>0</v>
      </c>
      <c r="CS19" s="230">
        <v>0</v>
      </c>
      <c r="CT19" s="230">
        <v>0</v>
      </c>
      <c r="CU19" s="230">
        <v>0</v>
      </c>
    </row>
    <row r="20" spans="1:99" ht="13.5">
      <c r="A20" s="230" t="str">
        <f>T("473111")</f>
        <v>473111</v>
      </c>
      <c r="B20" s="230" t="s">
        <v>23</v>
      </c>
      <c r="C20" s="230">
        <v>0</v>
      </c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v>0</v>
      </c>
      <c r="AC20" s="230">
        <v>0</v>
      </c>
      <c r="AD20" s="230"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v>0</v>
      </c>
      <c r="AJ20" s="230"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v>0</v>
      </c>
      <c r="AR20" s="230">
        <v>0</v>
      </c>
      <c r="AS20" s="230">
        <v>0</v>
      </c>
      <c r="AT20" s="230">
        <v>0</v>
      </c>
      <c r="AU20" s="230">
        <v>0</v>
      </c>
      <c r="AV20" s="230">
        <v>0</v>
      </c>
      <c r="AW20" s="230">
        <v>0</v>
      </c>
      <c r="AX20" s="230">
        <v>0</v>
      </c>
      <c r="AY20" s="230"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v>0</v>
      </c>
      <c r="BN20" s="230"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v>1110423</v>
      </c>
      <c r="BV20" s="230">
        <v>191051</v>
      </c>
      <c r="BW20" s="230">
        <v>1301474</v>
      </c>
      <c r="BX20" s="230">
        <v>0</v>
      </c>
      <c r="BY20" s="230">
        <v>0</v>
      </c>
      <c r="BZ20" s="230">
        <v>1059878</v>
      </c>
      <c r="CA20" s="230">
        <v>25421</v>
      </c>
      <c r="CB20" s="230">
        <v>1085299</v>
      </c>
      <c r="CC20" s="230">
        <v>0</v>
      </c>
      <c r="CD20" s="230">
        <v>259141</v>
      </c>
      <c r="CE20" s="230">
        <v>40290</v>
      </c>
      <c r="CF20" s="230">
        <v>299431</v>
      </c>
      <c r="CG20" s="230">
        <v>0</v>
      </c>
      <c r="CH20" s="230">
        <v>0</v>
      </c>
      <c r="CI20" s="230">
        <v>247938</v>
      </c>
      <c r="CJ20" s="230">
        <v>5758</v>
      </c>
      <c r="CK20" s="230">
        <v>253696</v>
      </c>
      <c r="CL20" s="230">
        <v>0</v>
      </c>
      <c r="CM20" s="230">
        <v>0</v>
      </c>
      <c r="CN20" s="230">
        <v>0</v>
      </c>
      <c r="CO20" s="230">
        <v>0</v>
      </c>
      <c r="CP20" s="230">
        <v>0</v>
      </c>
      <c r="CQ20" s="230">
        <v>0</v>
      </c>
      <c r="CR20" s="230">
        <v>0</v>
      </c>
      <c r="CS20" s="230">
        <v>0</v>
      </c>
      <c r="CT20" s="230">
        <v>0</v>
      </c>
      <c r="CU20" s="230">
        <v>0</v>
      </c>
    </row>
    <row r="21" spans="1:99" ht="13.5">
      <c r="A21" s="230" t="str">
        <f>T("473138")</f>
        <v>473138</v>
      </c>
      <c r="B21" s="230" t="s">
        <v>24</v>
      </c>
      <c r="C21" s="230">
        <v>0</v>
      </c>
      <c r="D21" s="230">
        <v>0</v>
      </c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v>0</v>
      </c>
      <c r="AA21" s="230">
        <v>0</v>
      </c>
      <c r="AB21" s="230">
        <v>0</v>
      </c>
      <c r="AC21" s="230">
        <v>0</v>
      </c>
      <c r="AD21" s="230">
        <v>0</v>
      </c>
      <c r="AE21" s="230">
        <v>0</v>
      </c>
      <c r="AF21" s="230">
        <v>0</v>
      </c>
      <c r="AG21" s="230">
        <v>0</v>
      </c>
      <c r="AH21" s="230">
        <v>0</v>
      </c>
      <c r="AI21" s="230">
        <v>0</v>
      </c>
      <c r="AJ21" s="230"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v>0</v>
      </c>
      <c r="AR21" s="230">
        <v>0</v>
      </c>
      <c r="AS21" s="230">
        <v>0</v>
      </c>
      <c r="AT21" s="230">
        <v>0</v>
      </c>
      <c r="AU21" s="230">
        <v>0</v>
      </c>
      <c r="AV21" s="230">
        <v>0</v>
      </c>
      <c r="AW21" s="230">
        <v>0</v>
      </c>
      <c r="AX21" s="230">
        <v>0</v>
      </c>
      <c r="AY21" s="230"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v>0</v>
      </c>
      <c r="BN21" s="230"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v>486873</v>
      </c>
      <c r="BV21" s="230">
        <v>114197</v>
      </c>
      <c r="BW21" s="230">
        <v>601070</v>
      </c>
      <c r="BX21" s="230">
        <v>0</v>
      </c>
      <c r="BY21" s="230">
        <v>0</v>
      </c>
      <c r="BZ21" s="230">
        <v>466235</v>
      </c>
      <c r="CA21" s="230">
        <v>12520</v>
      </c>
      <c r="CB21" s="230">
        <v>478755</v>
      </c>
      <c r="CC21" s="230">
        <v>0</v>
      </c>
      <c r="CD21" s="230">
        <v>120393</v>
      </c>
      <c r="CE21" s="230">
        <v>21779</v>
      </c>
      <c r="CF21" s="230">
        <v>142172</v>
      </c>
      <c r="CG21" s="230">
        <v>0</v>
      </c>
      <c r="CH21" s="230">
        <v>0</v>
      </c>
      <c r="CI21" s="230">
        <v>112869</v>
      </c>
      <c r="CJ21" s="230">
        <v>5252</v>
      </c>
      <c r="CK21" s="230">
        <v>118121</v>
      </c>
      <c r="CL21" s="230">
        <v>0</v>
      </c>
      <c r="CM21" s="230">
        <v>0</v>
      </c>
      <c r="CN21" s="230">
        <v>0</v>
      </c>
      <c r="CO21" s="230">
        <v>0</v>
      </c>
      <c r="CP21" s="230">
        <v>0</v>
      </c>
      <c r="CQ21" s="230">
        <v>0</v>
      </c>
      <c r="CR21" s="230">
        <v>0</v>
      </c>
      <c r="CS21" s="230">
        <v>0</v>
      </c>
      <c r="CT21" s="230">
        <v>0</v>
      </c>
      <c r="CU21" s="230">
        <v>0</v>
      </c>
    </row>
    <row r="22" spans="1:99" ht="13.5">
      <c r="A22" s="230" t="str">
        <f>T("473146")</f>
        <v>473146</v>
      </c>
      <c r="B22" s="230" t="s">
        <v>25</v>
      </c>
      <c r="C22" s="230">
        <v>0</v>
      </c>
      <c r="D22" s="230">
        <v>0</v>
      </c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0</v>
      </c>
      <c r="AB22" s="230">
        <v>0</v>
      </c>
      <c r="AC22" s="230"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v>0</v>
      </c>
      <c r="AY22" s="230"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v>0</v>
      </c>
      <c r="BN22" s="230"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v>894779</v>
      </c>
      <c r="BV22" s="230">
        <v>198104</v>
      </c>
      <c r="BW22" s="230">
        <v>1092883</v>
      </c>
      <c r="BX22" s="230">
        <v>0</v>
      </c>
      <c r="BY22" s="230">
        <v>0</v>
      </c>
      <c r="BZ22" s="230">
        <v>839896</v>
      </c>
      <c r="CA22" s="230">
        <v>23197</v>
      </c>
      <c r="CB22" s="230">
        <v>863093</v>
      </c>
      <c r="CC22" s="230">
        <v>0</v>
      </c>
      <c r="CD22" s="230">
        <v>315602</v>
      </c>
      <c r="CE22" s="230">
        <v>115135</v>
      </c>
      <c r="CF22" s="230">
        <v>430737</v>
      </c>
      <c r="CG22" s="230">
        <v>0</v>
      </c>
      <c r="CH22" s="230">
        <v>0</v>
      </c>
      <c r="CI22" s="230">
        <v>300022</v>
      </c>
      <c r="CJ22" s="230">
        <v>10460</v>
      </c>
      <c r="CK22" s="230">
        <v>310482</v>
      </c>
      <c r="CL22" s="230">
        <v>0</v>
      </c>
      <c r="CM22" s="230">
        <v>0</v>
      </c>
      <c r="CN22" s="230">
        <v>0</v>
      </c>
      <c r="CO22" s="230">
        <v>0</v>
      </c>
      <c r="CP22" s="230">
        <v>0</v>
      </c>
      <c r="CQ22" s="230">
        <v>0</v>
      </c>
      <c r="CR22" s="230">
        <v>0</v>
      </c>
      <c r="CS22" s="230">
        <v>0</v>
      </c>
      <c r="CT22" s="230">
        <v>0</v>
      </c>
      <c r="CU22" s="230">
        <v>0</v>
      </c>
    </row>
    <row r="23" spans="1:99" ht="13.5">
      <c r="A23" s="230" t="str">
        <f>T("473154")</f>
        <v>473154</v>
      </c>
      <c r="B23" s="230" t="s">
        <v>26</v>
      </c>
      <c r="C23" s="230">
        <v>0</v>
      </c>
      <c r="D23" s="230">
        <v>0</v>
      </c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v>0</v>
      </c>
      <c r="AA23" s="230">
        <v>0</v>
      </c>
      <c r="AB23" s="230">
        <v>0</v>
      </c>
      <c r="AC23" s="230"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v>0</v>
      </c>
      <c r="AJ23" s="230"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v>0</v>
      </c>
      <c r="AY23" s="230"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v>0</v>
      </c>
      <c r="BN23" s="230"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v>260564</v>
      </c>
      <c r="BV23" s="230">
        <v>22395</v>
      </c>
      <c r="BW23" s="230">
        <v>282959</v>
      </c>
      <c r="BX23" s="230">
        <v>0</v>
      </c>
      <c r="BY23" s="230">
        <v>0</v>
      </c>
      <c r="BZ23" s="230">
        <v>254490</v>
      </c>
      <c r="CA23" s="230">
        <v>1581</v>
      </c>
      <c r="CB23" s="230">
        <v>256071</v>
      </c>
      <c r="CC23" s="230">
        <v>0</v>
      </c>
      <c r="CD23" s="230">
        <v>148209</v>
      </c>
      <c r="CE23" s="230">
        <v>15029</v>
      </c>
      <c r="CF23" s="230">
        <v>163238</v>
      </c>
      <c r="CG23" s="230">
        <v>0</v>
      </c>
      <c r="CH23" s="230">
        <v>0</v>
      </c>
      <c r="CI23" s="230">
        <v>143184</v>
      </c>
      <c r="CJ23" s="230">
        <v>2221</v>
      </c>
      <c r="CK23" s="230">
        <v>145405</v>
      </c>
      <c r="CL23" s="230">
        <v>0</v>
      </c>
      <c r="CM23" s="230">
        <v>0</v>
      </c>
      <c r="CN23" s="230">
        <v>0</v>
      </c>
      <c r="CO23" s="230">
        <v>0</v>
      </c>
      <c r="CP23" s="230">
        <v>0</v>
      </c>
      <c r="CQ23" s="230">
        <v>0</v>
      </c>
      <c r="CR23" s="230">
        <v>0</v>
      </c>
      <c r="CS23" s="230">
        <v>0</v>
      </c>
      <c r="CT23" s="230">
        <v>0</v>
      </c>
      <c r="CU23" s="230">
        <v>0</v>
      </c>
    </row>
    <row r="24" spans="1:99" ht="13.5">
      <c r="A24" s="230" t="str">
        <f>T("473243")</f>
        <v>473243</v>
      </c>
      <c r="B24" s="230" t="s">
        <v>27</v>
      </c>
      <c r="C24" s="230">
        <v>0</v>
      </c>
      <c r="D24" s="230">
        <v>0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v>0</v>
      </c>
      <c r="AA24" s="230">
        <v>0</v>
      </c>
      <c r="AB24" s="230">
        <v>0</v>
      </c>
      <c r="AC24" s="230"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v>0</v>
      </c>
      <c r="AJ24" s="230"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v>0</v>
      </c>
      <c r="AR24" s="230">
        <v>0</v>
      </c>
      <c r="AS24" s="230">
        <v>0</v>
      </c>
      <c r="AT24" s="230">
        <v>0</v>
      </c>
      <c r="AU24" s="230">
        <v>0</v>
      </c>
      <c r="AV24" s="230">
        <v>0</v>
      </c>
      <c r="AW24" s="230">
        <v>0</v>
      </c>
      <c r="AX24" s="230">
        <v>0</v>
      </c>
      <c r="AY24" s="230"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v>0</v>
      </c>
      <c r="BN24" s="230"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v>2320217</v>
      </c>
      <c r="BV24" s="230">
        <v>412283</v>
      </c>
      <c r="BW24" s="230">
        <v>2732500</v>
      </c>
      <c r="BX24" s="230">
        <v>0</v>
      </c>
      <c r="BY24" s="230">
        <v>0</v>
      </c>
      <c r="BZ24" s="230">
        <v>2206716</v>
      </c>
      <c r="CA24" s="230">
        <v>92621</v>
      </c>
      <c r="CB24" s="230">
        <v>2299337</v>
      </c>
      <c r="CC24" s="230">
        <v>0</v>
      </c>
      <c r="CD24" s="230">
        <v>940561</v>
      </c>
      <c r="CE24" s="230">
        <v>272762</v>
      </c>
      <c r="CF24" s="230">
        <v>1213323</v>
      </c>
      <c r="CG24" s="230">
        <v>0</v>
      </c>
      <c r="CH24" s="230">
        <v>0</v>
      </c>
      <c r="CI24" s="230">
        <v>883967</v>
      </c>
      <c r="CJ24" s="230">
        <v>28445</v>
      </c>
      <c r="CK24" s="230">
        <v>912412</v>
      </c>
      <c r="CL24" s="230">
        <v>0</v>
      </c>
      <c r="CM24" s="230">
        <v>0</v>
      </c>
      <c r="CN24" s="230">
        <v>0</v>
      </c>
      <c r="CO24" s="230">
        <v>0</v>
      </c>
      <c r="CP24" s="230">
        <v>0</v>
      </c>
      <c r="CQ24" s="230">
        <v>0</v>
      </c>
      <c r="CR24" s="230">
        <v>0</v>
      </c>
      <c r="CS24" s="230">
        <v>0</v>
      </c>
      <c r="CT24" s="230">
        <v>0</v>
      </c>
      <c r="CU24" s="230">
        <v>0</v>
      </c>
    </row>
    <row r="25" spans="1:99" ht="13.5">
      <c r="A25" s="230" t="str">
        <f>T("473251")</f>
        <v>473251</v>
      </c>
      <c r="B25" s="230" t="s">
        <v>28</v>
      </c>
      <c r="C25" s="230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0</v>
      </c>
      <c r="AB25" s="230">
        <v>0</v>
      </c>
      <c r="AC25" s="230"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v>0</v>
      </c>
      <c r="AJ25" s="230"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v>0</v>
      </c>
      <c r="AY25" s="230"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0</v>
      </c>
      <c r="BE25" s="230">
        <v>0</v>
      </c>
      <c r="BF25" s="230">
        <v>0</v>
      </c>
      <c r="BG25" s="230">
        <v>0</v>
      </c>
      <c r="BH25" s="230">
        <v>0</v>
      </c>
      <c r="BI25" s="230">
        <v>0</v>
      </c>
      <c r="BJ25" s="230">
        <v>0</v>
      </c>
      <c r="BK25" s="230">
        <v>0</v>
      </c>
      <c r="BL25" s="230">
        <v>0</v>
      </c>
      <c r="BM25" s="230">
        <v>0</v>
      </c>
      <c r="BN25" s="230">
        <v>0</v>
      </c>
      <c r="BO25" s="230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v>1163126</v>
      </c>
      <c r="BV25" s="230">
        <v>136377</v>
      </c>
      <c r="BW25" s="230">
        <v>1299503</v>
      </c>
      <c r="BX25" s="230">
        <v>0</v>
      </c>
      <c r="BY25" s="230">
        <v>0</v>
      </c>
      <c r="BZ25" s="230">
        <v>1125042</v>
      </c>
      <c r="CA25" s="230">
        <v>31519</v>
      </c>
      <c r="CB25" s="230">
        <v>1156561</v>
      </c>
      <c r="CC25" s="230">
        <v>0</v>
      </c>
      <c r="CD25" s="230">
        <v>478262</v>
      </c>
      <c r="CE25" s="230">
        <v>118063</v>
      </c>
      <c r="CF25" s="230">
        <v>596325</v>
      </c>
      <c r="CG25" s="230">
        <v>0</v>
      </c>
      <c r="CH25" s="230">
        <v>0</v>
      </c>
      <c r="CI25" s="230">
        <v>447773</v>
      </c>
      <c r="CJ25" s="230">
        <v>12193</v>
      </c>
      <c r="CK25" s="230">
        <v>459966</v>
      </c>
      <c r="CL25" s="230">
        <v>0</v>
      </c>
      <c r="CM25" s="230">
        <v>0</v>
      </c>
      <c r="CN25" s="230">
        <v>0</v>
      </c>
      <c r="CO25" s="230">
        <v>0</v>
      </c>
      <c r="CP25" s="230">
        <v>0</v>
      </c>
      <c r="CQ25" s="230">
        <v>0</v>
      </c>
      <c r="CR25" s="230">
        <v>0</v>
      </c>
      <c r="CS25" s="230">
        <v>0</v>
      </c>
      <c r="CT25" s="230">
        <v>0</v>
      </c>
      <c r="CU25" s="230">
        <v>0</v>
      </c>
    </row>
    <row r="26" spans="1:99" ht="13.5">
      <c r="A26" s="230" t="str">
        <f>T("473260")</f>
        <v>473260</v>
      </c>
      <c r="B26" s="230" t="s">
        <v>29</v>
      </c>
      <c r="C26" s="230">
        <v>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v>0</v>
      </c>
      <c r="AY26" s="230">
        <v>0</v>
      </c>
      <c r="AZ26" s="230">
        <v>0</v>
      </c>
      <c r="BA26" s="230">
        <v>0</v>
      </c>
      <c r="BB26" s="230">
        <v>0</v>
      </c>
      <c r="BC26" s="230">
        <v>0</v>
      </c>
      <c r="BD26" s="230">
        <v>0</v>
      </c>
      <c r="BE26" s="230">
        <v>0</v>
      </c>
      <c r="BF26" s="230">
        <v>0</v>
      </c>
      <c r="BG26" s="230">
        <v>0</v>
      </c>
      <c r="BH26" s="230">
        <v>0</v>
      </c>
      <c r="BI26" s="230">
        <v>0</v>
      </c>
      <c r="BJ26" s="230">
        <v>0</v>
      </c>
      <c r="BK26" s="230">
        <v>0</v>
      </c>
      <c r="BL26" s="230">
        <v>0</v>
      </c>
      <c r="BM26" s="230">
        <v>0</v>
      </c>
      <c r="BN26" s="230">
        <v>0</v>
      </c>
      <c r="BO26" s="230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v>2784194</v>
      </c>
      <c r="BV26" s="230">
        <v>329147</v>
      </c>
      <c r="BW26" s="230">
        <v>3113341</v>
      </c>
      <c r="BX26" s="230">
        <v>0</v>
      </c>
      <c r="BY26" s="230">
        <v>0</v>
      </c>
      <c r="BZ26" s="230">
        <v>2686475</v>
      </c>
      <c r="CA26" s="230">
        <v>63925</v>
      </c>
      <c r="CB26" s="230">
        <v>2750400</v>
      </c>
      <c r="CC26" s="230">
        <v>0</v>
      </c>
      <c r="CD26" s="230">
        <v>846060</v>
      </c>
      <c r="CE26" s="230">
        <v>187747</v>
      </c>
      <c r="CF26" s="230">
        <v>1033807</v>
      </c>
      <c r="CG26" s="230">
        <v>0</v>
      </c>
      <c r="CH26" s="230">
        <v>0</v>
      </c>
      <c r="CI26" s="230">
        <v>784505</v>
      </c>
      <c r="CJ26" s="230">
        <v>28852</v>
      </c>
      <c r="CK26" s="230">
        <v>813357</v>
      </c>
      <c r="CL26" s="230">
        <v>0</v>
      </c>
      <c r="CM26" s="230">
        <v>0</v>
      </c>
      <c r="CN26" s="230">
        <v>0</v>
      </c>
      <c r="CO26" s="230">
        <v>0</v>
      </c>
      <c r="CP26" s="230">
        <v>0</v>
      </c>
      <c r="CQ26" s="230">
        <v>0</v>
      </c>
      <c r="CR26" s="230">
        <v>0</v>
      </c>
      <c r="CS26" s="230">
        <v>0</v>
      </c>
      <c r="CT26" s="230">
        <v>0</v>
      </c>
      <c r="CU26" s="230">
        <v>0</v>
      </c>
    </row>
    <row r="27" spans="1:99" ht="13.5">
      <c r="A27" s="230" t="str">
        <f>T("473278")</f>
        <v>473278</v>
      </c>
      <c r="B27" s="230" t="s">
        <v>30</v>
      </c>
      <c r="C27" s="230">
        <v>0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v>0</v>
      </c>
      <c r="AA27" s="230">
        <v>0</v>
      </c>
      <c r="AB27" s="230">
        <v>0</v>
      </c>
      <c r="AC27" s="230"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230">
        <v>0</v>
      </c>
      <c r="AL27" s="230">
        <v>0</v>
      </c>
      <c r="AM27" s="230">
        <v>0</v>
      </c>
      <c r="AN27" s="230">
        <v>0</v>
      </c>
      <c r="AO27" s="230">
        <v>0</v>
      </c>
      <c r="AP27" s="230">
        <v>0</v>
      </c>
      <c r="AQ27" s="230">
        <v>0</v>
      </c>
      <c r="AR27" s="230">
        <v>0</v>
      </c>
      <c r="AS27" s="230">
        <v>0</v>
      </c>
      <c r="AT27" s="230">
        <v>0</v>
      </c>
      <c r="AU27" s="230">
        <v>0</v>
      </c>
      <c r="AV27" s="230">
        <v>0</v>
      </c>
      <c r="AW27" s="230">
        <v>0</v>
      </c>
      <c r="AX27" s="230">
        <v>0</v>
      </c>
      <c r="AY27" s="230">
        <v>0</v>
      </c>
      <c r="AZ27" s="230">
        <v>0</v>
      </c>
      <c r="BA27" s="230">
        <v>0</v>
      </c>
      <c r="BB27" s="230">
        <v>0</v>
      </c>
      <c r="BC27" s="230">
        <v>0</v>
      </c>
      <c r="BD27" s="230">
        <v>0</v>
      </c>
      <c r="BE27" s="230">
        <v>0</v>
      </c>
      <c r="BF27" s="230">
        <v>0</v>
      </c>
      <c r="BG27" s="230">
        <v>0</v>
      </c>
      <c r="BH27" s="230">
        <v>0</v>
      </c>
      <c r="BI27" s="230">
        <v>0</v>
      </c>
      <c r="BJ27" s="230">
        <v>0</v>
      </c>
      <c r="BK27" s="230">
        <v>0</v>
      </c>
      <c r="BL27" s="230">
        <v>0</v>
      </c>
      <c r="BM27" s="230">
        <v>0</v>
      </c>
      <c r="BN27" s="230">
        <v>0</v>
      </c>
      <c r="BO27" s="230">
        <v>0</v>
      </c>
      <c r="BP27" s="230">
        <v>0</v>
      </c>
      <c r="BQ27" s="230">
        <v>0</v>
      </c>
      <c r="BR27" s="230">
        <v>0</v>
      </c>
      <c r="BS27" s="230">
        <v>0</v>
      </c>
      <c r="BT27" s="230">
        <v>0</v>
      </c>
      <c r="BU27" s="230">
        <v>1284304</v>
      </c>
      <c r="BV27" s="230">
        <v>202655</v>
      </c>
      <c r="BW27" s="230">
        <v>1486959</v>
      </c>
      <c r="BX27" s="230">
        <v>0</v>
      </c>
      <c r="BY27" s="230">
        <v>0</v>
      </c>
      <c r="BZ27" s="230">
        <v>1227445</v>
      </c>
      <c r="CA27" s="230">
        <v>40761</v>
      </c>
      <c r="CB27" s="230">
        <v>1268206</v>
      </c>
      <c r="CC27" s="230">
        <v>0</v>
      </c>
      <c r="CD27" s="230">
        <v>476096</v>
      </c>
      <c r="CE27" s="230">
        <v>113316</v>
      </c>
      <c r="CF27" s="230">
        <v>589412</v>
      </c>
      <c r="CG27" s="230">
        <v>0</v>
      </c>
      <c r="CH27" s="230">
        <v>0</v>
      </c>
      <c r="CI27" s="230">
        <v>441712</v>
      </c>
      <c r="CJ27" s="230">
        <v>17240</v>
      </c>
      <c r="CK27" s="230">
        <v>458952</v>
      </c>
      <c r="CL27" s="230">
        <v>0</v>
      </c>
      <c r="CM27" s="230">
        <v>0</v>
      </c>
      <c r="CN27" s="230">
        <v>0</v>
      </c>
      <c r="CO27" s="230">
        <v>0</v>
      </c>
      <c r="CP27" s="230">
        <v>0</v>
      </c>
      <c r="CQ27" s="230">
        <v>0</v>
      </c>
      <c r="CR27" s="230">
        <v>0</v>
      </c>
      <c r="CS27" s="230">
        <v>0</v>
      </c>
      <c r="CT27" s="230">
        <v>0</v>
      </c>
      <c r="CU27" s="230">
        <v>0</v>
      </c>
    </row>
    <row r="28" spans="1:99" ht="13.5">
      <c r="A28" s="230" t="str">
        <f>T("473286")</f>
        <v>473286</v>
      </c>
      <c r="B28" s="230" t="s">
        <v>31</v>
      </c>
      <c r="C28" s="230">
        <v>0</v>
      </c>
      <c r="D28" s="230">
        <v>0</v>
      </c>
      <c r="E28" s="230">
        <v>0</v>
      </c>
      <c r="F28" s="230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v>0</v>
      </c>
      <c r="AA28" s="230">
        <v>0</v>
      </c>
      <c r="AB28" s="230">
        <v>0</v>
      </c>
      <c r="AC28" s="230">
        <v>0</v>
      </c>
      <c r="AD28" s="230"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v>0</v>
      </c>
      <c r="AJ28" s="230"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230">
        <v>0</v>
      </c>
      <c r="AQ28" s="230">
        <v>0</v>
      </c>
      <c r="AR28" s="230">
        <v>0</v>
      </c>
      <c r="AS28" s="230">
        <v>0</v>
      </c>
      <c r="AT28" s="230">
        <v>0</v>
      </c>
      <c r="AU28" s="230">
        <v>0</v>
      </c>
      <c r="AV28" s="230">
        <v>0</v>
      </c>
      <c r="AW28" s="230">
        <v>0</v>
      </c>
      <c r="AX28" s="230">
        <v>0</v>
      </c>
      <c r="AY28" s="230">
        <v>0</v>
      </c>
      <c r="AZ28" s="230">
        <v>0</v>
      </c>
      <c r="BA28" s="230">
        <v>0</v>
      </c>
      <c r="BB28" s="230">
        <v>0</v>
      </c>
      <c r="BC28" s="230">
        <v>0</v>
      </c>
      <c r="BD28" s="230">
        <v>0</v>
      </c>
      <c r="BE28" s="230">
        <v>0</v>
      </c>
      <c r="BF28" s="230">
        <v>0</v>
      </c>
      <c r="BG28" s="230">
        <v>0</v>
      </c>
      <c r="BH28" s="230">
        <v>0</v>
      </c>
      <c r="BI28" s="230">
        <v>0</v>
      </c>
      <c r="BJ28" s="230">
        <v>0</v>
      </c>
      <c r="BK28" s="230">
        <v>0</v>
      </c>
      <c r="BL28" s="230">
        <v>0</v>
      </c>
      <c r="BM28" s="230">
        <v>0</v>
      </c>
      <c r="BN28" s="230">
        <v>0</v>
      </c>
      <c r="BO28" s="230">
        <v>0</v>
      </c>
      <c r="BP28" s="230">
        <v>0</v>
      </c>
      <c r="BQ28" s="230">
        <v>0</v>
      </c>
      <c r="BR28" s="230">
        <v>0</v>
      </c>
      <c r="BS28" s="230">
        <v>0</v>
      </c>
      <c r="BT28" s="230">
        <v>0</v>
      </c>
      <c r="BU28" s="230">
        <v>1125778</v>
      </c>
      <c r="BV28" s="230">
        <v>217736</v>
      </c>
      <c r="BW28" s="230">
        <v>1343514</v>
      </c>
      <c r="BX28" s="230">
        <v>0</v>
      </c>
      <c r="BY28" s="230">
        <v>0</v>
      </c>
      <c r="BZ28" s="230">
        <v>1076213</v>
      </c>
      <c r="CA28" s="230">
        <v>62908</v>
      </c>
      <c r="CB28" s="230">
        <v>1139121</v>
      </c>
      <c r="CC28" s="230">
        <v>0</v>
      </c>
      <c r="CD28" s="230">
        <v>381727</v>
      </c>
      <c r="CE28" s="230">
        <v>83899</v>
      </c>
      <c r="CF28" s="230">
        <v>465626</v>
      </c>
      <c r="CG28" s="230">
        <v>0</v>
      </c>
      <c r="CH28" s="230">
        <v>0</v>
      </c>
      <c r="CI28" s="230">
        <v>360987</v>
      </c>
      <c r="CJ28" s="230">
        <v>9727</v>
      </c>
      <c r="CK28" s="230">
        <v>370714</v>
      </c>
      <c r="CL28" s="230">
        <v>0</v>
      </c>
      <c r="CM28" s="230">
        <v>0</v>
      </c>
      <c r="CN28" s="230">
        <v>0</v>
      </c>
      <c r="CO28" s="230">
        <v>0</v>
      </c>
      <c r="CP28" s="230">
        <v>0</v>
      </c>
      <c r="CQ28" s="230">
        <v>0</v>
      </c>
      <c r="CR28" s="230">
        <v>0</v>
      </c>
      <c r="CS28" s="230">
        <v>0</v>
      </c>
      <c r="CT28" s="230">
        <v>0</v>
      </c>
      <c r="CU28" s="230">
        <v>0</v>
      </c>
    </row>
    <row r="29" spans="1:99" ht="13.5">
      <c r="A29" s="230" t="str">
        <f>T("473294")</f>
        <v>473294</v>
      </c>
      <c r="B29" s="230" t="s">
        <v>32</v>
      </c>
      <c r="C29" s="230">
        <v>0</v>
      </c>
      <c r="D29" s="230">
        <v>0</v>
      </c>
      <c r="E29" s="230">
        <v>0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v>0</v>
      </c>
      <c r="AA29" s="230">
        <v>0</v>
      </c>
      <c r="AB29" s="230">
        <v>0</v>
      </c>
      <c r="AC29" s="230">
        <v>0</v>
      </c>
      <c r="AD29" s="230">
        <v>0</v>
      </c>
      <c r="AE29" s="230">
        <v>0</v>
      </c>
      <c r="AF29" s="230">
        <v>0</v>
      </c>
      <c r="AG29" s="230">
        <v>0</v>
      </c>
      <c r="AH29" s="230">
        <v>0</v>
      </c>
      <c r="AI29" s="230">
        <v>0</v>
      </c>
      <c r="AJ29" s="230">
        <v>0</v>
      </c>
      <c r="AK29" s="230">
        <v>0</v>
      </c>
      <c r="AL29" s="230">
        <v>0</v>
      </c>
      <c r="AM29" s="230">
        <v>0</v>
      </c>
      <c r="AN29" s="230">
        <v>0</v>
      </c>
      <c r="AO29" s="230">
        <v>0</v>
      </c>
      <c r="AP29" s="230">
        <v>0</v>
      </c>
      <c r="AQ29" s="230">
        <v>0</v>
      </c>
      <c r="AR29" s="230">
        <v>0</v>
      </c>
      <c r="AS29" s="230">
        <v>0</v>
      </c>
      <c r="AT29" s="230">
        <v>0</v>
      </c>
      <c r="AU29" s="230">
        <v>0</v>
      </c>
      <c r="AV29" s="230">
        <v>0</v>
      </c>
      <c r="AW29" s="230">
        <v>0</v>
      </c>
      <c r="AX29" s="230">
        <v>0</v>
      </c>
      <c r="AY29" s="230">
        <v>0</v>
      </c>
      <c r="AZ29" s="230">
        <v>0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0</v>
      </c>
      <c r="BI29" s="230">
        <v>0</v>
      </c>
      <c r="BJ29" s="230">
        <v>0</v>
      </c>
      <c r="BK29" s="230">
        <v>0</v>
      </c>
      <c r="BL29" s="230">
        <v>0</v>
      </c>
      <c r="BM29" s="230">
        <v>0</v>
      </c>
      <c r="BN29" s="230">
        <v>0</v>
      </c>
      <c r="BO29" s="230">
        <v>0</v>
      </c>
      <c r="BP29" s="230">
        <v>0</v>
      </c>
      <c r="BQ29" s="230">
        <v>0</v>
      </c>
      <c r="BR29" s="230">
        <v>0</v>
      </c>
      <c r="BS29" s="230">
        <v>0</v>
      </c>
      <c r="BT29" s="230">
        <v>0</v>
      </c>
      <c r="BU29" s="230">
        <v>2759700</v>
      </c>
      <c r="BV29" s="230">
        <v>404511</v>
      </c>
      <c r="BW29" s="230">
        <v>3164211</v>
      </c>
      <c r="BX29" s="230">
        <v>0</v>
      </c>
      <c r="BY29" s="230">
        <v>0</v>
      </c>
      <c r="BZ29" s="230">
        <v>2658992</v>
      </c>
      <c r="CA29" s="230">
        <v>82194</v>
      </c>
      <c r="CB29" s="230">
        <v>2741186</v>
      </c>
      <c r="CC29" s="230">
        <v>0</v>
      </c>
      <c r="CD29" s="230">
        <v>715736</v>
      </c>
      <c r="CE29" s="230">
        <v>179474</v>
      </c>
      <c r="CF29" s="230">
        <v>895210</v>
      </c>
      <c r="CG29" s="230">
        <v>0</v>
      </c>
      <c r="CH29" s="230">
        <v>0</v>
      </c>
      <c r="CI29" s="230">
        <v>669081</v>
      </c>
      <c r="CJ29" s="230">
        <v>25830</v>
      </c>
      <c r="CK29" s="230">
        <v>694911</v>
      </c>
      <c r="CL29" s="230">
        <v>0</v>
      </c>
      <c r="CM29" s="230">
        <v>0</v>
      </c>
      <c r="CN29" s="230">
        <v>0</v>
      </c>
      <c r="CO29" s="230">
        <v>0</v>
      </c>
      <c r="CP29" s="230">
        <v>0</v>
      </c>
      <c r="CQ29" s="230">
        <v>0</v>
      </c>
      <c r="CR29" s="230">
        <v>0</v>
      </c>
      <c r="CS29" s="230">
        <v>0</v>
      </c>
      <c r="CT29" s="230">
        <v>0</v>
      </c>
      <c r="CU29" s="230">
        <v>0</v>
      </c>
    </row>
    <row r="30" spans="1:99" ht="13.5">
      <c r="A30" s="230" t="str">
        <f>T("473481")</f>
        <v>473481</v>
      </c>
      <c r="B30" s="230" t="s">
        <v>33</v>
      </c>
      <c r="C30" s="230">
        <v>0</v>
      </c>
      <c r="D30" s="230">
        <v>0</v>
      </c>
      <c r="E30" s="230">
        <v>0</v>
      </c>
      <c r="F30" s="230">
        <v>0</v>
      </c>
      <c r="G30" s="230">
        <v>0</v>
      </c>
      <c r="H30" s="230">
        <v>0</v>
      </c>
      <c r="I30" s="230">
        <v>0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0</v>
      </c>
      <c r="T30" s="230">
        <v>0</v>
      </c>
      <c r="U30" s="230"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v>0</v>
      </c>
      <c r="AA30" s="230">
        <v>0</v>
      </c>
      <c r="AB30" s="230">
        <v>0</v>
      </c>
      <c r="AC30" s="230">
        <v>0</v>
      </c>
      <c r="AD30" s="230">
        <v>0</v>
      </c>
      <c r="AE30" s="230">
        <v>0</v>
      </c>
      <c r="AF30" s="230">
        <v>0</v>
      </c>
      <c r="AG30" s="230">
        <v>0</v>
      </c>
      <c r="AH30" s="230">
        <v>0</v>
      </c>
      <c r="AI30" s="230">
        <v>0</v>
      </c>
      <c r="AJ30" s="230">
        <v>0</v>
      </c>
      <c r="AK30" s="230">
        <v>0</v>
      </c>
      <c r="AL30" s="230">
        <v>0</v>
      </c>
      <c r="AM30" s="230">
        <v>0</v>
      </c>
      <c r="AN30" s="230">
        <v>0</v>
      </c>
      <c r="AO30" s="230">
        <v>0</v>
      </c>
      <c r="AP30" s="230">
        <v>0</v>
      </c>
      <c r="AQ30" s="230">
        <v>0</v>
      </c>
      <c r="AR30" s="230">
        <v>0</v>
      </c>
      <c r="AS30" s="230">
        <v>0</v>
      </c>
      <c r="AT30" s="230">
        <v>0</v>
      </c>
      <c r="AU30" s="230">
        <v>0</v>
      </c>
      <c r="AV30" s="230">
        <v>0</v>
      </c>
      <c r="AW30" s="230">
        <v>0</v>
      </c>
      <c r="AX30" s="230">
        <v>0</v>
      </c>
      <c r="AY30" s="230">
        <v>0</v>
      </c>
      <c r="AZ30" s="230">
        <v>0</v>
      </c>
      <c r="BA30" s="230">
        <v>0</v>
      </c>
      <c r="BB30" s="230">
        <v>0</v>
      </c>
      <c r="BC30" s="230">
        <v>0</v>
      </c>
      <c r="BD30" s="230">
        <v>0</v>
      </c>
      <c r="BE30" s="230">
        <v>0</v>
      </c>
      <c r="BF30" s="230">
        <v>0</v>
      </c>
      <c r="BG30" s="230">
        <v>0</v>
      </c>
      <c r="BH30" s="230">
        <v>0</v>
      </c>
      <c r="BI30" s="230">
        <v>0</v>
      </c>
      <c r="BJ30" s="230">
        <v>0</v>
      </c>
      <c r="BK30" s="230">
        <v>0</v>
      </c>
      <c r="BL30" s="230">
        <v>0</v>
      </c>
      <c r="BM30" s="230">
        <v>0</v>
      </c>
      <c r="BN30" s="230">
        <v>0</v>
      </c>
      <c r="BO30" s="230">
        <v>0</v>
      </c>
      <c r="BP30" s="230">
        <v>0</v>
      </c>
      <c r="BQ30" s="230">
        <v>0</v>
      </c>
      <c r="BR30" s="230">
        <v>0</v>
      </c>
      <c r="BS30" s="230">
        <v>0</v>
      </c>
      <c r="BT30" s="230">
        <v>0</v>
      </c>
      <c r="BU30" s="230">
        <v>975407</v>
      </c>
      <c r="BV30" s="230">
        <v>137424</v>
      </c>
      <c r="BW30" s="230">
        <v>1112831</v>
      </c>
      <c r="BX30" s="230">
        <v>0</v>
      </c>
      <c r="BY30" s="230">
        <v>0</v>
      </c>
      <c r="BZ30" s="230">
        <v>946455</v>
      </c>
      <c r="CA30" s="230">
        <v>24274</v>
      </c>
      <c r="CB30" s="230">
        <v>970729</v>
      </c>
      <c r="CC30" s="230">
        <v>0</v>
      </c>
      <c r="CD30" s="230">
        <v>366053</v>
      </c>
      <c r="CE30" s="230">
        <v>75116</v>
      </c>
      <c r="CF30" s="230">
        <v>441169</v>
      </c>
      <c r="CG30" s="230">
        <v>0</v>
      </c>
      <c r="CH30" s="230">
        <v>0</v>
      </c>
      <c r="CI30" s="230">
        <v>346431</v>
      </c>
      <c r="CJ30" s="230">
        <v>5794</v>
      </c>
      <c r="CK30" s="230">
        <v>352225</v>
      </c>
      <c r="CL30" s="230">
        <v>0</v>
      </c>
      <c r="CM30" s="230">
        <v>0</v>
      </c>
      <c r="CN30" s="230">
        <v>0</v>
      </c>
      <c r="CO30" s="230">
        <v>0</v>
      </c>
      <c r="CP30" s="230">
        <v>0</v>
      </c>
      <c r="CQ30" s="230">
        <v>0</v>
      </c>
      <c r="CR30" s="230">
        <v>0</v>
      </c>
      <c r="CS30" s="230">
        <v>0</v>
      </c>
      <c r="CT30" s="230">
        <v>0</v>
      </c>
      <c r="CU30" s="230">
        <v>0</v>
      </c>
    </row>
    <row r="31" spans="1:99" ht="13.5">
      <c r="A31" s="230" t="str">
        <f>T("473502")</f>
        <v>473502</v>
      </c>
      <c r="B31" s="230" t="s">
        <v>34</v>
      </c>
      <c r="C31" s="230">
        <v>0</v>
      </c>
      <c r="D31" s="230">
        <v>0</v>
      </c>
      <c r="E31" s="230">
        <v>0</v>
      </c>
      <c r="F31" s="230">
        <v>0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0</v>
      </c>
      <c r="Z31" s="230">
        <v>0</v>
      </c>
      <c r="AA31" s="230">
        <v>0</v>
      </c>
      <c r="AB31" s="230">
        <v>0</v>
      </c>
      <c r="AC31" s="230">
        <v>0</v>
      </c>
      <c r="AD31" s="230">
        <v>0</v>
      </c>
      <c r="AE31" s="230">
        <v>0</v>
      </c>
      <c r="AF31" s="230">
        <v>0</v>
      </c>
      <c r="AG31" s="230">
        <v>0</v>
      </c>
      <c r="AH31" s="230">
        <v>0</v>
      </c>
      <c r="AI31" s="230">
        <v>0</v>
      </c>
      <c r="AJ31" s="230">
        <v>0</v>
      </c>
      <c r="AK31" s="230">
        <v>0</v>
      </c>
      <c r="AL31" s="230">
        <v>0</v>
      </c>
      <c r="AM31" s="230">
        <v>0</v>
      </c>
      <c r="AN31" s="230">
        <v>0</v>
      </c>
      <c r="AO31" s="230">
        <v>0</v>
      </c>
      <c r="AP31" s="230">
        <v>0</v>
      </c>
      <c r="AQ31" s="230">
        <v>0</v>
      </c>
      <c r="AR31" s="230">
        <v>0</v>
      </c>
      <c r="AS31" s="230">
        <v>0</v>
      </c>
      <c r="AT31" s="230">
        <v>0</v>
      </c>
      <c r="AU31" s="230">
        <v>0</v>
      </c>
      <c r="AV31" s="230">
        <v>0</v>
      </c>
      <c r="AW31" s="230">
        <v>0</v>
      </c>
      <c r="AX31" s="230">
        <v>0</v>
      </c>
      <c r="AY31" s="230">
        <v>0</v>
      </c>
      <c r="AZ31" s="230">
        <v>0</v>
      </c>
      <c r="BA31" s="230">
        <v>0</v>
      </c>
      <c r="BB31" s="230">
        <v>0</v>
      </c>
      <c r="BC31" s="230">
        <v>0</v>
      </c>
      <c r="BD31" s="230">
        <v>0</v>
      </c>
      <c r="BE31" s="230">
        <v>0</v>
      </c>
      <c r="BF31" s="230">
        <v>0</v>
      </c>
      <c r="BG31" s="230">
        <v>0</v>
      </c>
      <c r="BH31" s="230">
        <v>0</v>
      </c>
      <c r="BI31" s="230">
        <v>0</v>
      </c>
      <c r="BJ31" s="230">
        <v>0</v>
      </c>
      <c r="BK31" s="230">
        <v>0</v>
      </c>
      <c r="BL31" s="230">
        <v>0</v>
      </c>
      <c r="BM31" s="230">
        <v>0</v>
      </c>
      <c r="BN31" s="230">
        <v>0</v>
      </c>
      <c r="BO31" s="230">
        <v>0</v>
      </c>
      <c r="BP31" s="230">
        <v>0</v>
      </c>
      <c r="BQ31" s="230">
        <v>0</v>
      </c>
      <c r="BR31" s="230">
        <v>0</v>
      </c>
      <c r="BS31" s="230">
        <v>0</v>
      </c>
      <c r="BT31" s="230">
        <v>0</v>
      </c>
      <c r="BU31" s="230">
        <v>2683193</v>
      </c>
      <c r="BV31" s="230">
        <v>243855</v>
      </c>
      <c r="BW31" s="230">
        <v>2927048</v>
      </c>
      <c r="BX31" s="230">
        <v>0</v>
      </c>
      <c r="BY31" s="230">
        <v>0</v>
      </c>
      <c r="BZ31" s="230">
        <v>2619566</v>
      </c>
      <c r="CA31" s="230">
        <v>41006</v>
      </c>
      <c r="CB31" s="230">
        <v>2660572</v>
      </c>
      <c r="CC31" s="230">
        <v>0</v>
      </c>
      <c r="CD31" s="230">
        <v>737743</v>
      </c>
      <c r="CE31" s="230">
        <v>164716</v>
      </c>
      <c r="CF31" s="230">
        <v>902459</v>
      </c>
      <c r="CG31" s="230">
        <v>0</v>
      </c>
      <c r="CH31" s="230">
        <v>0</v>
      </c>
      <c r="CI31" s="230">
        <v>698679</v>
      </c>
      <c r="CJ31" s="230">
        <v>18241</v>
      </c>
      <c r="CK31" s="230">
        <v>716920</v>
      </c>
      <c r="CL31" s="230">
        <v>0</v>
      </c>
      <c r="CM31" s="230">
        <v>0</v>
      </c>
      <c r="CN31" s="230">
        <v>0</v>
      </c>
      <c r="CO31" s="230">
        <v>0</v>
      </c>
      <c r="CP31" s="230">
        <v>0</v>
      </c>
      <c r="CQ31" s="230">
        <v>0</v>
      </c>
      <c r="CR31" s="230">
        <v>0</v>
      </c>
      <c r="CS31" s="230">
        <v>0</v>
      </c>
      <c r="CT31" s="230">
        <v>0</v>
      </c>
      <c r="CU31" s="230">
        <v>0</v>
      </c>
    </row>
    <row r="32" spans="1:99" ht="13.5">
      <c r="A32" s="230" t="str">
        <f>T("473537")</f>
        <v>473537</v>
      </c>
      <c r="B32" s="230" t="s">
        <v>35</v>
      </c>
      <c r="C32" s="230">
        <v>0</v>
      </c>
      <c r="D32" s="230">
        <v>0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v>0</v>
      </c>
      <c r="AA32" s="230">
        <v>0</v>
      </c>
      <c r="AB32" s="230">
        <v>0</v>
      </c>
      <c r="AC32" s="230">
        <v>0</v>
      </c>
      <c r="AD32" s="230">
        <v>0</v>
      </c>
      <c r="AE32" s="230">
        <v>0</v>
      </c>
      <c r="AF32" s="230">
        <v>0</v>
      </c>
      <c r="AG32" s="230">
        <v>0</v>
      </c>
      <c r="AH32" s="230">
        <v>0</v>
      </c>
      <c r="AI32" s="230">
        <v>0</v>
      </c>
      <c r="AJ32" s="230">
        <v>0</v>
      </c>
      <c r="AK32" s="230">
        <v>0</v>
      </c>
      <c r="AL32" s="230">
        <v>0</v>
      </c>
      <c r="AM32" s="230">
        <v>0</v>
      </c>
      <c r="AN32" s="230">
        <v>0</v>
      </c>
      <c r="AO32" s="230">
        <v>0</v>
      </c>
      <c r="AP32" s="230">
        <v>0</v>
      </c>
      <c r="AQ32" s="230">
        <v>0</v>
      </c>
      <c r="AR32" s="230">
        <v>0</v>
      </c>
      <c r="AS32" s="230">
        <v>0</v>
      </c>
      <c r="AT32" s="230">
        <v>0</v>
      </c>
      <c r="AU32" s="230">
        <v>0</v>
      </c>
      <c r="AV32" s="230">
        <v>0</v>
      </c>
      <c r="AW32" s="230">
        <v>0</v>
      </c>
      <c r="AX32" s="230">
        <v>0</v>
      </c>
      <c r="AY32" s="230">
        <v>0</v>
      </c>
      <c r="AZ32" s="230">
        <v>0</v>
      </c>
      <c r="BA32" s="230">
        <v>0</v>
      </c>
      <c r="BB32" s="230">
        <v>0</v>
      </c>
      <c r="BC32" s="230">
        <v>0</v>
      </c>
      <c r="BD32" s="230">
        <v>0</v>
      </c>
      <c r="BE32" s="230">
        <v>0</v>
      </c>
      <c r="BF32" s="230">
        <v>0</v>
      </c>
      <c r="BG32" s="230">
        <v>0</v>
      </c>
      <c r="BH32" s="230">
        <v>0</v>
      </c>
      <c r="BI32" s="230">
        <v>0</v>
      </c>
      <c r="BJ32" s="230">
        <v>0</v>
      </c>
      <c r="BK32" s="230">
        <v>0</v>
      </c>
      <c r="BL32" s="230">
        <v>0</v>
      </c>
      <c r="BM32" s="230">
        <v>0</v>
      </c>
      <c r="BN32" s="230">
        <v>0</v>
      </c>
      <c r="BO32" s="230">
        <v>0</v>
      </c>
      <c r="BP32" s="230">
        <v>0</v>
      </c>
      <c r="BQ32" s="230">
        <v>0</v>
      </c>
      <c r="BR32" s="230">
        <v>0</v>
      </c>
      <c r="BS32" s="230">
        <v>0</v>
      </c>
      <c r="BT32" s="230">
        <v>0</v>
      </c>
      <c r="BU32" s="230">
        <v>51056</v>
      </c>
      <c r="BV32" s="230">
        <v>3409</v>
      </c>
      <c r="BW32" s="230">
        <v>54465</v>
      </c>
      <c r="BX32" s="230">
        <v>0</v>
      </c>
      <c r="BY32" s="230">
        <v>0</v>
      </c>
      <c r="BZ32" s="230">
        <v>48325</v>
      </c>
      <c r="CA32" s="230">
        <v>962</v>
      </c>
      <c r="CB32" s="230">
        <v>49287</v>
      </c>
      <c r="CC32" s="230">
        <v>0</v>
      </c>
      <c r="CD32" s="230">
        <v>14829</v>
      </c>
      <c r="CE32" s="230">
        <v>410</v>
      </c>
      <c r="CF32" s="230">
        <v>15239</v>
      </c>
      <c r="CG32" s="230">
        <v>0</v>
      </c>
      <c r="CH32" s="230">
        <v>0</v>
      </c>
      <c r="CI32" s="230">
        <v>14015</v>
      </c>
      <c r="CJ32" s="230">
        <v>192</v>
      </c>
      <c r="CK32" s="230">
        <v>14207</v>
      </c>
      <c r="CL32" s="230">
        <v>0</v>
      </c>
      <c r="CM32" s="230">
        <v>0</v>
      </c>
      <c r="CN32" s="230">
        <v>0</v>
      </c>
      <c r="CO32" s="230">
        <v>0</v>
      </c>
      <c r="CP32" s="230">
        <v>0</v>
      </c>
      <c r="CQ32" s="230">
        <v>0</v>
      </c>
      <c r="CR32" s="230">
        <v>0</v>
      </c>
      <c r="CS32" s="230">
        <v>0</v>
      </c>
      <c r="CT32" s="230">
        <v>0</v>
      </c>
      <c r="CU32" s="230">
        <v>0</v>
      </c>
    </row>
    <row r="33" spans="1:99" ht="13.5">
      <c r="A33" s="230" t="str">
        <f>T("473545")</f>
        <v>473545</v>
      </c>
      <c r="B33" s="230" t="s">
        <v>36</v>
      </c>
      <c r="C33" s="230">
        <v>0</v>
      </c>
      <c r="D33" s="230">
        <v>0</v>
      </c>
      <c r="E33" s="230">
        <v>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0</v>
      </c>
      <c r="Z33" s="230">
        <v>0</v>
      </c>
      <c r="AA33" s="230">
        <v>0</v>
      </c>
      <c r="AB33" s="230">
        <v>0</v>
      </c>
      <c r="AC33" s="230">
        <v>0</v>
      </c>
      <c r="AD33" s="230">
        <v>0</v>
      </c>
      <c r="AE33" s="230">
        <v>0</v>
      </c>
      <c r="AF33" s="230">
        <v>0</v>
      </c>
      <c r="AG33" s="230">
        <v>0</v>
      </c>
      <c r="AH33" s="230">
        <v>0</v>
      </c>
      <c r="AI33" s="230">
        <v>0</v>
      </c>
      <c r="AJ33" s="230">
        <v>0</v>
      </c>
      <c r="AK33" s="230">
        <v>0</v>
      </c>
      <c r="AL33" s="230">
        <v>0</v>
      </c>
      <c r="AM33" s="230">
        <v>0</v>
      </c>
      <c r="AN33" s="230">
        <v>0</v>
      </c>
      <c r="AO33" s="230">
        <v>0</v>
      </c>
      <c r="AP33" s="230">
        <v>0</v>
      </c>
      <c r="AQ33" s="230">
        <v>0</v>
      </c>
      <c r="AR33" s="230">
        <v>0</v>
      </c>
      <c r="AS33" s="230">
        <v>0</v>
      </c>
      <c r="AT33" s="230">
        <v>0</v>
      </c>
      <c r="AU33" s="230">
        <v>0</v>
      </c>
      <c r="AV33" s="230">
        <v>0</v>
      </c>
      <c r="AW33" s="230">
        <v>0</v>
      </c>
      <c r="AX33" s="230">
        <v>0</v>
      </c>
      <c r="AY33" s="230">
        <v>0</v>
      </c>
      <c r="AZ33" s="230">
        <v>0</v>
      </c>
      <c r="BA33" s="230">
        <v>0</v>
      </c>
      <c r="BB33" s="230">
        <v>0</v>
      </c>
      <c r="BC33" s="230">
        <v>0</v>
      </c>
      <c r="BD33" s="230">
        <v>0</v>
      </c>
      <c r="BE33" s="230">
        <v>0</v>
      </c>
      <c r="BF33" s="230">
        <v>0</v>
      </c>
      <c r="BG33" s="230">
        <v>0</v>
      </c>
      <c r="BH33" s="230">
        <v>0</v>
      </c>
      <c r="BI33" s="230">
        <v>0</v>
      </c>
      <c r="BJ33" s="230">
        <v>0</v>
      </c>
      <c r="BK33" s="230">
        <v>0</v>
      </c>
      <c r="BL33" s="230">
        <v>0</v>
      </c>
      <c r="BM33" s="230">
        <v>0</v>
      </c>
      <c r="BN33" s="230">
        <v>0</v>
      </c>
      <c r="BO33" s="230">
        <v>0</v>
      </c>
      <c r="BP33" s="230">
        <v>0</v>
      </c>
      <c r="BQ33" s="230">
        <v>0</v>
      </c>
      <c r="BR33" s="230">
        <v>0</v>
      </c>
      <c r="BS33" s="230">
        <v>0</v>
      </c>
      <c r="BT33" s="230">
        <v>0</v>
      </c>
      <c r="BU33" s="230">
        <v>58700</v>
      </c>
      <c r="BV33" s="230">
        <v>9346</v>
      </c>
      <c r="BW33" s="230">
        <v>68046</v>
      </c>
      <c r="BX33" s="230">
        <v>0</v>
      </c>
      <c r="BY33" s="230">
        <v>0</v>
      </c>
      <c r="BZ33" s="230">
        <v>55592</v>
      </c>
      <c r="CA33" s="230">
        <v>4217</v>
      </c>
      <c r="CB33" s="230">
        <v>59809</v>
      </c>
      <c r="CC33" s="230">
        <v>0</v>
      </c>
      <c r="CD33" s="230">
        <v>25983</v>
      </c>
      <c r="CE33" s="230">
        <v>5223</v>
      </c>
      <c r="CF33" s="230">
        <v>31206</v>
      </c>
      <c r="CG33" s="230">
        <v>0</v>
      </c>
      <c r="CH33" s="230">
        <v>0</v>
      </c>
      <c r="CI33" s="230">
        <v>24351</v>
      </c>
      <c r="CJ33" s="230">
        <v>610</v>
      </c>
      <c r="CK33" s="230">
        <v>24961</v>
      </c>
      <c r="CL33" s="230">
        <v>0</v>
      </c>
      <c r="CM33" s="230">
        <v>0</v>
      </c>
      <c r="CN33" s="230">
        <v>0</v>
      </c>
      <c r="CO33" s="230">
        <v>0</v>
      </c>
      <c r="CP33" s="230">
        <v>0</v>
      </c>
      <c r="CQ33" s="230">
        <v>0</v>
      </c>
      <c r="CR33" s="230">
        <v>0</v>
      </c>
      <c r="CS33" s="230">
        <v>0</v>
      </c>
      <c r="CT33" s="230">
        <v>0</v>
      </c>
      <c r="CU33" s="230">
        <v>0</v>
      </c>
    </row>
    <row r="34" spans="1:99" ht="13.5">
      <c r="A34" s="230" t="str">
        <f>T("473553")</f>
        <v>473553</v>
      </c>
      <c r="B34" s="230" t="s">
        <v>37</v>
      </c>
      <c r="C34" s="230">
        <v>0</v>
      </c>
      <c r="D34" s="230">
        <v>0</v>
      </c>
      <c r="E34" s="230">
        <v>0</v>
      </c>
      <c r="F34" s="230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0</v>
      </c>
      <c r="AB34" s="230">
        <v>0</v>
      </c>
      <c r="AC34" s="230"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0</v>
      </c>
      <c r="AI34" s="230">
        <v>0</v>
      </c>
      <c r="AJ34" s="230">
        <v>0</v>
      </c>
      <c r="AK34" s="230">
        <v>0</v>
      </c>
      <c r="AL34" s="230">
        <v>0</v>
      </c>
      <c r="AM34" s="230">
        <v>0</v>
      </c>
      <c r="AN34" s="230">
        <v>0</v>
      </c>
      <c r="AO34" s="230">
        <v>0</v>
      </c>
      <c r="AP34" s="230">
        <v>0</v>
      </c>
      <c r="AQ34" s="230"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30">
        <v>0</v>
      </c>
      <c r="AY34" s="230">
        <v>0</v>
      </c>
      <c r="AZ34" s="230">
        <v>0</v>
      </c>
      <c r="BA34" s="230">
        <v>0</v>
      </c>
      <c r="BB34" s="230">
        <v>0</v>
      </c>
      <c r="BC34" s="230">
        <v>0</v>
      </c>
      <c r="BD34" s="230">
        <v>0</v>
      </c>
      <c r="BE34" s="230">
        <v>0</v>
      </c>
      <c r="BF34" s="230">
        <v>0</v>
      </c>
      <c r="BG34" s="230">
        <v>0</v>
      </c>
      <c r="BH34" s="230">
        <v>0</v>
      </c>
      <c r="BI34" s="230">
        <v>0</v>
      </c>
      <c r="BJ34" s="230">
        <v>0</v>
      </c>
      <c r="BK34" s="230">
        <v>0</v>
      </c>
      <c r="BL34" s="230">
        <v>0</v>
      </c>
      <c r="BM34" s="230">
        <v>0</v>
      </c>
      <c r="BN34" s="230">
        <v>0</v>
      </c>
      <c r="BO34" s="230">
        <v>0</v>
      </c>
      <c r="BP34" s="230">
        <v>0</v>
      </c>
      <c r="BQ34" s="230">
        <v>0</v>
      </c>
      <c r="BR34" s="230">
        <v>0</v>
      </c>
      <c r="BS34" s="230">
        <v>0</v>
      </c>
      <c r="BT34" s="230">
        <v>0</v>
      </c>
      <c r="BU34" s="230">
        <v>54042</v>
      </c>
      <c r="BV34" s="230">
        <v>5346</v>
      </c>
      <c r="BW34" s="230">
        <v>59388</v>
      </c>
      <c r="BX34" s="230">
        <v>0</v>
      </c>
      <c r="BY34" s="230">
        <v>0</v>
      </c>
      <c r="BZ34" s="230">
        <v>52165</v>
      </c>
      <c r="CA34" s="230">
        <v>1607</v>
      </c>
      <c r="CB34" s="230">
        <v>53772</v>
      </c>
      <c r="CC34" s="230">
        <v>0</v>
      </c>
      <c r="CD34" s="230">
        <v>12198</v>
      </c>
      <c r="CE34" s="230">
        <v>0</v>
      </c>
      <c r="CF34" s="230">
        <v>12198</v>
      </c>
      <c r="CG34" s="230">
        <v>0</v>
      </c>
      <c r="CH34" s="230">
        <v>0</v>
      </c>
      <c r="CI34" s="230">
        <v>12198</v>
      </c>
      <c r="CJ34" s="230">
        <v>0</v>
      </c>
      <c r="CK34" s="230">
        <v>12198</v>
      </c>
      <c r="CL34" s="230">
        <v>0</v>
      </c>
      <c r="CM34" s="230">
        <v>0</v>
      </c>
      <c r="CN34" s="230">
        <v>0</v>
      </c>
      <c r="CO34" s="230">
        <v>0</v>
      </c>
      <c r="CP34" s="230">
        <v>0</v>
      </c>
      <c r="CQ34" s="230">
        <v>0</v>
      </c>
      <c r="CR34" s="230">
        <v>0</v>
      </c>
      <c r="CS34" s="230">
        <v>0</v>
      </c>
      <c r="CT34" s="230">
        <v>0</v>
      </c>
      <c r="CU34" s="230">
        <v>0</v>
      </c>
    </row>
    <row r="35" spans="1:99" ht="13.5">
      <c r="A35" s="230" t="str">
        <f>T("473561")</f>
        <v>473561</v>
      </c>
      <c r="B35" s="230" t="s">
        <v>38</v>
      </c>
      <c r="C35" s="230">
        <v>0</v>
      </c>
      <c r="D35" s="230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v>0</v>
      </c>
      <c r="AA35" s="230">
        <v>0</v>
      </c>
      <c r="AB35" s="230">
        <v>0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v>0</v>
      </c>
      <c r="AJ35" s="230">
        <v>0</v>
      </c>
      <c r="AK35" s="230">
        <v>0</v>
      </c>
      <c r="AL35" s="230">
        <v>0</v>
      </c>
      <c r="AM35" s="230">
        <v>0</v>
      </c>
      <c r="AN35" s="230">
        <v>0</v>
      </c>
      <c r="AO35" s="230">
        <v>0</v>
      </c>
      <c r="AP35" s="230">
        <v>0</v>
      </c>
      <c r="AQ35" s="230"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v>0</v>
      </c>
      <c r="AY35" s="230">
        <v>0</v>
      </c>
      <c r="AZ35" s="230">
        <v>0</v>
      </c>
      <c r="BA35" s="230">
        <v>0</v>
      </c>
      <c r="BB35" s="230">
        <v>0</v>
      </c>
      <c r="BC35" s="230">
        <v>0</v>
      </c>
      <c r="BD35" s="230">
        <v>0</v>
      </c>
      <c r="BE35" s="230">
        <v>0</v>
      </c>
      <c r="BF35" s="230">
        <v>0</v>
      </c>
      <c r="BG35" s="230">
        <v>0</v>
      </c>
      <c r="BH35" s="230">
        <v>0</v>
      </c>
      <c r="BI35" s="230">
        <v>0</v>
      </c>
      <c r="BJ35" s="230">
        <v>0</v>
      </c>
      <c r="BK35" s="230">
        <v>0</v>
      </c>
      <c r="BL35" s="230">
        <v>0</v>
      </c>
      <c r="BM35" s="230">
        <v>0</v>
      </c>
      <c r="BN35" s="230">
        <v>0</v>
      </c>
      <c r="BO35" s="230">
        <v>0</v>
      </c>
      <c r="BP35" s="230">
        <v>0</v>
      </c>
      <c r="BQ35" s="230">
        <v>0</v>
      </c>
      <c r="BR35" s="230">
        <v>0</v>
      </c>
      <c r="BS35" s="230">
        <v>0</v>
      </c>
      <c r="BT35" s="230">
        <v>0</v>
      </c>
      <c r="BU35" s="230">
        <v>23961</v>
      </c>
      <c r="BV35" s="230">
        <v>3682</v>
      </c>
      <c r="BW35" s="230">
        <v>27643</v>
      </c>
      <c r="BX35" s="230">
        <v>0</v>
      </c>
      <c r="BY35" s="230">
        <v>0</v>
      </c>
      <c r="BZ35" s="230">
        <v>23742</v>
      </c>
      <c r="CA35" s="230">
        <v>3141</v>
      </c>
      <c r="CB35" s="230">
        <v>26883</v>
      </c>
      <c r="CC35" s="230">
        <v>0</v>
      </c>
      <c r="CD35" s="230">
        <v>10693</v>
      </c>
      <c r="CE35" s="230">
        <v>232</v>
      </c>
      <c r="CF35" s="230">
        <v>10925</v>
      </c>
      <c r="CG35" s="230">
        <v>0</v>
      </c>
      <c r="CH35" s="230">
        <v>0</v>
      </c>
      <c r="CI35" s="230">
        <v>9911</v>
      </c>
      <c r="CJ35" s="230">
        <v>232</v>
      </c>
      <c r="CK35" s="230">
        <v>10143</v>
      </c>
      <c r="CL35" s="230">
        <v>0</v>
      </c>
      <c r="CM35" s="230">
        <v>0</v>
      </c>
      <c r="CN35" s="230">
        <v>0</v>
      </c>
      <c r="CO35" s="230">
        <v>0</v>
      </c>
      <c r="CP35" s="230">
        <v>0</v>
      </c>
      <c r="CQ35" s="230">
        <v>0</v>
      </c>
      <c r="CR35" s="230">
        <v>0</v>
      </c>
      <c r="CS35" s="230">
        <v>0</v>
      </c>
      <c r="CT35" s="230">
        <v>0</v>
      </c>
      <c r="CU35" s="230">
        <v>0</v>
      </c>
    </row>
    <row r="36" spans="1:99" ht="13.5">
      <c r="A36" s="230" t="str">
        <f>T("473570")</f>
        <v>473570</v>
      </c>
      <c r="B36" s="230" t="s">
        <v>39</v>
      </c>
      <c r="C36" s="230">
        <v>0</v>
      </c>
      <c r="D36" s="230">
        <v>0</v>
      </c>
      <c r="E36" s="230">
        <v>0</v>
      </c>
      <c r="F36" s="230">
        <v>0</v>
      </c>
      <c r="G36" s="230">
        <v>0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v>0</v>
      </c>
      <c r="AC36" s="230"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v>0</v>
      </c>
      <c r="AJ36" s="230">
        <v>0</v>
      </c>
      <c r="AK36" s="230">
        <v>0</v>
      </c>
      <c r="AL36" s="230">
        <v>0</v>
      </c>
      <c r="AM36" s="230">
        <v>0</v>
      </c>
      <c r="AN36" s="230">
        <v>0</v>
      </c>
      <c r="AO36" s="230">
        <v>0</v>
      </c>
      <c r="AP36" s="230">
        <v>0</v>
      </c>
      <c r="AQ36" s="230">
        <v>0</v>
      </c>
      <c r="AR36" s="230">
        <v>0</v>
      </c>
      <c r="AS36" s="230">
        <v>0</v>
      </c>
      <c r="AT36" s="230">
        <v>0</v>
      </c>
      <c r="AU36" s="230">
        <v>0</v>
      </c>
      <c r="AV36" s="230">
        <v>0</v>
      </c>
      <c r="AW36" s="230">
        <v>0</v>
      </c>
      <c r="AX36" s="230">
        <v>0</v>
      </c>
      <c r="AY36" s="230">
        <v>0</v>
      </c>
      <c r="AZ36" s="230">
        <v>0</v>
      </c>
      <c r="BA36" s="230">
        <v>0</v>
      </c>
      <c r="BB36" s="230">
        <v>0</v>
      </c>
      <c r="BC36" s="230">
        <v>0</v>
      </c>
      <c r="BD36" s="230">
        <v>0</v>
      </c>
      <c r="BE36" s="230">
        <v>0</v>
      </c>
      <c r="BF36" s="230">
        <v>0</v>
      </c>
      <c r="BG36" s="230">
        <v>0</v>
      </c>
      <c r="BH36" s="230">
        <v>0</v>
      </c>
      <c r="BI36" s="230">
        <v>0</v>
      </c>
      <c r="BJ36" s="230">
        <v>0</v>
      </c>
      <c r="BK36" s="230">
        <v>0</v>
      </c>
      <c r="BL36" s="230">
        <v>0</v>
      </c>
      <c r="BM36" s="230">
        <v>0</v>
      </c>
      <c r="BN36" s="230">
        <v>0</v>
      </c>
      <c r="BO36" s="230">
        <v>0</v>
      </c>
      <c r="BP36" s="230">
        <v>0</v>
      </c>
      <c r="BQ36" s="230">
        <v>0</v>
      </c>
      <c r="BR36" s="230">
        <v>0</v>
      </c>
      <c r="BS36" s="230">
        <v>0</v>
      </c>
      <c r="BT36" s="230">
        <v>0</v>
      </c>
      <c r="BU36" s="230">
        <v>148829</v>
      </c>
      <c r="BV36" s="230">
        <v>18164</v>
      </c>
      <c r="BW36" s="230">
        <v>166993</v>
      </c>
      <c r="BX36" s="230">
        <v>0</v>
      </c>
      <c r="BY36" s="230">
        <v>0</v>
      </c>
      <c r="BZ36" s="230">
        <v>145231</v>
      </c>
      <c r="CA36" s="230">
        <v>5070</v>
      </c>
      <c r="CB36" s="230">
        <v>150301</v>
      </c>
      <c r="CC36" s="230">
        <v>0</v>
      </c>
      <c r="CD36" s="230">
        <v>38050</v>
      </c>
      <c r="CE36" s="230">
        <v>4639</v>
      </c>
      <c r="CF36" s="230">
        <v>42689</v>
      </c>
      <c r="CG36" s="230">
        <v>0</v>
      </c>
      <c r="CH36" s="230">
        <v>0</v>
      </c>
      <c r="CI36" s="230">
        <v>37228</v>
      </c>
      <c r="CJ36" s="230">
        <v>1204</v>
      </c>
      <c r="CK36" s="230">
        <v>38432</v>
      </c>
      <c r="CL36" s="230">
        <v>0</v>
      </c>
      <c r="CM36" s="230">
        <v>0</v>
      </c>
      <c r="CN36" s="230">
        <v>0</v>
      </c>
      <c r="CO36" s="230">
        <v>0</v>
      </c>
      <c r="CP36" s="230">
        <v>0</v>
      </c>
      <c r="CQ36" s="230">
        <v>0</v>
      </c>
      <c r="CR36" s="230">
        <v>0</v>
      </c>
      <c r="CS36" s="230">
        <v>0</v>
      </c>
      <c r="CT36" s="230">
        <v>0</v>
      </c>
      <c r="CU36" s="230">
        <v>0</v>
      </c>
    </row>
    <row r="37" spans="1:99" ht="13.5">
      <c r="A37" s="230" t="str">
        <f>T("473588")</f>
        <v>473588</v>
      </c>
      <c r="B37" s="230" t="s">
        <v>40</v>
      </c>
      <c r="C37" s="230">
        <v>0</v>
      </c>
      <c r="D37" s="230">
        <v>0</v>
      </c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0">
        <v>0</v>
      </c>
      <c r="Y37" s="230">
        <v>0</v>
      </c>
      <c r="Z37" s="230">
        <v>0</v>
      </c>
      <c r="AA37" s="230">
        <v>0</v>
      </c>
      <c r="AB37" s="230">
        <v>0</v>
      </c>
      <c r="AC37" s="230">
        <v>0</v>
      </c>
      <c r="AD37" s="230"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v>0</v>
      </c>
      <c r="AJ37" s="230">
        <v>0</v>
      </c>
      <c r="AK37" s="230">
        <v>0</v>
      </c>
      <c r="AL37" s="230">
        <v>0</v>
      </c>
      <c r="AM37" s="230">
        <v>0</v>
      </c>
      <c r="AN37" s="230">
        <v>0</v>
      </c>
      <c r="AO37" s="230">
        <v>0</v>
      </c>
      <c r="AP37" s="230">
        <v>0</v>
      </c>
      <c r="AQ37" s="230">
        <v>0</v>
      </c>
      <c r="AR37" s="230">
        <v>0</v>
      </c>
      <c r="AS37" s="230">
        <v>0</v>
      </c>
      <c r="AT37" s="230">
        <v>0</v>
      </c>
      <c r="AU37" s="230">
        <v>0</v>
      </c>
      <c r="AV37" s="230">
        <v>0</v>
      </c>
      <c r="AW37" s="230">
        <v>0</v>
      </c>
      <c r="AX37" s="230">
        <v>0</v>
      </c>
      <c r="AY37" s="230">
        <v>0</v>
      </c>
      <c r="AZ37" s="230">
        <v>0</v>
      </c>
      <c r="BA37" s="230">
        <v>0</v>
      </c>
      <c r="BB37" s="230">
        <v>0</v>
      </c>
      <c r="BC37" s="230">
        <v>0</v>
      </c>
      <c r="BD37" s="230">
        <v>0</v>
      </c>
      <c r="BE37" s="230">
        <v>0</v>
      </c>
      <c r="BF37" s="230">
        <v>0</v>
      </c>
      <c r="BG37" s="230">
        <v>0</v>
      </c>
      <c r="BH37" s="230">
        <v>0</v>
      </c>
      <c r="BI37" s="230">
        <v>0</v>
      </c>
      <c r="BJ37" s="230">
        <v>0</v>
      </c>
      <c r="BK37" s="230">
        <v>0</v>
      </c>
      <c r="BL37" s="230">
        <v>0</v>
      </c>
      <c r="BM37" s="230">
        <v>0</v>
      </c>
      <c r="BN37" s="230">
        <v>0</v>
      </c>
      <c r="BO37" s="230">
        <v>0</v>
      </c>
      <c r="BP37" s="230">
        <v>0</v>
      </c>
      <c r="BQ37" s="230">
        <v>0</v>
      </c>
      <c r="BR37" s="230">
        <v>0</v>
      </c>
      <c r="BS37" s="230">
        <v>0</v>
      </c>
      <c r="BT37" s="230">
        <v>0</v>
      </c>
      <c r="BU37" s="230">
        <v>69016</v>
      </c>
      <c r="BV37" s="230">
        <v>5636</v>
      </c>
      <c r="BW37" s="230">
        <v>74652</v>
      </c>
      <c r="BX37" s="230">
        <v>0</v>
      </c>
      <c r="BY37" s="230">
        <v>0</v>
      </c>
      <c r="BZ37" s="230">
        <v>67903</v>
      </c>
      <c r="CA37" s="230">
        <v>1618</v>
      </c>
      <c r="CB37" s="230">
        <v>69521</v>
      </c>
      <c r="CC37" s="230">
        <v>0</v>
      </c>
      <c r="CD37" s="230">
        <v>16734</v>
      </c>
      <c r="CE37" s="230">
        <v>0</v>
      </c>
      <c r="CF37" s="230">
        <v>16734</v>
      </c>
      <c r="CG37" s="230">
        <v>0</v>
      </c>
      <c r="CH37" s="230">
        <v>0</v>
      </c>
      <c r="CI37" s="230">
        <v>13898</v>
      </c>
      <c r="CJ37" s="230">
        <v>0</v>
      </c>
      <c r="CK37" s="230">
        <v>13898</v>
      </c>
      <c r="CL37" s="230">
        <v>0</v>
      </c>
      <c r="CM37" s="230">
        <v>0</v>
      </c>
      <c r="CN37" s="230">
        <v>0</v>
      </c>
      <c r="CO37" s="230">
        <v>0</v>
      </c>
      <c r="CP37" s="230">
        <v>0</v>
      </c>
      <c r="CQ37" s="230">
        <v>0</v>
      </c>
      <c r="CR37" s="230">
        <v>0</v>
      </c>
      <c r="CS37" s="230">
        <v>0</v>
      </c>
      <c r="CT37" s="230">
        <v>0</v>
      </c>
      <c r="CU37" s="230">
        <v>0</v>
      </c>
    </row>
    <row r="38" spans="1:99" ht="13.5">
      <c r="A38" s="230" t="str">
        <f>T("473596")</f>
        <v>473596</v>
      </c>
      <c r="B38" s="230" t="s">
        <v>41</v>
      </c>
      <c r="C38" s="230">
        <v>0</v>
      </c>
      <c r="D38" s="230">
        <v>0</v>
      </c>
      <c r="E38" s="230">
        <v>0</v>
      </c>
      <c r="F38" s="230">
        <v>0</v>
      </c>
      <c r="G38" s="230">
        <v>0</v>
      </c>
      <c r="H38" s="230">
        <v>0</v>
      </c>
      <c r="I38" s="230">
        <v>0</v>
      </c>
      <c r="J38" s="23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0">
        <v>0</v>
      </c>
      <c r="Y38" s="230">
        <v>0</v>
      </c>
      <c r="Z38" s="230">
        <v>0</v>
      </c>
      <c r="AA38" s="230">
        <v>0</v>
      </c>
      <c r="AB38" s="230">
        <v>0</v>
      </c>
      <c r="AC38" s="230">
        <v>0</v>
      </c>
      <c r="AD38" s="230"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v>0</v>
      </c>
      <c r="AJ38" s="230">
        <v>0</v>
      </c>
      <c r="AK38" s="230">
        <v>0</v>
      </c>
      <c r="AL38" s="230">
        <v>0</v>
      </c>
      <c r="AM38" s="230">
        <v>0</v>
      </c>
      <c r="AN38" s="230">
        <v>0</v>
      </c>
      <c r="AO38" s="230">
        <v>0</v>
      </c>
      <c r="AP38" s="230">
        <v>0</v>
      </c>
      <c r="AQ38" s="230">
        <v>0</v>
      </c>
      <c r="AR38" s="230">
        <v>0</v>
      </c>
      <c r="AS38" s="230">
        <v>0</v>
      </c>
      <c r="AT38" s="230">
        <v>0</v>
      </c>
      <c r="AU38" s="230">
        <v>0</v>
      </c>
      <c r="AV38" s="230">
        <v>0</v>
      </c>
      <c r="AW38" s="230">
        <v>0</v>
      </c>
      <c r="AX38" s="230">
        <v>0</v>
      </c>
      <c r="AY38" s="230">
        <v>0</v>
      </c>
      <c r="AZ38" s="230">
        <v>0</v>
      </c>
      <c r="BA38" s="230">
        <v>0</v>
      </c>
      <c r="BB38" s="230">
        <v>0</v>
      </c>
      <c r="BC38" s="230">
        <v>0</v>
      </c>
      <c r="BD38" s="230">
        <v>0</v>
      </c>
      <c r="BE38" s="230">
        <v>0</v>
      </c>
      <c r="BF38" s="230">
        <v>0</v>
      </c>
      <c r="BG38" s="230">
        <v>0</v>
      </c>
      <c r="BH38" s="230">
        <v>0</v>
      </c>
      <c r="BI38" s="230">
        <v>0</v>
      </c>
      <c r="BJ38" s="230">
        <v>0</v>
      </c>
      <c r="BK38" s="230">
        <v>0</v>
      </c>
      <c r="BL38" s="230">
        <v>0</v>
      </c>
      <c r="BM38" s="230">
        <v>0</v>
      </c>
      <c r="BN38" s="230">
        <v>0</v>
      </c>
      <c r="BO38" s="230">
        <v>0</v>
      </c>
      <c r="BP38" s="230">
        <v>0</v>
      </c>
      <c r="BQ38" s="230">
        <v>0</v>
      </c>
      <c r="BR38" s="230">
        <v>0</v>
      </c>
      <c r="BS38" s="230">
        <v>0</v>
      </c>
      <c r="BT38" s="230">
        <v>0</v>
      </c>
      <c r="BU38" s="230">
        <v>75853</v>
      </c>
      <c r="BV38" s="230">
        <v>8317</v>
      </c>
      <c r="BW38" s="230">
        <v>84170</v>
      </c>
      <c r="BX38" s="230">
        <v>0</v>
      </c>
      <c r="BY38" s="230">
        <v>0</v>
      </c>
      <c r="BZ38" s="230">
        <v>71898</v>
      </c>
      <c r="CA38" s="230">
        <v>807</v>
      </c>
      <c r="CB38" s="230">
        <v>72705</v>
      </c>
      <c r="CC38" s="230">
        <v>0</v>
      </c>
      <c r="CD38" s="230">
        <v>24089</v>
      </c>
      <c r="CE38" s="230">
        <v>3043</v>
      </c>
      <c r="CF38" s="230">
        <v>27132</v>
      </c>
      <c r="CG38" s="230">
        <v>0</v>
      </c>
      <c r="CH38" s="230">
        <v>0</v>
      </c>
      <c r="CI38" s="230">
        <v>23752</v>
      </c>
      <c r="CJ38" s="230">
        <v>124</v>
      </c>
      <c r="CK38" s="230">
        <v>23876</v>
      </c>
      <c r="CL38" s="230">
        <v>0</v>
      </c>
      <c r="CM38" s="230">
        <v>0</v>
      </c>
      <c r="CN38" s="230">
        <v>0</v>
      </c>
      <c r="CO38" s="230">
        <v>0</v>
      </c>
      <c r="CP38" s="230">
        <v>0</v>
      </c>
      <c r="CQ38" s="230">
        <v>0</v>
      </c>
      <c r="CR38" s="230">
        <v>0</v>
      </c>
      <c r="CS38" s="230">
        <v>0</v>
      </c>
      <c r="CT38" s="230">
        <v>0</v>
      </c>
      <c r="CU38" s="230">
        <v>0</v>
      </c>
    </row>
    <row r="39" spans="1:99" ht="13.5">
      <c r="A39" s="230" t="str">
        <f>T("473600")</f>
        <v>473600</v>
      </c>
      <c r="B39" s="230" t="s">
        <v>42</v>
      </c>
      <c r="C39" s="230">
        <v>0</v>
      </c>
      <c r="D39" s="230">
        <v>0</v>
      </c>
      <c r="E39" s="230">
        <v>0</v>
      </c>
      <c r="F39" s="230">
        <v>0</v>
      </c>
      <c r="G39" s="230">
        <v>0</v>
      </c>
      <c r="H39" s="230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0">
        <v>0</v>
      </c>
      <c r="V39" s="230">
        <v>0</v>
      </c>
      <c r="W39" s="230">
        <v>0</v>
      </c>
      <c r="X39" s="230">
        <v>0</v>
      </c>
      <c r="Y39" s="230">
        <v>0</v>
      </c>
      <c r="Z39" s="230">
        <v>0</v>
      </c>
      <c r="AA39" s="230">
        <v>0</v>
      </c>
      <c r="AB39" s="230">
        <v>0</v>
      </c>
      <c r="AC39" s="230">
        <v>0</v>
      </c>
      <c r="AD39" s="230">
        <v>0</v>
      </c>
      <c r="AE39" s="230">
        <v>0</v>
      </c>
      <c r="AF39" s="230">
        <v>0</v>
      </c>
      <c r="AG39" s="230">
        <v>0</v>
      </c>
      <c r="AH39" s="230">
        <v>0</v>
      </c>
      <c r="AI39" s="230">
        <v>0</v>
      </c>
      <c r="AJ39" s="230">
        <v>0</v>
      </c>
      <c r="AK39" s="230">
        <v>0</v>
      </c>
      <c r="AL39" s="230">
        <v>0</v>
      </c>
      <c r="AM39" s="230">
        <v>0</v>
      </c>
      <c r="AN39" s="230">
        <v>0</v>
      </c>
      <c r="AO39" s="230">
        <v>0</v>
      </c>
      <c r="AP39" s="230">
        <v>0</v>
      </c>
      <c r="AQ39" s="230">
        <v>0</v>
      </c>
      <c r="AR39" s="230">
        <v>0</v>
      </c>
      <c r="AS39" s="230">
        <v>0</v>
      </c>
      <c r="AT39" s="230">
        <v>0</v>
      </c>
      <c r="AU39" s="230">
        <v>0</v>
      </c>
      <c r="AV39" s="230">
        <v>0</v>
      </c>
      <c r="AW39" s="230">
        <v>0</v>
      </c>
      <c r="AX39" s="230">
        <v>0</v>
      </c>
      <c r="AY39" s="230">
        <v>0</v>
      </c>
      <c r="AZ39" s="230">
        <v>0</v>
      </c>
      <c r="BA39" s="230">
        <v>0</v>
      </c>
      <c r="BB39" s="230">
        <v>0</v>
      </c>
      <c r="BC39" s="230">
        <v>3611</v>
      </c>
      <c r="BD39" s="230">
        <v>0</v>
      </c>
      <c r="BE39" s="230">
        <v>3611</v>
      </c>
      <c r="BF39" s="230">
        <v>0</v>
      </c>
      <c r="BG39" s="230">
        <v>0</v>
      </c>
      <c r="BH39" s="230">
        <v>3611</v>
      </c>
      <c r="BI39" s="230">
        <v>0</v>
      </c>
      <c r="BJ39" s="230">
        <v>3611</v>
      </c>
      <c r="BK39" s="230">
        <v>0</v>
      </c>
      <c r="BL39" s="230">
        <v>0</v>
      </c>
      <c r="BM39" s="230">
        <v>0</v>
      </c>
      <c r="BN39" s="230">
        <v>0</v>
      </c>
      <c r="BO39" s="230">
        <v>0</v>
      </c>
      <c r="BP39" s="230">
        <v>0</v>
      </c>
      <c r="BQ39" s="230">
        <v>0</v>
      </c>
      <c r="BR39" s="230">
        <v>0</v>
      </c>
      <c r="BS39" s="230">
        <v>0</v>
      </c>
      <c r="BT39" s="230">
        <v>0</v>
      </c>
      <c r="BU39" s="230">
        <v>109672</v>
      </c>
      <c r="BV39" s="230">
        <v>19268</v>
      </c>
      <c r="BW39" s="230">
        <v>128940</v>
      </c>
      <c r="BX39" s="230">
        <v>0</v>
      </c>
      <c r="BY39" s="230">
        <v>0</v>
      </c>
      <c r="BZ39" s="230">
        <v>105383</v>
      </c>
      <c r="CA39" s="230">
        <v>1970</v>
      </c>
      <c r="CB39" s="230">
        <v>107353</v>
      </c>
      <c r="CC39" s="230">
        <v>0</v>
      </c>
      <c r="CD39" s="230">
        <v>38217</v>
      </c>
      <c r="CE39" s="230">
        <v>20044</v>
      </c>
      <c r="CF39" s="230">
        <v>58261</v>
      </c>
      <c r="CG39" s="230">
        <v>0</v>
      </c>
      <c r="CH39" s="230">
        <v>0</v>
      </c>
      <c r="CI39" s="230">
        <v>36046</v>
      </c>
      <c r="CJ39" s="230">
        <v>1918</v>
      </c>
      <c r="CK39" s="230">
        <v>37964</v>
      </c>
      <c r="CL39" s="230">
        <v>0</v>
      </c>
      <c r="CM39" s="230">
        <v>0</v>
      </c>
      <c r="CN39" s="230">
        <v>0</v>
      </c>
      <c r="CO39" s="230">
        <v>0</v>
      </c>
      <c r="CP39" s="230">
        <v>0</v>
      </c>
      <c r="CQ39" s="230">
        <v>0</v>
      </c>
      <c r="CR39" s="230">
        <v>0</v>
      </c>
      <c r="CS39" s="230">
        <v>0</v>
      </c>
      <c r="CT39" s="230">
        <v>0</v>
      </c>
      <c r="CU39" s="230">
        <v>0</v>
      </c>
    </row>
    <row r="40" spans="1:99" ht="13.5">
      <c r="A40" s="230" t="str">
        <f>T("473618")</f>
        <v>473618</v>
      </c>
      <c r="B40" s="230" t="s">
        <v>127</v>
      </c>
      <c r="C40" s="230">
        <v>0</v>
      </c>
      <c r="D40" s="230">
        <v>0</v>
      </c>
      <c r="E40" s="230">
        <v>0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  <c r="T40" s="230">
        <v>0</v>
      </c>
      <c r="U40" s="230">
        <v>0</v>
      </c>
      <c r="V40" s="230">
        <v>0</v>
      </c>
      <c r="W40" s="230">
        <v>0</v>
      </c>
      <c r="X40" s="230">
        <v>0</v>
      </c>
      <c r="Y40" s="230">
        <v>0</v>
      </c>
      <c r="Z40" s="230">
        <v>0</v>
      </c>
      <c r="AA40" s="230">
        <v>0</v>
      </c>
      <c r="AB40" s="230">
        <v>0</v>
      </c>
      <c r="AC40" s="230">
        <v>0</v>
      </c>
      <c r="AD40" s="230">
        <v>0</v>
      </c>
      <c r="AE40" s="230">
        <v>0</v>
      </c>
      <c r="AF40" s="230">
        <v>0</v>
      </c>
      <c r="AG40" s="230">
        <v>0</v>
      </c>
      <c r="AH40" s="230">
        <v>0</v>
      </c>
      <c r="AI40" s="230">
        <v>0</v>
      </c>
      <c r="AJ40" s="230">
        <v>0</v>
      </c>
      <c r="AK40" s="230">
        <v>0</v>
      </c>
      <c r="AL40" s="230">
        <v>0</v>
      </c>
      <c r="AM40" s="230">
        <v>0</v>
      </c>
      <c r="AN40" s="230">
        <v>0</v>
      </c>
      <c r="AO40" s="230">
        <v>0</v>
      </c>
      <c r="AP40" s="230">
        <v>0</v>
      </c>
      <c r="AQ40" s="230">
        <v>0</v>
      </c>
      <c r="AR40" s="230">
        <v>0</v>
      </c>
      <c r="AS40" s="230">
        <v>0</v>
      </c>
      <c r="AT40" s="230">
        <v>0</v>
      </c>
      <c r="AU40" s="230">
        <v>0</v>
      </c>
      <c r="AV40" s="230">
        <v>0</v>
      </c>
      <c r="AW40" s="230">
        <v>0</v>
      </c>
      <c r="AX40" s="230">
        <v>0</v>
      </c>
      <c r="AY40" s="230">
        <v>0</v>
      </c>
      <c r="AZ40" s="230">
        <v>0</v>
      </c>
      <c r="BA40" s="230">
        <v>0</v>
      </c>
      <c r="BB40" s="230">
        <v>0</v>
      </c>
      <c r="BC40" s="230">
        <v>0</v>
      </c>
      <c r="BD40" s="230">
        <v>0</v>
      </c>
      <c r="BE40" s="230">
        <v>0</v>
      </c>
      <c r="BF40" s="230">
        <v>0</v>
      </c>
      <c r="BG40" s="230">
        <v>0</v>
      </c>
      <c r="BH40" s="230">
        <v>0</v>
      </c>
      <c r="BI40" s="230">
        <v>0</v>
      </c>
      <c r="BJ40" s="230">
        <v>0</v>
      </c>
      <c r="BK40" s="230">
        <v>0</v>
      </c>
      <c r="BL40" s="230">
        <v>0</v>
      </c>
      <c r="BM40" s="230">
        <v>0</v>
      </c>
      <c r="BN40" s="230">
        <v>0</v>
      </c>
      <c r="BO40" s="230">
        <v>0</v>
      </c>
      <c r="BP40" s="230">
        <v>0</v>
      </c>
      <c r="BQ40" s="230">
        <v>0</v>
      </c>
      <c r="BR40" s="230">
        <v>0</v>
      </c>
      <c r="BS40" s="230">
        <v>0</v>
      </c>
      <c r="BT40" s="230">
        <v>0</v>
      </c>
      <c r="BU40" s="230">
        <v>621335</v>
      </c>
      <c r="BV40" s="230">
        <v>161914</v>
      </c>
      <c r="BW40" s="230">
        <v>783249</v>
      </c>
      <c r="BX40" s="230">
        <v>0</v>
      </c>
      <c r="BY40" s="230">
        <v>0</v>
      </c>
      <c r="BZ40" s="230">
        <v>573493</v>
      </c>
      <c r="CA40" s="230">
        <v>28308</v>
      </c>
      <c r="CB40" s="230">
        <v>601801</v>
      </c>
      <c r="CC40" s="230">
        <v>0</v>
      </c>
      <c r="CD40" s="230">
        <v>243957</v>
      </c>
      <c r="CE40" s="230">
        <v>63286</v>
      </c>
      <c r="CF40" s="230">
        <v>307243</v>
      </c>
      <c r="CG40" s="230">
        <v>0</v>
      </c>
      <c r="CH40" s="230">
        <v>0</v>
      </c>
      <c r="CI40" s="230">
        <v>202435</v>
      </c>
      <c r="CJ40" s="230">
        <v>10344</v>
      </c>
      <c r="CK40" s="230">
        <v>212779</v>
      </c>
      <c r="CL40" s="230">
        <v>0</v>
      </c>
      <c r="CM40" s="230">
        <v>0</v>
      </c>
      <c r="CN40" s="230">
        <v>0</v>
      </c>
      <c r="CO40" s="230">
        <v>0</v>
      </c>
      <c r="CP40" s="230">
        <v>0</v>
      </c>
      <c r="CQ40" s="230">
        <v>0</v>
      </c>
      <c r="CR40" s="230">
        <v>0</v>
      </c>
      <c r="CS40" s="230">
        <v>0</v>
      </c>
      <c r="CT40" s="230">
        <v>0</v>
      </c>
      <c r="CU40" s="230">
        <v>0</v>
      </c>
    </row>
    <row r="41" spans="1:99" ht="13.5">
      <c r="A41" s="230" t="str">
        <f>T("473626")</f>
        <v>473626</v>
      </c>
      <c r="B41" s="230" t="s">
        <v>128</v>
      </c>
      <c r="C41" s="230">
        <v>0</v>
      </c>
      <c r="D41" s="230">
        <v>0</v>
      </c>
      <c r="E41" s="230">
        <v>0</v>
      </c>
      <c r="F41" s="230">
        <v>0</v>
      </c>
      <c r="G41" s="230">
        <v>0</v>
      </c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  <c r="T41" s="230">
        <v>0</v>
      </c>
      <c r="U41" s="230">
        <v>0</v>
      </c>
      <c r="V41" s="230">
        <v>0</v>
      </c>
      <c r="W41" s="230">
        <v>0</v>
      </c>
      <c r="X41" s="230">
        <v>0</v>
      </c>
      <c r="Y41" s="230">
        <v>0</v>
      </c>
      <c r="Z41" s="230">
        <v>0</v>
      </c>
      <c r="AA41" s="230">
        <v>0</v>
      </c>
      <c r="AB41" s="230">
        <v>0</v>
      </c>
      <c r="AC41" s="230">
        <v>0</v>
      </c>
      <c r="AD41" s="230">
        <v>0</v>
      </c>
      <c r="AE41" s="230">
        <v>0</v>
      </c>
      <c r="AF41" s="230">
        <v>0</v>
      </c>
      <c r="AG41" s="230">
        <v>0</v>
      </c>
      <c r="AH41" s="230">
        <v>0</v>
      </c>
      <c r="AI41" s="230">
        <v>0</v>
      </c>
      <c r="AJ41" s="230">
        <v>0</v>
      </c>
      <c r="AK41" s="230">
        <v>0</v>
      </c>
      <c r="AL41" s="230">
        <v>0</v>
      </c>
      <c r="AM41" s="230">
        <v>0</v>
      </c>
      <c r="AN41" s="230">
        <v>0</v>
      </c>
      <c r="AO41" s="230">
        <v>0</v>
      </c>
      <c r="AP41" s="230">
        <v>0</v>
      </c>
      <c r="AQ41" s="230">
        <v>0</v>
      </c>
      <c r="AR41" s="230">
        <v>0</v>
      </c>
      <c r="AS41" s="230">
        <v>0</v>
      </c>
      <c r="AT41" s="230">
        <v>0</v>
      </c>
      <c r="AU41" s="230">
        <v>0</v>
      </c>
      <c r="AV41" s="230">
        <v>0</v>
      </c>
      <c r="AW41" s="230">
        <v>0</v>
      </c>
      <c r="AX41" s="230">
        <v>0</v>
      </c>
      <c r="AY41" s="230">
        <v>0</v>
      </c>
      <c r="AZ41" s="230">
        <v>0</v>
      </c>
      <c r="BA41" s="230">
        <v>0</v>
      </c>
      <c r="BB41" s="230">
        <v>0</v>
      </c>
      <c r="BC41" s="230">
        <v>0</v>
      </c>
      <c r="BD41" s="230">
        <v>0</v>
      </c>
      <c r="BE41" s="230">
        <v>0</v>
      </c>
      <c r="BF41" s="230">
        <v>0</v>
      </c>
      <c r="BG41" s="230">
        <v>0</v>
      </c>
      <c r="BH41" s="230">
        <v>0</v>
      </c>
      <c r="BI41" s="230">
        <v>0</v>
      </c>
      <c r="BJ41" s="230">
        <v>0</v>
      </c>
      <c r="BK41" s="230">
        <v>0</v>
      </c>
      <c r="BL41" s="230">
        <v>0</v>
      </c>
      <c r="BM41" s="230">
        <v>0</v>
      </c>
      <c r="BN41" s="230">
        <v>0</v>
      </c>
      <c r="BO41" s="230">
        <v>0</v>
      </c>
      <c r="BP41" s="230">
        <v>0</v>
      </c>
      <c r="BQ41" s="230">
        <v>0</v>
      </c>
      <c r="BR41" s="230">
        <v>0</v>
      </c>
      <c r="BS41" s="230">
        <v>0</v>
      </c>
      <c r="BT41" s="230">
        <v>0</v>
      </c>
      <c r="BU41" s="230">
        <v>1377055</v>
      </c>
      <c r="BV41" s="230">
        <v>193643</v>
      </c>
      <c r="BW41" s="230">
        <v>1570698</v>
      </c>
      <c r="BX41" s="230">
        <v>0</v>
      </c>
      <c r="BY41" s="230">
        <v>0</v>
      </c>
      <c r="BZ41" s="230">
        <v>1295231</v>
      </c>
      <c r="CA41" s="230">
        <v>40379</v>
      </c>
      <c r="CB41" s="230">
        <v>1335610</v>
      </c>
      <c r="CC41" s="230">
        <v>0</v>
      </c>
      <c r="CD41" s="230">
        <v>559487</v>
      </c>
      <c r="CE41" s="230">
        <v>163966</v>
      </c>
      <c r="CF41" s="230">
        <v>723453</v>
      </c>
      <c r="CG41" s="230">
        <v>0</v>
      </c>
      <c r="CH41" s="230">
        <v>0</v>
      </c>
      <c r="CI41" s="230">
        <v>525202</v>
      </c>
      <c r="CJ41" s="230">
        <v>16433</v>
      </c>
      <c r="CK41" s="230">
        <v>541635</v>
      </c>
      <c r="CL41" s="230">
        <v>0</v>
      </c>
      <c r="CM41" s="230">
        <v>0</v>
      </c>
      <c r="CN41" s="230">
        <v>0</v>
      </c>
      <c r="CO41" s="230">
        <v>0</v>
      </c>
      <c r="CP41" s="230">
        <v>0</v>
      </c>
      <c r="CQ41" s="230">
        <v>0</v>
      </c>
      <c r="CR41" s="230">
        <v>0</v>
      </c>
      <c r="CS41" s="230">
        <v>0</v>
      </c>
      <c r="CT41" s="230">
        <v>0</v>
      </c>
      <c r="CU41" s="230">
        <v>0</v>
      </c>
    </row>
    <row r="42" spans="1:99" ht="13.5">
      <c r="A42" s="230" t="str">
        <f>T("473758")</f>
        <v>473758</v>
      </c>
      <c r="B42" s="230" t="s">
        <v>43</v>
      </c>
      <c r="C42" s="230">
        <v>0</v>
      </c>
      <c r="D42" s="230">
        <v>0</v>
      </c>
      <c r="E42" s="230">
        <v>0</v>
      </c>
      <c r="F42" s="230">
        <v>0</v>
      </c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0">
        <v>0</v>
      </c>
      <c r="U42" s="230">
        <v>0</v>
      </c>
      <c r="V42" s="230">
        <v>0</v>
      </c>
      <c r="W42" s="230">
        <v>0</v>
      </c>
      <c r="X42" s="230">
        <v>0</v>
      </c>
      <c r="Y42" s="230">
        <v>0</v>
      </c>
      <c r="Z42" s="230">
        <v>0</v>
      </c>
      <c r="AA42" s="230">
        <v>0</v>
      </c>
      <c r="AB42" s="230">
        <v>0</v>
      </c>
      <c r="AC42" s="230">
        <v>0</v>
      </c>
      <c r="AD42" s="230">
        <v>0</v>
      </c>
      <c r="AE42" s="230">
        <v>0</v>
      </c>
      <c r="AF42" s="230">
        <v>0</v>
      </c>
      <c r="AG42" s="230">
        <v>0</v>
      </c>
      <c r="AH42" s="230">
        <v>0</v>
      </c>
      <c r="AI42" s="230">
        <v>0</v>
      </c>
      <c r="AJ42" s="230">
        <v>0</v>
      </c>
      <c r="AK42" s="230">
        <v>0</v>
      </c>
      <c r="AL42" s="230">
        <v>0</v>
      </c>
      <c r="AM42" s="230">
        <v>0</v>
      </c>
      <c r="AN42" s="230">
        <v>0</v>
      </c>
      <c r="AO42" s="230">
        <v>0</v>
      </c>
      <c r="AP42" s="230">
        <v>0</v>
      </c>
      <c r="AQ42" s="230">
        <v>0</v>
      </c>
      <c r="AR42" s="230">
        <v>0</v>
      </c>
      <c r="AS42" s="230">
        <v>0</v>
      </c>
      <c r="AT42" s="230">
        <v>0</v>
      </c>
      <c r="AU42" s="230">
        <v>0</v>
      </c>
      <c r="AV42" s="230">
        <v>0</v>
      </c>
      <c r="AW42" s="230">
        <v>0</v>
      </c>
      <c r="AX42" s="230">
        <v>0</v>
      </c>
      <c r="AY42" s="230">
        <v>0</v>
      </c>
      <c r="AZ42" s="230">
        <v>0</v>
      </c>
      <c r="BA42" s="230">
        <v>0</v>
      </c>
      <c r="BB42" s="230">
        <v>0</v>
      </c>
      <c r="BC42" s="230">
        <v>0</v>
      </c>
      <c r="BD42" s="230">
        <v>0</v>
      </c>
      <c r="BE42" s="230">
        <v>0</v>
      </c>
      <c r="BF42" s="230">
        <v>0</v>
      </c>
      <c r="BG42" s="230">
        <v>0</v>
      </c>
      <c r="BH42" s="230">
        <v>0</v>
      </c>
      <c r="BI42" s="230">
        <v>0</v>
      </c>
      <c r="BJ42" s="230">
        <v>0</v>
      </c>
      <c r="BK42" s="230">
        <v>0</v>
      </c>
      <c r="BL42" s="230">
        <v>0</v>
      </c>
      <c r="BM42" s="230">
        <v>0</v>
      </c>
      <c r="BN42" s="230">
        <v>0</v>
      </c>
      <c r="BO42" s="230">
        <v>0</v>
      </c>
      <c r="BP42" s="230">
        <v>0</v>
      </c>
      <c r="BQ42" s="230">
        <v>0</v>
      </c>
      <c r="BR42" s="230">
        <v>0</v>
      </c>
      <c r="BS42" s="230">
        <v>0</v>
      </c>
      <c r="BT42" s="230">
        <v>0</v>
      </c>
      <c r="BU42" s="230">
        <v>86660</v>
      </c>
      <c r="BV42" s="230">
        <v>7231</v>
      </c>
      <c r="BW42" s="230">
        <v>93891</v>
      </c>
      <c r="BX42" s="230">
        <v>0</v>
      </c>
      <c r="BY42" s="230">
        <v>0</v>
      </c>
      <c r="BZ42" s="230">
        <v>82658</v>
      </c>
      <c r="CA42" s="230">
        <v>1379</v>
      </c>
      <c r="CB42" s="230">
        <v>84037</v>
      </c>
      <c r="CC42" s="230">
        <v>0</v>
      </c>
      <c r="CD42" s="230">
        <v>26938</v>
      </c>
      <c r="CE42" s="230">
        <v>3649</v>
      </c>
      <c r="CF42" s="230">
        <v>30587</v>
      </c>
      <c r="CG42" s="230">
        <v>0</v>
      </c>
      <c r="CH42" s="230">
        <v>0</v>
      </c>
      <c r="CI42" s="230">
        <v>25238</v>
      </c>
      <c r="CJ42" s="230">
        <v>1606</v>
      </c>
      <c r="CK42" s="230">
        <v>26844</v>
      </c>
      <c r="CL42" s="230">
        <v>0</v>
      </c>
      <c r="CM42" s="230">
        <v>0</v>
      </c>
      <c r="CN42" s="230">
        <v>0</v>
      </c>
      <c r="CO42" s="230">
        <v>0</v>
      </c>
      <c r="CP42" s="230">
        <v>0</v>
      </c>
      <c r="CQ42" s="230">
        <v>0</v>
      </c>
      <c r="CR42" s="230">
        <v>0</v>
      </c>
      <c r="CS42" s="230">
        <v>0</v>
      </c>
      <c r="CT42" s="230">
        <v>0</v>
      </c>
      <c r="CU42" s="230">
        <v>0</v>
      </c>
    </row>
    <row r="43" spans="1:99" ht="13.5">
      <c r="A43" s="230" t="str">
        <f>T("473812")</f>
        <v>473812</v>
      </c>
      <c r="B43" s="230" t="s">
        <v>44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30">
        <v>0</v>
      </c>
      <c r="W43" s="230">
        <v>0</v>
      </c>
      <c r="X43" s="230">
        <v>0</v>
      </c>
      <c r="Y43" s="230">
        <v>0</v>
      </c>
      <c r="Z43" s="230">
        <v>0</v>
      </c>
      <c r="AA43" s="230">
        <v>0</v>
      </c>
      <c r="AB43" s="230">
        <v>0</v>
      </c>
      <c r="AC43" s="230">
        <v>0</v>
      </c>
      <c r="AD43" s="230">
        <v>0</v>
      </c>
      <c r="AE43" s="230">
        <v>0</v>
      </c>
      <c r="AF43" s="230">
        <v>0</v>
      </c>
      <c r="AG43" s="230">
        <v>0</v>
      </c>
      <c r="AH43" s="230">
        <v>0</v>
      </c>
      <c r="AI43" s="230">
        <v>0</v>
      </c>
      <c r="AJ43" s="230">
        <v>0</v>
      </c>
      <c r="AK43" s="230">
        <v>0</v>
      </c>
      <c r="AL43" s="230">
        <v>0</v>
      </c>
      <c r="AM43" s="230">
        <v>0</v>
      </c>
      <c r="AN43" s="230">
        <v>0</v>
      </c>
      <c r="AO43" s="230">
        <v>0</v>
      </c>
      <c r="AP43" s="230">
        <v>0</v>
      </c>
      <c r="AQ43" s="230">
        <v>0</v>
      </c>
      <c r="AR43" s="230">
        <v>0</v>
      </c>
      <c r="AS43" s="230">
        <v>0</v>
      </c>
      <c r="AT43" s="230">
        <v>0</v>
      </c>
      <c r="AU43" s="230">
        <v>0</v>
      </c>
      <c r="AV43" s="230">
        <v>0</v>
      </c>
      <c r="AW43" s="230">
        <v>0</v>
      </c>
      <c r="AX43" s="230">
        <v>0</v>
      </c>
      <c r="AY43" s="230">
        <v>0</v>
      </c>
      <c r="AZ43" s="230">
        <v>0</v>
      </c>
      <c r="BA43" s="230">
        <v>0</v>
      </c>
      <c r="BB43" s="230">
        <v>0</v>
      </c>
      <c r="BC43" s="230">
        <v>0</v>
      </c>
      <c r="BD43" s="230">
        <v>0</v>
      </c>
      <c r="BE43" s="230">
        <v>0</v>
      </c>
      <c r="BF43" s="230">
        <v>0</v>
      </c>
      <c r="BG43" s="230">
        <v>0</v>
      </c>
      <c r="BH43" s="230">
        <v>0</v>
      </c>
      <c r="BI43" s="230">
        <v>0</v>
      </c>
      <c r="BJ43" s="230">
        <v>0</v>
      </c>
      <c r="BK43" s="230">
        <v>0</v>
      </c>
      <c r="BL43" s="230">
        <v>0</v>
      </c>
      <c r="BM43" s="230">
        <v>0</v>
      </c>
      <c r="BN43" s="230">
        <v>0</v>
      </c>
      <c r="BO43" s="230">
        <v>0</v>
      </c>
      <c r="BP43" s="230">
        <v>0</v>
      </c>
      <c r="BQ43" s="230">
        <v>0</v>
      </c>
      <c r="BR43" s="230">
        <v>0</v>
      </c>
      <c r="BS43" s="230">
        <v>0</v>
      </c>
      <c r="BT43" s="230">
        <v>0</v>
      </c>
      <c r="BU43" s="230">
        <v>408943</v>
      </c>
      <c r="BV43" s="230">
        <v>70780</v>
      </c>
      <c r="BW43" s="230">
        <v>479723</v>
      </c>
      <c r="BX43" s="230">
        <v>0</v>
      </c>
      <c r="BY43" s="230">
        <v>0</v>
      </c>
      <c r="BZ43" s="230">
        <v>398949</v>
      </c>
      <c r="CA43" s="230">
        <v>8640</v>
      </c>
      <c r="CB43" s="230">
        <v>407589</v>
      </c>
      <c r="CC43" s="230">
        <v>0</v>
      </c>
      <c r="CD43" s="230">
        <v>105715</v>
      </c>
      <c r="CE43" s="230">
        <v>13146</v>
      </c>
      <c r="CF43" s="230">
        <v>118861</v>
      </c>
      <c r="CG43" s="230">
        <v>0</v>
      </c>
      <c r="CH43" s="230">
        <v>0</v>
      </c>
      <c r="CI43" s="230">
        <v>99356</v>
      </c>
      <c r="CJ43" s="230">
        <v>3048</v>
      </c>
      <c r="CK43" s="230">
        <v>102404</v>
      </c>
      <c r="CL43" s="230">
        <v>0</v>
      </c>
      <c r="CM43" s="230">
        <v>0</v>
      </c>
      <c r="CN43" s="230">
        <v>0</v>
      </c>
      <c r="CO43" s="230">
        <v>0</v>
      </c>
      <c r="CP43" s="230">
        <v>0</v>
      </c>
      <c r="CQ43" s="230">
        <v>0</v>
      </c>
      <c r="CR43" s="230">
        <v>0</v>
      </c>
      <c r="CS43" s="230">
        <v>0</v>
      </c>
      <c r="CT43" s="230">
        <v>0</v>
      </c>
      <c r="CU43" s="230">
        <v>0</v>
      </c>
    </row>
    <row r="44" spans="1:99" ht="13.5">
      <c r="A44" s="230" t="str">
        <f>T("473821")</f>
        <v>473821</v>
      </c>
      <c r="B44" s="230" t="s">
        <v>45</v>
      </c>
      <c r="C44" s="230">
        <v>0</v>
      </c>
      <c r="D44" s="230">
        <v>0</v>
      </c>
      <c r="E44" s="230">
        <v>0</v>
      </c>
      <c r="F44" s="230">
        <v>0</v>
      </c>
      <c r="G44" s="230">
        <v>0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  <c r="T44" s="230">
        <v>0</v>
      </c>
      <c r="U44" s="230">
        <v>0</v>
      </c>
      <c r="V44" s="230">
        <v>0</v>
      </c>
      <c r="W44" s="230">
        <v>0</v>
      </c>
      <c r="X44" s="230">
        <v>0</v>
      </c>
      <c r="Y44" s="230">
        <v>0</v>
      </c>
      <c r="Z44" s="230">
        <v>0</v>
      </c>
      <c r="AA44" s="230">
        <v>0</v>
      </c>
      <c r="AB44" s="230">
        <v>0</v>
      </c>
      <c r="AC44" s="230">
        <v>0</v>
      </c>
      <c r="AD44" s="230">
        <v>0</v>
      </c>
      <c r="AE44" s="230">
        <v>0</v>
      </c>
      <c r="AF44" s="230">
        <v>0</v>
      </c>
      <c r="AG44" s="230">
        <v>0</v>
      </c>
      <c r="AH44" s="230">
        <v>0</v>
      </c>
      <c r="AI44" s="230">
        <v>0</v>
      </c>
      <c r="AJ44" s="230">
        <v>0</v>
      </c>
      <c r="AK44" s="230">
        <v>0</v>
      </c>
      <c r="AL44" s="230">
        <v>0</v>
      </c>
      <c r="AM44" s="230">
        <v>0</v>
      </c>
      <c r="AN44" s="230">
        <v>0</v>
      </c>
      <c r="AO44" s="230">
        <v>0</v>
      </c>
      <c r="AP44" s="230">
        <v>0</v>
      </c>
      <c r="AQ44" s="230">
        <v>0</v>
      </c>
      <c r="AR44" s="230">
        <v>0</v>
      </c>
      <c r="AS44" s="230">
        <v>0</v>
      </c>
      <c r="AT44" s="230">
        <v>0</v>
      </c>
      <c r="AU44" s="230">
        <v>0</v>
      </c>
      <c r="AV44" s="230">
        <v>0</v>
      </c>
      <c r="AW44" s="230">
        <v>0</v>
      </c>
      <c r="AX44" s="230">
        <v>0</v>
      </c>
      <c r="AY44" s="230">
        <v>0</v>
      </c>
      <c r="AZ44" s="230">
        <v>0</v>
      </c>
      <c r="BA44" s="230">
        <v>0</v>
      </c>
      <c r="BB44" s="230">
        <v>0</v>
      </c>
      <c r="BC44" s="230">
        <v>0</v>
      </c>
      <c r="BD44" s="230">
        <v>0</v>
      </c>
      <c r="BE44" s="230">
        <v>0</v>
      </c>
      <c r="BF44" s="230">
        <v>0</v>
      </c>
      <c r="BG44" s="230">
        <v>0</v>
      </c>
      <c r="BH44" s="230">
        <v>0</v>
      </c>
      <c r="BI44" s="230">
        <v>0</v>
      </c>
      <c r="BJ44" s="230">
        <v>0</v>
      </c>
      <c r="BK44" s="230">
        <v>0</v>
      </c>
      <c r="BL44" s="230">
        <v>0</v>
      </c>
      <c r="BM44" s="230">
        <v>0</v>
      </c>
      <c r="BN44" s="230">
        <v>0</v>
      </c>
      <c r="BO44" s="230">
        <v>0</v>
      </c>
      <c r="BP44" s="230">
        <v>0</v>
      </c>
      <c r="BQ44" s="230">
        <v>0</v>
      </c>
      <c r="BR44" s="230">
        <v>0</v>
      </c>
      <c r="BS44" s="230">
        <v>0</v>
      </c>
      <c r="BT44" s="230">
        <v>0</v>
      </c>
      <c r="BU44" s="230">
        <v>147278</v>
      </c>
      <c r="BV44" s="230">
        <v>30396</v>
      </c>
      <c r="BW44" s="230">
        <v>177674</v>
      </c>
      <c r="BX44" s="230">
        <v>0</v>
      </c>
      <c r="BY44" s="230">
        <v>0</v>
      </c>
      <c r="BZ44" s="230">
        <v>140194</v>
      </c>
      <c r="CA44" s="230">
        <v>4398</v>
      </c>
      <c r="CB44" s="230">
        <v>144592</v>
      </c>
      <c r="CC44" s="230">
        <v>0</v>
      </c>
      <c r="CD44" s="230">
        <v>37337</v>
      </c>
      <c r="CE44" s="230">
        <v>5571</v>
      </c>
      <c r="CF44" s="230">
        <v>42908</v>
      </c>
      <c r="CG44" s="230">
        <v>0</v>
      </c>
      <c r="CH44" s="230">
        <v>0</v>
      </c>
      <c r="CI44" s="230">
        <v>36530</v>
      </c>
      <c r="CJ44" s="230">
        <v>869</v>
      </c>
      <c r="CK44" s="230">
        <v>37399</v>
      </c>
      <c r="CL44" s="230">
        <v>0</v>
      </c>
      <c r="CM44" s="230">
        <v>0</v>
      </c>
      <c r="CN44" s="230">
        <v>0</v>
      </c>
      <c r="CO44" s="230">
        <v>0</v>
      </c>
      <c r="CP44" s="230">
        <v>0</v>
      </c>
      <c r="CQ44" s="230">
        <v>0</v>
      </c>
      <c r="CR44" s="230">
        <v>0</v>
      </c>
      <c r="CS44" s="230">
        <v>0</v>
      </c>
      <c r="CT44" s="230">
        <v>0</v>
      </c>
      <c r="CU44" s="230">
        <v>0</v>
      </c>
    </row>
    <row r="45" spans="2:99" ht="13.5">
      <c r="B45" s="230" t="s">
        <v>129</v>
      </c>
      <c r="C45" s="230">
        <f aca="true" t="shared" si="0" ref="C45:AH45">SUM(C4:C44)</f>
        <v>0</v>
      </c>
      <c r="D45" s="230">
        <f t="shared" si="0"/>
        <v>0</v>
      </c>
      <c r="E45" s="230">
        <f t="shared" si="0"/>
        <v>0</v>
      </c>
      <c r="F45" s="230">
        <f t="shared" si="0"/>
        <v>0</v>
      </c>
      <c r="G45" s="230">
        <f t="shared" si="0"/>
        <v>0</v>
      </c>
      <c r="H45" s="230">
        <f t="shared" si="0"/>
        <v>0</v>
      </c>
      <c r="I45" s="230">
        <f t="shared" si="0"/>
        <v>0</v>
      </c>
      <c r="J45" s="230">
        <f t="shared" si="0"/>
        <v>0</v>
      </c>
      <c r="K45" s="230">
        <f t="shared" si="0"/>
        <v>0</v>
      </c>
      <c r="L45" s="230">
        <f t="shared" si="0"/>
        <v>0</v>
      </c>
      <c r="M45" s="230">
        <f t="shared" si="0"/>
        <v>0</v>
      </c>
      <c r="N45" s="230">
        <f t="shared" si="0"/>
        <v>0</v>
      </c>
      <c r="O45" s="230">
        <f t="shared" si="0"/>
        <v>0</v>
      </c>
      <c r="P45" s="230">
        <f t="shared" si="0"/>
        <v>0</v>
      </c>
      <c r="Q45" s="230">
        <f t="shared" si="0"/>
        <v>0</v>
      </c>
      <c r="R45" s="230">
        <f t="shared" si="0"/>
        <v>0</v>
      </c>
      <c r="S45" s="230">
        <f t="shared" si="0"/>
        <v>0</v>
      </c>
      <c r="T45" s="230">
        <f t="shared" si="0"/>
        <v>0</v>
      </c>
      <c r="U45" s="230">
        <f t="shared" si="0"/>
        <v>0</v>
      </c>
      <c r="V45" s="230">
        <f t="shared" si="0"/>
        <v>0</v>
      </c>
      <c r="W45" s="230">
        <f t="shared" si="0"/>
        <v>0</v>
      </c>
      <c r="X45" s="230">
        <f t="shared" si="0"/>
        <v>0</v>
      </c>
      <c r="Y45" s="230">
        <f t="shared" si="0"/>
        <v>0</v>
      </c>
      <c r="Z45" s="230">
        <f t="shared" si="0"/>
        <v>0</v>
      </c>
      <c r="AA45" s="230">
        <f t="shared" si="0"/>
        <v>0</v>
      </c>
      <c r="AB45" s="230">
        <f t="shared" si="0"/>
        <v>0</v>
      </c>
      <c r="AC45" s="230">
        <f t="shared" si="0"/>
        <v>0</v>
      </c>
      <c r="AD45" s="230">
        <f t="shared" si="0"/>
        <v>0</v>
      </c>
      <c r="AE45" s="230">
        <f t="shared" si="0"/>
        <v>0</v>
      </c>
      <c r="AF45" s="230">
        <f t="shared" si="0"/>
        <v>0</v>
      </c>
      <c r="AG45" s="230">
        <f t="shared" si="0"/>
        <v>0</v>
      </c>
      <c r="AH45" s="230">
        <f t="shared" si="0"/>
        <v>0</v>
      </c>
      <c r="AI45" s="230">
        <f aca="true" t="shared" si="1" ref="AI45:BN45">SUM(AI4:AI44)</f>
        <v>0</v>
      </c>
      <c r="AJ45" s="230">
        <f t="shared" si="1"/>
        <v>0</v>
      </c>
      <c r="AK45" s="230">
        <f t="shared" si="1"/>
        <v>0</v>
      </c>
      <c r="AL45" s="230">
        <f t="shared" si="1"/>
        <v>0</v>
      </c>
      <c r="AM45" s="230">
        <f t="shared" si="1"/>
        <v>0</v>
      </c>
      <c r="AN45" s="230">
        <f t="shared" si="1"/>
        <v>0</v>
      </c>
      <c r="AO45" s="230">
        <f t="shared" si="1"/>
        <v>0</v>
      </c>
      <c r="AP45" s="230">
        <f t="shared" si="1"/>
        <v>0</v>
      </c>
      <c r="AQ45" s="230">
        <f t="shared" si="1"/>
        <v>0</v>
      </c>
      <c r="AR45" s="230">
        <f t="shared" si="1"/>
        <v>0</v>
      </c>
      <c r="AS45" s="230">
        <f t="shared" si="1"/>
        <v>0</v>
      </c>
      <c r="AT45" s="230">
        <f t="shared" si="1"/>
        <v>0</v>
      </c>
      <c r="AU45" s="230">
        <f t="shared" si="1"/>
        <v>0</v>
      </c>
      <c r="AV45" s="230">
        <f t="shared" si="1"/>
        <v>0</v>
      </c>
      <c r="AW45" s="230">
        <f t="shared" si="1"/>
        <v>0</v>
      </c>
      <c r="AX45" s="230">
        <f t="shared" si="1"/>
        <v>0</v>
      </c>
      <c r="AY45" s="230">
        <f t="shared" si="1"/>
        <v>0</v>
      </c>
      <c r="AZ45" s="230">
        <f t="shared" si="1"/>
        <v>0</v>
      </c>
      <c r="BA45" s="230">
        <f t="shared" si="1"/>
        <v>0</v>
      </c>
      <c r="BB45" s="230">
        <f t="shared" si="1"/>
        <v>0</v>
      </c>
      <c r="BC45" s="230">
        <f t="shared" si="1"/>
        <v>3611</v>
      </c>
      <c r="BD45" s="230">
        <f t="shared" si="1"/>
        <v>0</v>
      </c>
      <c r="BE45" s="230">
        <f t="shared" si="1"/>
        <v>3611</v>
      </c>
      <c r="BF45" s="230">
        <f t="shared" si="1"/>
        <v>0</v>
      </c>
      <c r="BG45" s="230">
        <f t="shared" si="1"/>
        <v>0</v>
      </c>
      <c r="BH45" s="230">
        <f t="shared" si="1"/>
        <v>3611</v>
      </c>
      <c r="BI45" s="230">
        <f t="shared" si="1"/>
        <v>0</v>
      </c>
      <c r="BJ45" s="230">
        <f t="shared" si="1"/>
        <v>3611</v>
      </c>
      <c r="BK45" s="230">
        <f t="shared" si="1"/>
        <v>0</v>
      </c>
      <c r="BL45" s="230">
        <f t="shared" si="1"/>
        <v>0</v>
      </c>
      <c r="BM45" s="230">
        <f t="shared" si="1"/>
        <v>0</v>
      </c>
      <c r="BN45" s="230">
        <f t="shared" si="1"/>
        <v>0</v>
      </c>
      <c r="BO45" s="230">
        <f aca="true" t="shared" si="2" ref="BO45:CT45">SUM(BO4:BO44)</f>
        <v>0</v>
      </c>
      <c r="BP45" s="230">
        <f t="shared" si="2"/>
        <v>0</v>
      </c>
      <c r="BQ45" s="230">
        <f t="shared" si="2"/>
        <v>0</v>
      </c>
      <c r="BR45" s="230">
        <f t="shared" si="2"/>
        <v>0</v>
      </c>
      <c r="BS45" s="230">
        <f t="shared" si="2"/>
        <v>0</v>
      </c>
      <c r="BT45" s="230">
        <f t="shared" si="2"/>
        <v>0</v>
      </c>
      <c r="BU45" s="230">
        <f t="shared" si="2"/>
        <v>117334531</v>
      </c>
      <c r="BV45" s="230">
        <f t="shared" si="2"/>
        <v>17318212</v>
      </c>
      <c r="BW45" s="230">
        <f t="shared" si="2"/>
        <v>134652743</v>
      </c>
      <c r="BX45" s="230">
        <f t="shared" si="2"/>
        <v>0</v>
      </c>
      <c r="BY45" s="230">
        <f t="shared" si="2"/>
        <v>0</v>
      </c>
      <c r="BZ45" s="230">
        <f t="shared" si="2"/>
        <v>112622621</v>
      </c>
      <c r="CA45" s="230">
        <f t="shared" si="2"/>
        <v>3645381</v>
      </c>
      <c r="CB45" s="230">
        <f t="shared" si="2"/>
        <v>116268002</v>
      </c>
      <c r="CC45" s="230">
        <f t="shared" si="2"/>
        <v>0</v>
      </c>
      <c r="CD45" s="230">
        <f t="shared" si="2"/>
        <v>30501825</v>
      </c>
      <c r="CE45" s="230">
        <f t="shared" si="2"/>
        <v>9784500</v>
      </c>
      <c r="CF45" s="230">
        <f t="shared" si="2"/>
        <v>40286325</v>
      </c>
      <c r="CG45" s="230">
        <f t="shared" si="2"/>
        <v>0</v>
      </c>
      <c r="CH45" s="230">
        <f t="shared" si="2"/>
        <v>0</v>
      </c>
      <c r="CI45" s="230">
        <f t="shared" si="2"/>
        <v>28223779</v>
      </c>
      <c r="CJ45" s="230">
        <f t="shared" si="2"/>
        <v>1169489</v>
      </c>
      <c r="CK45" s="230">
        <f t="shared" si="2"/>
        <v>29393268</v>
      </c>
      <c r="CL45" s="230">
        <f t="shared" si="2"/>
        <v>0</v>
      </c>
      <c r="CM45" s="230">
        <f t="shared" si="2"/>
        <v>3667554</v>
      </c>
      <c r="CN45" s="230">
        <f t="shared" si="2"/>
        <v>1525625</v>
      </c>
      <c r="CO45" s="230">
        <f t="shared" si="2"/>
        <v>5193179</v>
      </c>
      <c r="CP45" s="230">
        <f t="shared" si="2"/>
        <v>0</v>
      </c>
      <c r="CQ45" s="230">
        <f t="shared" si="2"/>
        <v>0</v>
      </c>
      <c r="CR45" s="230">
        <f t="shared" si="2"/>
        <v>3288188</v>
      </c>
      <c r="CS45" s="230">
        <f t="shared" si="2"/>
        <v>164815</v>
      </c>
      <c r="CT45" s="230">
        <f t="shared" si="2"/>
        <v>3453003</v>
      </c>
      <c r="CU45" s="230">
        <f>SUM(CU4:CU44)</f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3" width="9.875" style="9" bestFit="1" customWidth="1"/>
    <col min="4" max="4" width="9.125" style="9" bestFit="1" customWidth="1"/>
    <col min="5" max="5" width="9.875" style="9" bestFit="1" customWidth="1"/>
    <col min="6" max="8" width="9.125" style="9" bestFit="1" customWidth="1"/>
    <col min="9" max="11" width="5.625" style="3" customWidth="1"/>
    <col min="12" max="16384" width="9.00390625" style="3" customWidth="1"/>
  </cols>
  <sheetData>
    <row r="1" spans="2:11" s="2" customFormat="1" ht="14.25" thickBot="1">
      <c r="B1" s="3" t="s">
        <v>116</v>
      </c>
      <c r="C1" s="8"/>
      <c r="D1" s="8"/>
      <c r="E1" s="8"/>
      <c r="F1" s="8"/>
      <c r="G1" s="8"/>
      <c r="H1" s="8"/>
      <c r="K1" s="81" t="s">
        <v>64</v>
      </c>
    </row>
    <row r="2" spans="2:11" s="84" customFormat="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5"/>
      <c r="B5" s="78" t="str">
        <f>+'帳票61_06(1)'!B4</f>
        <v>那覇市</v>
      </c>
      <c r="C5" s="86">
        <f>'1普通税'!C5+'2目的税'!C5</f>
        <v>34877551</v>
      </c>
      <c r="D5" s="87">
        <f>'1普通税'!D5+'2目的税'!D5</f>
        <v>3406567</v>
      </c>
      <c r="E5" s="88">
        <f>SUM(C5:D5)</f>
        <v>38284118</v>
      </c>
      <c r="F5" s="86">
        <f>'1普通税'!F5+'2目的税'!F5</f>
        <v>33873025</v>
      </c>
      <c r="G5" s="87">
        <f>'1普通税'!G5+'2目的税'!G5</f>
        <v>811154</v>
      </c>
      <c r="H5" s="88">
        <f>SUM(F5:G5)</f>
        <v>34684179</v>
      </c>
      <c r="I5" s="107">
        <f>IF(C5=0,"－",(F5/C5)*100)</f>
        <v>97.11984938392033</v>
      </c>
      <c r="J5" s="210">
        <f aca="true" t="shared" si="0" ref="J5:K36">IF(D5=0,"－",(G5/D5)*100)</f>
        <v>23.811479416080765</v>
      </c>
      <c r="K5" s="108">
        <f>IF(E5=0,"－",(H5/E5)*100)</f>
        <v>90.59678219568752</v>
      </c>
    </row>
    <row r="6" spans="1:11" ht="13.5">
      <c r="A6" s="5"/>
      <c r="B6" s="75" t="str">
        <f>+'帳票61_06(1)'!B5</f>
        <v>宜野湾市</v>
      </c>
      <c r="C6" s="89">
        <f>'1普通税'!C6+'2目的税'!C6</f>
        <v>7452292</v>
      </c>
      <c r="D6" s="90">
        <f>'1普通税'!D6+'2目的税'!D6</f>
        <v>1421560</v>
      </c>
      <c r="E6" s="91">
        <f aca="true" t="shared" si="1" ref="E6:E45">SUM(C6:D6)</f>
        <v>8873852</v>
      </c>
      <c r="F6" s="89">
        <f>'1普通税'!F6+'2目的税'!F6</f>
        <v>7047421</v>
      </c>
      <c r="G6" s="90">
        <f>'1普通税'!G6+'2目的税'!G6</f>
        <v>341372</v>
      </c>
      <c r="H6" s="91">
        <f aca="true" t="shared" si="2" ref="H6:H45">SUM(F6:G6)</f>
        <v>7388793</v>
      </c>
      <c r="I6" s="109">
        <f aca="true" t="shared" si="3" ref="I6:K48">IF(C6=0,"－",(F6/C6)*100)</f>
        <v>94.56716135116552</v>
      </c>
      <c r="J6" s="155">
        <f t="shared" si="0"/>
        <v>24.013900222291003</v>
      </c>
      <c r="K6" s="110">
        <f t="shared" si="0"/>
        <v>83.26477610850395</v>
      </c>
    </row>
    <row r="7" spans="1:11" ht="13.5">
      <c r="A7" s="5"/>
      <c r="B7" s="75" t="str">
        <f>+'帳票61_06(1)'!B6</f>
        <v>石垣市</v>
      </c>
      <c r="C7" s="89">
        <f>'1普通税'!C7+'2目的税'!C7</f>
        <v>3683447</v>
      </c>
      <c r="D7" s="90">
        <f>'1普通税'!D7+'2目的税'!D7</f>
        <v>752807</v>
      </c>
      <c r="E7" s="91">
        <f t="shared" si="1"/>
        <v>4436254</v>
      </c>
      <c r="F7" s="89">
        <f>'1普通税'!F7+'2目的税'!F7</f>
        <v>3492794</v>
      </c>
      <c r="G7" s="90">
        <f>'1普通税'!G7+'2目的税'!G7</f>
        <v>153449</v>
      </c>
      <c r="H7" s="91">
        <f t="shared" si="2"/>
        <v>3646243</v>
      </c>
      <c r="I7" s="109">
        <f t="shared" si="3"/>
        <v>94.82406018058627</v>
      </c>
      <c r="J7" s="155">
        <f t="shared" si="0"/>
        <v>20.383577729750122</v>
      </c>
      <c r="K7" s="110">
        <f t="shared" si="0"/>
        <v>82.19193490724382</v>
      </c>
    </row>
    <row r="8" spans="1:11" ht="13.5">
      <c r="A8" s="5"/>
      <c r="B8" s="75" t="str">
        <f>+'帳票61_06(1)'!B7</f>
        <v>浦添市</v>
      </c>
      <c r="C8" s="89">
        <f>'1普通税'!C8+'2目的税'!C8</f>
        <v>11321617</v>
      </c>
      <c r="D8" s="90">
        <f>'1普通税'!D8+'2目的税'!D8</f>
        <v>1130808</v>
      </c>
      <c r="E8" s="91">
        <f t="shared" si="1"/>
        <v>12452425</v>
      </c>
      <c r="F8" s="89">
        <f>'1普通税'!F8+'2目的税'!F8</f>
        <v>11064684</v>
      </c>
      <c r="G8" s="90">
        <f>'1普通税'!G8+'2目的税'!G8</f>
        <v>258455</v>
      </c>
      <c r="H8" s="91">
        <f t="shared" si="2"/>
        <v>11323139</v>
      </c>
      <c r="I8" s="109">
        <f t="shared" si="3"/>
        <v>97.7305980232329</v>
      </c>
      <c r="J8" s="155">
        <f t="shared" si="0"/>
        <v>22.85578099907323</v>
      </c>
      <c r="K8" s="110">
        <f t="shared" si="0"/>
        <v>90.93119613248022</v>
      </c>
    </row>
    <row r="9" spans="1:11" ht="13.5">
      <c r="A9" s="5"/>
      <c r="B9" s="76" t="str">
        <f>+'帳票61_06(1)'!B8</f>
        <v>名護市</v>
      </c>
      <c r="C9" s="92">
        <f>'1普通税'!C9+'2目的税'!C9</f>
        <v>4422925</v>
      </c>
      <c r="D9" s="93">
        <f>'1普通税'!D9+'2目的税'!D9</f>
        <v>894593</v>
      </c>
      <c r="E9" s="94">
        <f t="shared" si="1"/>
        <v>5317518</v>
      </c>
      <c r="F9" s="92">
        <f>'1普通税'!F9+'2目的税'!F9</f>
        <v>4168450</v>
      </c>
      <c r="G9" s="93">
        <f>'1普通税'!G9+'2目的税'!G9</f>
        <v>152131</v>
      </c>
      <c r="H9" s="94">
        <f t="shared" si="2"/>
        <v>4320581</v>
      </c>
      <c r="I9" s="111">
        <f t="shared" si="3"/>
        <v>94.24645455213462</v>
      </c>
      <c r="J9" s="204">
        <f t="shared" si="0"/>
        <v>17.005610372538126</v>
      </c>
      <c r="K9" s="112">
        <f t="shared" si="0"/>
        <v>81.25183591292028</v>
      </c>
    </row>
    <row r="10" spans="1:11" ht="13.5">
      <c r="A10" s="5"/>
      <c r="B10" s="77" t="str">
        <f>+'帳票61_06(1)'!B9</f>
        <v>糸満市</v>
      </c>
      <c r="C10" s="95">
        <f>'1普通税'!C10+'2目的税'!C10</f>
        <v>3734641</v>
      </c>
      <c r="D10" s="96">
        <f>'1普通税'!D10+'2目的税'!D10</f>
        <v>639141</v>
      </c>
      <c r="E10" s="97">
        <f t="shared" si="1"/>
        <v>4373782</v>
      </c>
      <c r="F10" s="95">
        <f>'1普通税'!F10+'2目的税'!F10</f>
        <v>3521578</v>
      </c>
      <c r="G10" s="96">
        <f>'1普通税'!G10+'2目的税'!G10</f>
        <v>128681</v>
      </c>
      <c r="H10" s="97">
        <f t="shared" si="2"/>
        <v>3650259</v>
      </c>
      <c r="I10" s="113">
        <f t="shared" si="3"/>
        <v>94.29495365150224</v>
      </c>
      <c r="J10" s="207">
        <f t="shared" si="0"/>
        <v>20.133429086852512</v>
      </c>
      <c r="K10" s="114">
        <f t="shared" si="0"/>
        <v>83.4577260595064</v>
      </c>
    </row>
    <row r="11" spans="1:11" ht="13.5">
      <c r="A11" s="5"/>
      <c r="B11" s="75" t="str">
        <f>+'帳票61_06(1)'!B10</f>
        <v>沖縄市</v>
      </c>
      <c r="C11" s="89">
        <f>'1普通税'!C11+'2目的税'!C11</f>
        <v>10227483</v>
      </c>
      <c r="D11" s="90">
        <f>'1普通税'!D11+'2目的税'!D11</f>
        <v>1860419</v>
      </c>
      <c r="E11" s="91">
        <f t="shared" si="1"/>
        <v>12087902</v>
      </c>
      <c r="F11" s="89">
        <f>'1普通税'!F11+'2目的税'!F11</f>
        <v>9750070</v>
      </c>
      <c r="G11" s="90">
        <f>'1普通税'!G11+'2目的税'!G11</f>
        <v>373622</v>
      </c>
      <c r="H11" s="91">
        <f t="shared" si="2"/>
        <v>10123692</v>
      </c>
      <c r="I11" s="109">
        <f t="shared" si="3"/>
        <v>95.33205775067043</v>
      </c>
      <c r="J11" s="155">
        <f t="shared" si="0"/>
        <v>20.08268029943792</v>
      </c>
      <c r="K11" s="110">
        <f t="shared" si="0"/>
        <v>83.75061280278415</v>
      </c>
    </row>
    <row r="12" spans="1:11" ht="13.5">
      <c r="A12" s="5"/>
      <c r="B12" s="75" t="str">
        <f>+'帳票61_06(1)'!B11</f>
        <v>豊見城市</v>
      </c>
      <c r="C12" s="89">
        <f>'1普通税'!C12+'2目的税'!C12</f>
        <v>3623229</v>
      </c>
      <c r="D12" s="90">
        <f>'1普通税'!D12+'2目的税'!D12</f>
        <v>494825</v>
      </c>
      <c r="E12" s="91">
        <f t="shared" si="1"/>
        <v>4118054</v>
      </c>
      <c r="F12" s="89">
        <f>'1普通税'!F12+'2目的税'!F12</f>
        <v>3490247</v>
      </c>
      <c r="G12" s="90">
        <f>'1普通税'!G12+'2目的税'!G12</f>
        <v>115217</v>
      </c>
      <c r="H12" s="91">
        <f t="shared" si="2"/>
        <v>3605464</v>
      </c>
      <c r="I12" s="109">
        <f t="shared" si="3"/>
        <v>96.32973792161633</v>
      </c>
      <c r="J12" s="155">
        <f t="shared" si="0"/>
        <v>23.284393472439753</v>
      </c>
      <c r="K12" s="110">
        <f t="shared" si="0"/>
        <v>87.55261587147716</v>
      </c>
    </row>
    <row r="13" spans="1:11" ht="13.5">
      <c r="A13" s="5"/>
      <c r="B13" s="75" t="str">
        <f>+'帳票61_06(1)'!B12</f>
        <v>うるま市</v>
      </c>
      <c r="C13" s="89">
        <f>'1普通税'!C13+'2目的税'!C13</f>
        <v>8234105</v>
      </c>
      <c r="D13" s="90">
        <f>'1普通税'!D13+'2目的税'!D13</f>
        <v>2050982</v>
      </c>
      <c r="E13" s="91">
        <f t="shared" si="1"/>
        <v>10285087</v>
      </c>
      <c r="F13" s="89">
        <f>'1普通税'!F13+'2目的税'!F13</f>
        <v>7755773</v>
      </c>
      <c r="G13" s="90">
        <f>'1普通税'!G13+'2目的税'!G13</f>
        <v>489561</v>
      </c>
      <c r="H13" s="91">
        <f t="shared" si="2"/>
        <v>8245334</v>
      </c>
      <c r="I13" s="109">
        <f t="shared" si="3"/>
        <v>94.19084405651859</v>
      </c>
      <c r="J13" s="155">
        <f t="shared" si="0"/>
        <v>23.869590274317375</v>
      </c>
      <c r="K13" s="110">
        <f t="shared" si="0"/>
        <v>80.16785857037476</v>
      </c>
    </row>
    <row r="14" spans="1:11" ht="13.5">
      <c r="A14" s="5"/>
      <c r="B14" s="76" t="str">
        <f>+'帳票61_06(1)'!B13</f>
        <v>宮古島市</v>
      </c>
      <c r="C14" s="92">
        <f>'1普通税'!C14+'2目的税'!C14</f>
        <v>4231737</v>
      </c>
      <c r="D14" s="93">
        <f>'1普通税'!D14+'2目的税'!D14</f>
        <v>812003</v>
      </c>
      <c r="E14" s="94">
        <f t="shared" si="1"/>
        <v>5043740</v>
      </c>
      <c r="F14" s="92">
        <f>'1普通税'!F14+'2目的税'!F14</f>
        <v>3974443</v>
      </c>
      <c r="G14" s="93">
        <f>'1普通税'!G14+'2目的税'!G14</f>
        <v>126096</v>
      </c>
      <c r="H14" s="94">
        <f t="shared" si="2"/>
        <v>4100539</v>
      </c>
      <c r="I14" s="111">
        <f t="shared" si="3"/>
        <v>93.91989625064129</v>
      </c>
      <c r="J14" s="204">
        <f t="shared" si="0"/>
        <v>15.52900666623153</v>
      </c>
      <c r="K14" s="112">
        <f t="shared" si="0"/>
        <v>81.29957134983167</v>
      </c>
    </row>
    <row r="15" spans="1:11" ht="13.5">
      <c r="A15" s="5"/>
      <c r="B15" s="77" t="str">
        <f>+'帳票61_06(1)'!B14</f>
        <v>南城市</v>
      </c>
      <c r="C15" s="95">
        <f>'1普通税'!C15+'2目的税'!C15</f>
        <v>2131254</v>
      </c>
      <c r="D15" s="96">
        <f>'1普通税'!D15+'2目的税'!D15</f>
        <v>236590</v>
      </c>
      <c r="E15" s="97">
        <f t="shared" si="1"/>
        <v>2367844</v>
      </c>
      <c r="F15" s="95">
        <f>'1普通税'!F15+'2目的税'!F15</f>
        <v>2044827</v>
      </c>
      <c r="G15" s="96">
        <f>'1普通税'!G15+'2目的税'!G15</f>
        <v>38407</v>
      </c>
      <c r="H15" s="97">
        <f t="shared" si="2"/>
        <v>2083234</v>
      </c>
      <c r="I15" s="113">
        <f t="shared" si="3"/>
        <v>95.94478180451509</v>
      </c>
      <c r="J15" s="207">
        <f t="shared" si="0"/>
        <v>16.23356862082083</v>
      </c>
      <c r="K15" s="114">
        <f t="shared" si="0"/>
        <v>87.98020477700389</v>
      </c>
    </row>
    <row r="16" spans="1:11" ht="13.5">
      <c r="A16" s="5"/>
      <c r="B16" s="78" t="str">
        <f>+'帳票61_06(1)'!B15</f>
        <v>国頭村</v>
      </c>
      <c r="C16" s="86">
        <f>'1普通税'!C16+'2目的税'!C16</f>
        <v>651679</v>
      </c>
      <c r="D16" s="87">
        <f>'1普通税'!D16+'2目的税'!D16</f>
        <v>166995</v>
      </c>
      <c r="E16" s="88">
        <f t="shared" si="1"/>
        <v>818674</v>
      </c>
      <c r="F16" s="86">
        <f>'1普通税'!F16+'2目的税'!F16</f>
        <v>639001</v>
      </c>
      <c r="G16" s="87">
        <f>'1普通税'!G16+'2目的税'!G16</f>
        <v>6910</v>
      </c>
      <c r="H16" s="88">
        <f t="shared" si="2"/>
        <v>645911</v>
      </c>
      <c r="I16" s="107">
        <f t="shared" si="3"/>
        <v>98.05456367321949</v>
      </c>
      <c r="J16" s="210">
        <f t="shared" si="0"/>
        <v>4.137848438576006</v>
      </c>
      <c r="K16" s="108">
        <f t="shared" si="0"/>
        <v>78.89721671874274</v>
      </c>
    </row>
    <row r="17" spans="1:11" ht="13.5">
      <c r="A17" s="5"/>
      <c r="B17" s="75" t="str">
        <f>+'帳票61_06(1)'!B16</f>
        <v>大宜味村</v>
      </c>
      <c r="C17" s="89">
        <f>'1普通税'!C17+'2目的税'!C17</f>
        <v>187336</v>
      </c>
      <c r="D17" s="90">
        <f>'1普通税'!D17+'2目的税'!D17</f>
        <v>33626</v>
      </c>
      <c r="E17" s="91">
        <f t="shared" si="1"/>
        <v>220962</v>
      </c>
      <c r="F17" s="89">
        <f>'1普通税'!F17+'2目的税'!F17</f>
        <v>169109</v>
      </c>
      <c r="G17" s="90">
        <f>'1普通税'!G17+'2目的税'!G17</f>
        <v>996</v>
      </c>
      <c r="H17" s="91">
        <f t="shared" si="2"/>
        <v>170105</v>
      </c>
      <c r="I17" s="109">
        <f t="shared" si="3"/>
        <v>90.27042319682282</v>
      </c>
      <c r="J17" s="155">
        <f t="shared" si="0"/>
        <v>2.961993695354785</v>
      </c>
      <c r="K17" s="110">
        <f t="shared" si="0"/>
        <v>76.98382527312388</v>
      </c>
    </row>
    <row r="18" spans="1:11" ht="13.5">
      <c r="A18" s="5"/>
      <c r="B18" s="75" t="str">
        <f>+'帳票61_06(1)'!B17</f>
        <v>東村</v>
      </c>
      <c r="C18" s="89">
        <f>'1普通税'!C18+'2目的税'!C18</f>
        <v>251839</v>
      </c>
      <c r="D18" s="90">
        <f>'1普通税'!D18+'2目的税'!D18</f>
        <v>8988</v>
      </c>
      <c r="E18" s="91">
        <f t="shared" si="1"/>
        <v>260827</v>
      </c>
      <c r="F18" s="89">
        <f>'1普通税'!F18+'2目的税'!F18</f>
        <v>249756</v>
      </c>
      <c r="G18" s="90">
        <f>'1普通税'!G18+'2目的税'!G18</f>
        <v>1060</v>
      </c>
      <c r="H18" s="91">
        <f t="shared" si="2"/>
        <v>250816</v>
      </c>
      <c r="I18" s="109">
        <f t="shared" si="3"/>
        <v>99.17288426335872</v>
      </c>
      <c r="J18" s="155">
        <f t="shared" si="0"/>
        <v>11.793502447708056</v>
      </c>
      <c r="K18" s="110">
        <f t="shared" si="0"/>
        <v>96.16182373757319</v>
      </c>
    </row>
    <row r="19" spans="1:11" ht="13.5">
      <c r="A19" s="5"/>
      <c r="B19" s="76" t="str">
        <f>+'帳票61_06(1)'!B18</f>
        <v>今帰仁村</v>
      </c>
      <c r="C19" s="92">
        <f>'1普通税'!C19+'2目的税'!C19</f>
        <v>447979</v>
      </c>
      <c r="D19" s="93">
        <f>'1普通税'!D19+'2目的税'!D19</f>
        <v>53923</v>
      </c>
      <c r="E19" s="94">
        <f t="shared" si="1"/>
        <v>501902</v>
      </c>
      <c r="F19" s="92">
        <f>'1普通税'!F19+'2目的税'!F19</f>
        <v>431923</v>
      </c>
      <c r="G19" s="93">
        <f>'1普通税'!G19+'2目的税'!G19</f>
        <v>18111</v>
      </c>
      <c r="H19" s="94">
        <f t="shared" si="2"/>
        <v>450034</v>
      </c>
      <c r="I19" s="111">
        <f t="shared" si="3"/>
        <v>96.41590342404443</v>
      </c>
      <c r="J19" s="204">
        <f t="shared" si="0"/>
        <v>33.58678115090036</v>
      </c>
      <c r="K19" s="112">
        <f t="shared" si="0"/>
        <v>89.66571163294826</v>
      </c>
    </row>
    <row r="20" spans="1:11" ht="13.5">
      <c r="A20" s="5"/>
      <c r="B20" s="77" t="str">
        <f>+'帳票61_06(1)'!B19</f>
        <v>本部町</v>
      </c>
      <c r="C20" s="95">
        <f>'1普通税'!C20+'2目的税'!C20</f>
        <v>774459</v>
      </c>
      <c r="D20" s="96">
        <f>'1普通税'!D20+'2目的税'!D20</f>
        <v>207518</v>
      </c>
      <c r="E20" s="97">
        <f t="shared" si="1"/>
        <v>981977</v>
      </c>
      <c r="F20" s="95">
        <f>'1普通税'!F20+'2目的税'!F20</f>
        <v>721353</v>
      </c>
      <c r="G20" s="96">
        <f>'1普通税'!G20+'2目的税'!G20</f>
        <v>25736</v>
      </c>
      <c r="H20" s="97">
        <f t="shared" si="2"/>
        <v>747089</v>
      </c>
      <c r="I20" s="113">
        <f t="shared" si="3"/>
        <v>93.14282615348263</v>
      </c>
      <c r="J20" s="207">
        <f t="shared" si="0"/>
        <v>12.401815746103953</v>
      </c>
      <c r="K20" s="114">
        <f t="shared" si="0"/>
        <v>76.08009148890453</v>
      </c>
    </row>
    <row r="21" spans="1:11" ht="13.5">
      <c r="A21" s="5"/>
      <c r="B21" s="75" t="str">
        <f>+'帳票61_06(1)'!B20</f>
        <v>恩納村</v>
      </c>
      <c r="C21" s="89">
        <f>'1普通税'!C21+'2目的税'!C21</f>
        <v>1110423</v>
      </c>
      <c r="D21" s="90">
        <f>'1普通税'!D21+'2目的税'!D21</f>
        <v>191051</v>
      </c>
      <c r="E21" s="91">
        <f t="shared" si="1"/>
        <v>1301474</v>
      </c>
      <c r="F21" s="89">
        <f>'1普通税'!F21+'2目的税'!F21</f>
        <v>1059878</v>
      </c>
      <c r="G21" s="90">
        <f>'1普通税'!G21+'2目的税'!G21</f>
        <v>25421</v>
      </c>
      <c r="H21" s="91">
        <f t="shared" si="2"/>
        <v>1085299</v>
      </c>
      <c r="I21" s="109">
        <f t="shared" si="3"/>
        <v>95.44813102754536</v>
      </c>
      <c r="J21" s="155">
        <f t="shared" si="0"/>
        <v>13.30587120716458</v>
      </c>
      <c r="K21" s="110">
        <f t="shared" si="0"/>
        <v>83.38998704545769</v>
      </c>
    </row>
    <row r="22" spans="1:11" ht="13.5">
      <c r="A22" s="5"/>
      <c r="B22" s="75" t="str">
        <f>+'帳票61_06(1)'!B21</f>
        <v>宜野座村</v>
      </c>
      <c r="C22" s="89">
        <f>'1普通税'!C22+'2目的税'!C22</f>
        <v>486873</v>
      </c>
      <c r="D22" s="90">
        <f>'1普通税'!D22+'2目的税'!D22</f>
        <v>114197</v>
      </c>
      <c r="E22" s="91">
        <f t="shared" si="1"/>
        <v>601070</v>
      </c>
      <c r="F22" s="89">
        <f>'1普通税'!F22+'2目的税'!F22</f>
        <v>466235</v>
      </c>
      <c r="G22" s="90">
        <f>'1普通税'!G22+'2目的税'!G22</f>
        <v>12520</v>
      </c>
      <c r="H22" s="91">
        <f t="shared" si="2"/>
        <v>478755</v>
      </c>
      <c r="I22" s="109">
        <f t="shared" si="3"/>
        <v>95.76111224076915</v>
      </c>
      <c r="J22" s="155">
        <f t="shared" si="0"/>
        <v>10.96351042496738</v>
      </c>
      <c r="K22" s="110">
        <f t="shared" si="0"/>
        <v>79.65045668557738</v>
      </c>
    </row>
    <row r="23" spans="1:11" ht="13.5">
      <c r="A23" s="5"/>
      <c r="B23" s="75" t="str">
        <f>+'帳票61_06(1)'!B22</f>
        <v>金武町</v>
      </c>
      <c r="C23" s="89">
        <f>'1普通税'!C23+'2目的税'!C23</f>
        <v>894779</v>
      </c>
      <c r="D23" s="90">
        <f>'1普通税'!D23+'2目的税'!D23</f>
        <v>198104</v>
      </c>
      <c r="E23" s="91">
        <f t="shared" si="1"/>
        <v>1092883</v>
      </c>
      <c r="F23" s="89">
        <f>'1普通税'!F23+'2目的税'!F23</f>
        <v>839896</v>
      </c>
      <c r="G23" s="90">
        <f>'1普通税'!G23+'2目的税'!G23</f>
        <v>23197</v>
      </c>
      <c r="H23" s="91">
        <f t="shared" si="2"/>
        <v>863093</v>
      </c>
      <c r="I23" s="109">
        <f t="shared" si="3"/>
        <v>93.86630665225715</v>
      </c>
      <c r="J23" s="155">
        <f t="shared" si="0"/>
        <v>11.709506117998627</v>
      </c>
      <c r="K23" s="110">
        <f t="shared" si="0"/>
        <v>78.97396153110627</v>
      </c>
    </row>
    <row r="24" spans="1:11" ht="13.5">
      <c r="A24" s="5"/>
      <c r="B24" s="76" t="str">
        <f>+'帳票61_06(1)'!B23</f>
        <v>伊江村</v>
      </c>
      <c r="C24" s="92">
        <f>'1普通税'!C24+'2目的税'!C24</f>
        <v>260564</v>
      </c>
      <c r="D24" s="93">
        <f>'1普通税'!D24+'2目的税'!D24</f>
        <v>22395</v>
      </c>
      <c r="E24" s="94">
        <f t="shared" si="1"/>
        <v>282959</v>
      </c>
      <c r="F24" s="92">
        <f>'1普通税'!F24+'2目的税'!F24</f>
        <v>254490</v>
      </c>
      <c r="G24" s="93">
        <f>'1普通税'!G24+'2目的税'!G24</f>
        <v>1581</v>
      </c>
      <c r="H24" s="94">
        <f t="shared" si="2"/>
        <v>256071</v>
      </c>
      <c r="I24" s="111">
        <f t="shared" si="3"/>
        <v>97.66890284152838</v>
      </c>
      <c r="J24" s="204">
        <f t="shared" si="0"/>
        <v>7.059611520428668</v>
      </c>
      <c r="K24" s="112">
        <f t="shared" si="0"/>
        <v>90.49756325121308</v>
      </c>
    </row>
    <row r="25" spans="1:11" ht="13.5">
      <c r="A25" s="5"/>
      <c r="B25" s="77" t="str">
        <f>+'帳票61_06(1)'!B24</f>
        <v>読谷村</v>
      </c>
      <c r="C25" s="95">
        <f>'1普通税'!C25+'2目的税'!C25</f>
        <v>2320217</v>
      </c>
      <c r="D25" s="96">
        <f>'1普通税'!D25+'2目的税'!D25</f>
        <v>412283</v>
      </c>
      <c r="E25" s="97">
        <f t="shared" si="1"/>
        <v>2732500</v>
      </c>
      <c r="F25" s="95">
        <f>'1普通税'!F25+'2目的税'!F25</f>
        <v>2206716</v>
      </c>
      <c r="G25" s="96">
        <f>'1普通税'!G25+'2目的税'!G25</f>
        <v>92621</v>
      </c>
      <c r="H25" s="97">
        <f t="shared" si="2"/>
        <v>2299337</v>
      </c>
      <c r="I25" s="113">
        <f t="shared" si="3"/>
        <v>95.10817307174287</v>
      </c>
      <c r="J25" s="207">
        <f t="shared" si="0"/>
        <v>22.465393916314763</v>
      </c>
      <c r="K25" s="114">
        <f t="shared" si="0"/>
        <v>84.14774016468436</v>
      </c>
    </row>
    <row r="26" spans="1:11" ht="13.5">
      <c r="A26" s="5"/>
      <c r="B26" s="75" t="str">
        <f>+'帳票61_06(1)'!B25</f>
        <v>嘉手納町</v>
      </c>
      <c r="C26" s="89">
        <f>'1普通税'!C26+'2目的税'!C26</f>
        <v>1163126</v>
      </c>
      <c r="D26" s="90">
        <f>'1普通税'!D26+'2目的税'!D26</f>
        <v>136377</v>
      </c>
      <c r="E26" s="91">
        <f t="shared" si="1"/>
        <v>1299503</v>
      </c>
      <c r="F26" s="89">
        <f>'1普通税'!F26+'2目的税'!F26</f>
        <v>1125042</v>
      </c>
      <c r="G26" s="90">
        <f>'1普通税'!G26+'2目的税'!G26</f>
        <v>31519</v>
      </c>
      <c r="H26" s="91">
        <f t="shared" si="2"/>
        <v>1156561</v>
      </c>
      <c r="I26" s="109">
        <f t="shared" si="3"/>
        <v>96.7257201713314</v>
      </c>
      <c r="J26" s="155">
        <f t="shared" si="0"/>
        <v>23.11166838983113</v>
      </c>
      <c r="K26" s="110">
        <f t="shared" si="0"/>
        <v>89.0002562518132</v>
      </c>
    </row>
    <row r="27" spans="1:11" ht="13.5">
      <c r="A27" s="5"/>
      <c r="B27" s="75" t="str">
        <f>+'帳票61_06(1)'!B26</f>
        <v>北谷町</v>
      </c>
      <c r="C27" s="89">
        <f>'1普通税'!C27+'2目的税'!C27</f>
        <v>2784194</v>
      </c>
      <c r="D27" s="90">
        <f>'1普通税'!D27+'2目的税'!D27</f>
        <v>329147</v>
      </c>
      <c r="E27" s="91">
        <f t="shared" si="1"/>
        <v>3113341</v>
      </c>
      <c r="F27" s="89">
        <f>'1普通税'!F27+'2目的税'!F27</f>
        <v>2686475</v>
      </c>
      <c r="G27" s="90">
        <f>'1普通税'!G27+'2目的税'!G27</f>
        <v>63925</v>
      </c>
      <c r="H27" s="91">
        <f t="shared" si="2"/>
        <v>2750400</v>
      </c>
      <c r="I27" s="109">
        <f t="shared" si="3"/>
        <v>96.49022302325197</v>
      </c>
      <c r="J27" s="155">
        <f t="shared" si="0"/>
        <v>19.421413532555363</v>
      </c>
      <c r="K27" s="110">
        <f t="shared" si="0"/>
        <v>88.34239487418822</v>
      </c>
    </row>
    <row r="28" spans="1:11" ht="13.5">
      <c r="A28" s="5"/>
      <c r="B28" s="75" t="str">
        <f>+'帳票61_06(1)'!B27</f>
        <v>北中城村</v>
      </c>
      <c r="C28" s="89">
        <f>'1普通税'!C28+'2目的税'!C28</f>
        <v>1284304</v>
      </c>
      <c r="D28" s="90">
        <f>'1普通税'!D28+'2目的税'!D28</f>
        <v>202655</v>
      </c>
      <c r="E28" s="91">
        <f t="shared" si="1"/>
        <v>1486959</v>
      </c>
      <c r="F28" s="89">
        <f>'1普通税'!F28+'2目的税'!F28</f>
        <v>1227445</v>
      </c>
      <c r="G28" s="90">
        <f>'1普通税'!G28+'2目的税'!G28</f>
        <v>40761</v>
      </c>
      <c r="H28" s="91">
        <f t="shared" si="2"/>
        <v>1268206</v>
      </c>
      <c r="I28" s="109">
        <f t="shared" si="3"/>
        <v>95.57277716179347</v>
      </c>
      <c r="J28" s="155">
        <f t="shared" si="0"/>
        <v>20.11349337544102</v>
      </c>
      <c r="K28" s="110">
        <f t="shared" si="0"/>
        <v>85.28856545473009</v>
      </c>
    </row>
    <row r="29" spans="1:11" ht="13.5">
      <c r="A29" s="5"/>
      <c r="B29" s="76" t="str">
        <f>+'帳票61_06(1)'!B28</f>
        <v>中城村</v>
      </c>
      <c r="C29" s="92">
        <f>'1普通税'!C29+'2目的税'!C29</f>
        <v>1125778</v>
      </c>
      <c r="D29" s="93">
        <f>'1普通税'!D29+'2目的税'!D29</f>
        <v>217736</v>
      </c>
      <c r="E29" s="94">
        <f t="shared" si="1"/>
        <v>1343514</v>
      </c>
      <c r="F29" s="92">
        <f>'1普通税'!F29+'2目的税'!F29</f>
        <v>1076213</v>
      </c>
      <c r="G29" s="93">
        <f>'1普通税'!G29+'2目的税'!G29</f>
        <v>62908</v>
      </c>
      <c r="H29" s="94">
        <f t="shared" si="2"/>
        <v>1139121</v>
      </c>
      <c r="I29" s="111">
        <f t="shared" si="3"/>
        <v>95.59726695671793</v>
      </c>
      <c r="J29" s="204">
        <f t="shared" si="0"/>
        <v>28.89186905243047</v>
      </c>
      <c r="K29" s="112">
        <f t="shared" si="0"/>
        <v>84.78668625708403</v>
      </c>
    </row>
    <row r="30" spans="1:11" ht="13.5">
      <c r="A30" s="5"/>
      <c r="B30" s="77" t="str">
        <f>+'帳票61_06(1)'!B29</f>
        <v>西原町</v>
      </c>
      <c r="C30" s="95">
        <f>'1普通税'!C30+'2目的税'!C30</f>
        <v>2759700</v>
      </c>
      <c r="D30" s="96">
        <f>'1普通税'!D30+'2目的税'!D30</f>
        <v>404511</v>
      </c>
      <c r="E30" s="97">
        <f t="shared" si="1"/>
        <v>3164211</v>
      </c>
      <c r="F30" s="95">
        <f>'1普通税'!F30+'2目的税'!F30</f>
        <v>2658992</v>
      </c>
      <c r="G30" s="96">
        <f>'1普通税'!G30+'2目的税'!G30</f>
        <v>82194</v>
      </c>
      <c r="H30" s="97">
        <f t="shared" si="2"/>
        <v>2741186</v>
      </c>
      <c r="I30" s="113">
        <f t="shared" si="3"/>
        <v>96.35076276406855</v>
      </c>
      <c r="J30" s="207">
        <f t="shared" si="0"/>
        <v>20.31934854676387</v>
      </c>
      <c r="K30" s="114">
        <f t="shared" si="0"/>
        <v>86.63094844180745</v>
      </c>
    </row>
    <row r="31" spans="1:11" ht="13.5">
      <c r="A31" s="5"/>
      <c r="B31" s="75" t="str">
        <f>+'帳票61_06(1)'!B30</f>
        <v>与那原町</v>
      </c>
      <c r="C31" s="89">
        <f>'1普通税'!C31+'2目的税'!C31</f>
        <v>975407</v>
      </c>
      <c r="D31" s="90">
        <f>'1普通税'!D31+'2目的税'!D31</f>
        <v>137424</v>
      </c>
      <c r="E31" s="91">
        <f t="shared" si="1"/>
        <v>1112831</v>
      </c>
      <c r="F31" s="89">
        <f>'1普通税'!F31+'2目的税'!F31</f>
        <v>946455</v>
      </c>
      <c r="G31" s="90">
        <f>'1普通税'!G31+'2目的税'!G31</f>
        <v>24274</v>
      </c>
      <c r="H31" s="91">
        <f t="shared" si="2"/>
        <v>970729</v>
      </c>
      <c r="I31" s="109">
        <f t="shared" si="3"/>
        <v>97.03180313448642</v>
      </c>
      <c r="J31" s="155">
        <f t="shared" si="0"/>
        <v>17.663581324950517</v>
      </c>
      <c r="K31" s="110">
        <f t="shared" si="0"/>
        <v>87.2305857762769</v>
      </c>
    </row>
    <row r="32" spans="1:11" ht="13.5">
      <c r="A32" s="5"/>
      <c r="B32" s="75" t="str">
        <f>+'帳票61_06(1)'!B31</f>
        <v>南風原町</v>
      </c>
      <c r="C32" s="89">
        <f>'1普通税'!C32+'2目的税'!C32</f>
        <v>2683193</v>
      </c>
      <c r="D32" s="90">
        <f>'1普通税'!D32+'2目的税'!D32</f>
        <v>243855</v>
      </c>
      <c r="E32" s="91">
        <f t="shared" si="1"/>
        <v>2927048</v>
      </c>
      <c r="F32" s="89">
        <f>'1普通税'!F32+'2目的税'!F32</f>
        <v>2619566</v>
      </c>
      <c r="G32" s="90">
        <f>'1普通税'!G32+'2目的税'!G32</f>
        <v>41006</v>
      </c>
      <c r="H32" s="91">
        <f t="shared" si="2"/>
        <v>2660572</v>
      </c>
      <c r="I32" s="109">
        <f t="shared" si="3"/>
        <v>97.62868343797855</v>
      </c>
      <c r="J32" s="155">
        <f t="shared" si="0"/>
        <v>16.815730659613294</v>
      </c>
      <c r="K32" s="110">
        <f t="shared" si="0"/>
        <v>90.89608369934487</v>
      </c>
    </row>
    <row r="33" spans="1:11" ht="13.5">
      <c r="A33" s="5"/>
      <c r="B33" s="75" t="str">
        <f>+'帳票61_06(1)'!B32</f>
        <v>渡嘉敷村</v>
      </c>
      <c r="C33" s="89">
        <f>'1普通税'!C33+'2目的税'!C33</f>
        <v>51056</v>
      </c>
      <c r="D33" s="90">
        <f>'1普通税'!D33+'2目的税'!D33</f>
        <v>3409</v>
      </c>
      <c r="E33" s="91">
        <f t="shared" si="1"/>
        <v>54465</v>
      </c>
      <c r="F33" s="89">
        <f>'1普通税'!F33+'2目的税'!F33</f>
        <v>48325</v>
      </c>
      <c r="G33" s="90">
        <f>'1普通税'!G33+'2目的税'!G33</f>
        <v>962</v>
      </c>
      <c r="H33" s="91">
        <f t="shared" si="2"/>
        <v>49287</v>
      </c>
      <c r="I33" s="109">
        <f t="shared" si="3"/>
        <v>94.65097148229395</v>
      </c>
      <c r="J33" s="155">
        <f t="shared" si="0"/>
        <v>28.219419184511587</v>
      </c>
      <c r="K33" s="110">
        <f t="shared" si="0"/>
        <v>90.49297714128339</v>
      </c>
    </row>
    <row r="34" spans="1:11" ht="13.5">
      <c r="A34" s="5"/>
      <c r="B34" s="76" t="str">
        <f>+'帳票61_06(1)'!B33</f>
        <v>座間味村</v>
      </c>
      <c r="C34" s="92">
        <f>'1普通税'!C34+'2目的税'!C34</f>
        <v>58700</v>
      </c>
      <c r="D34" s="93">
        <f>'1普通税'!D34+'2目的税'!D34</f>
        <v>9346</v>
      </c>
      <c r="E34" s="94">
        <f t="shared" si="1"/>
        <v>68046</v>
      </c>
      <c r="F34" s="92">
        <f>'1普通税'!F34+'2目的税'!F34</f>
        <v>55592</v>
      </c>
      <c r="G34" s="93">
        <f>'1普通税'!G34+'2目的税'!G34</f>
        <v>4217</v>
      </c>
      <c r="H34" s="94">
        <f t="shared" si="2"/>
        <v>59809</v>
      </c>
      <c r="I34" s="111">
        <f t="shared" si="3"/>
        <v>94.7052810902896</v>
      </c>
      <c r="J34" s="204">
        <f t="shared" si="0"/>
        <v>45.12090734003852</v>
      </c>
      <c r="K34" s="112">
        <f t="shared" si="0"/>
        <v>87.8949534138671</v>
      </c>
    </row>
    <row r="35" spans="1:11" ht="13.5">
      <c r="A35" s="5"/>
      <c r="B35" s="77" t="str">
        <f>+'帳票61_06(1)'!B34</f>
        <v>粟国村</v>
      </c>
      <c r="C35" s="95">
        <f>'1普通税'!C35+'2目的税'!C35</f>
        <v>54042</v>
      </c>
      <c r="D35" s="96">
        <f>'1普通税'!D35+'2目的税'!D35</f>
        <v>5346</v>
      </c>
      <c r="E35" s="97">
        <f t="shared" si="1"/>
        <v>59388</v>
      </c>
      <c r="F35" s="95">
        <f>'1普通税'!F35+'2目的税'!F35</f>
        <v>52165</v>
      </c>
      <c r="G35" s="96">
        <f>'1普通税'!G35+'2目的税'!G35</f>
        <v>1607</v>
      </c>
      <c r="H35" s="97">
        <f t="shared" si="2"/>
        <v>53772</v>
      </c>
      <c r="I35" s="113">
        <f t="shared" si="3"/>
        <v>96.52677547093002</v>
      </c>
      <c r="J35" s="207">
        <f t="shared" si="0"/>
        <v>30.05985783763562</v>
      </c>
      <c r="K35" s="114">
        <f t="shared" si="0"/>
        <v>90.5435441503334</v>
      </c>
    </row>
    <row r="36" spans="1:11" ht="13.5">
      <c r="A36" s="5"/>
      <c r="B36" s="75" t="str">
        <f>+'帳票61_06(1)'!B35</f>
        <v>渡名喜村</v>
      </c>
      <c r="C36" s="89">
        <f>'1普通税'!C36+'2目的税'!C36</f>
        <v>23961</v>
      </c>
      <c r="D36" s="90">
        <f>'1普通税'!D36+'2目的税'!D36</f>
        <v>3682</v>
      </c>
      <c r="E36" s="91">
        <f t="shared" si="1"/>
        <v>27643</v>
      </c>
      <c r="F36" s="89">
        <f>'1普通税'!F36+'2目的税'!F36</f>
        <v>23742</v>
      </c>
      <c r="G36" s="90">
        <f>'1普通税'!G36+'2目的税'!G36</f>
        <v>3141</v>
      </c>
      <c r="H36" s="91">
        <f t="shared" si="2"/>
        <v>26883</v>
      </c>
      <c r="I36" s="109">
        <f t="shared" si="3"/>
        <v>99.08601477400777</v>
      </c>
      <c r="J36" s="155">
        <f t="shared" si="0"/>
        <v>85.30689842476914</v>
      </c>
      <c r="K36" s="110">
        <f t="shared" si="0"/>
        <v>97.25066020330644</v>
      </c>
    </row>
    <row r="37" spans="1:11" ht="13.5">
      <c r="A37" s="5"/>
      <c r="B37" s="75" t="str">
        <f>+'帳票61_06(1)'!B36</f>
        <v>南大東村</v>
      </c>
      <c r="C37" s="89">
        <f>'1普通税'!C37+'2目的税'!C37</f>
        <v>148829</v>
      </c>
      <c r="D37" s="90">
        <f>'1普通税'!D37+'2目的税'!D37</f>
        <v>18164</v>
      </c>
      <c r="E37" s="91">
        <f t="shared" si="1"/>
        <v>166993</v>
      </c>
      <c r="F37" s="89">
        <f>'1普通税'!F37+'2目的税'!F37</f>
        <v>145231</v>
      </c>
      <c r="G37" s="90">
        <f>'1普通税'!G37+'2目的税'!G37</f>
        <v>5070</v>
      </c>
      <c r="H37" s="91">
        <f t="shared" si="2"/>
        <v>150301</v>
      </c>
      <c r="I37" s="109">
        <f t="shared" si="3"/>
        <v>97.58246040758185</v>
      </c>
      <c r="J37" s="155">
        <f t="shared" si="3"/>
        <v>27.912354107024882</v>
      </c>
      <c r="K37" s="110">
        <f t="shared" si="3"/>
        <v>90.00437144071908</v>
      </c>
    </row>
    <row r="38" spans="1:11" ht="13.5">
      <c r="A38" s="5"/>
      <c r="B38" s="75" t="str">
        <f>+'帳票61_06(1)'!B37</f>
        <v>北大東村</v>
      </c>
      <c r="C38" s="89">
        <f>'1普通税'!C38+'2目的税'!C38</f>
        <v>69016</v>
      </c>
      <c r="D38" s="90">
        <f>'1普通税'!D38+'2目的税'!D38</f>
        <v>5636</v>
      </c>
      <c r="E38" s="91">
        <f t="shared" si="1"/>
        <v>74652</v>
      </c>
      <c r="F38" s="89">
        <f>'1普通税'!F38+'2目的税'!F38</f>
        <v>67903</v>
      </c>
      <c r="G38" s="90">
        <f>'1普通税'!G38+'2目的税'!G38</f>
        <v>1618</v>
      </c>
      <c r="H38" s="91">
        <f t="shared" si="2"/>
        <v>69521</v>
      </c>
      <c r="I38" s="109">
        <f t="shared" si="3"/>
        <v>98.38733047409296</v>
      </c>
      <c r="J38" s="155">
        <f t="shared" si="3"/>
        <v>28.708303761533</v>
      </c>
      <c r="K38" s="110">
        <f t="shared" si="3"/>
        <v>93.12677490221294</v>
      </c>
    </row>
    <row r="39" spans="1:11" ht="13.5">
      <c r="A39" s="5"/>
      <c r="B39" s="76" t="str">
        <f>+'帳票61_06(1)'!B38</f>
        <v>伊平屋村</v>
      </c>
      <c r="C39" s="92">
        <f>'1普通税'!C39+'2目的税'!C39</f>
        <v>75853</v>
      </c>
      <c r="D39" s="93">
        <f>'1普通税'!D39+'2目的税'!D39</f>
        <v>8317</v>
      </c>
      <c r="E39" s="94">
        <f t="shared" si="1"/>
        <v>84170</v>
      </c>
      <c r="F39" s="92">
        <f>'1普通税'!F39+'2目的税'!F39</f>
        <v>71898</v>
      </c>
      <c r="G39" s="93">
        <f>'1普通税'!G39+'2目的税'!G39</f>
        <v>807</v>
      </c>
      <c r="H39" s="94">
        <f t="shared" si="2"/>
        <v>72705</v>
      </c>
      <c r="I39" s="111">
        <f t="shared" si="3"/>
        <v>94.78596759521707</v>
      </c>
      <c r="J39" s="204">
        <f t="shared" si="3"/>
        <v>9.703017915113623</v>
      </c>
      <c r="K39" s="112">
        <f t="shared" si="3"/>
        <v>86.37875727693952</v>
      </c>
    </row>
    <row r="40" spans="1:11" ht="13.5">
      <c r="A40" s="5"/>
      <c r="B40" s="77" t="str">
        <f>+'帳票61_06(1)'!B39</f>
        <v>伊是名村</v>
      </c>
      <c r="C40" s="95">
        <f>'1普通税'!C40+'2目的税'!C40</f>
        <v>109672</v>
      </c>
      <c r="D40" s="96">
        <f>'1普通税'!D40+'2目的税'!D40</f>
        <v>19268</v>
      </c>
      <c r="E40" s="97">
        <f t="shared" si="1"/>
        <v>128940</v>
      </c>
      <c r="F40" s="95">
        <f>'1普通税'!F40+'2目的税'!F40</f>
        <v>105383</v>
      </c>
      <c r="G40" s="96">
        <f>'1普通税'!G40+'2目的税'!G40</f>
        <v>1970</v>
      </c>
      <c r="H40" s="97">
        <f t="shared" si="2"/>
        <v>107353</v>
      </c>
      <c r="I40" s="113">
        <f t="shared" si="3"/>
        <v>96.08924793930994</v>
      </c>
      <c r="J40" s="207">
        <f t="shared" si="3"/>
        <v>10.224205937305376</v>
      </c>
      <c r="K40" s="114">
        <f t="shared" si="3"/>
        <v>83.2581045447495</v>
      </c>
    </row>
    <row r="41" spans="1:11" ht="13.5">
      <c r="A41" s="5"/>
      <c r="B41" s="75" t="str">
        <f>+'帳票61_06(1)'!B40</f>
        <v>久米島町</v>
      </c>
      <c r="C41" s="89">
        <f>'1普通税'!C41+'2目的税'!C41</f>
        <v>621335</v>
      </c>
      <c r="D41" s="90">
        <f>'1普通税'!D41+'2目的税'!D41</f>
        <v>161914</v>
      </c>
      <c r="E41" s="91">
        <f t="shared" si="1"/>
        <v>783249</v>
      </c>
      <c r="F41" s="89">
        <f>'1普通税'!F41+'2目的税'!F41</f>
        <v>573493</v>
      </c>
      <c r="G41" s="90">
        <f>'1普通税'!G41+'2目的税'!G41</f>
        <v>28308</v>
      </c>
      <c r="H41" s="91">
        <f t="shared" si="2"/>
        <v>601801</v>
      </c>
      <c r="I41" s="109">
        <f t="shared" si="3"/>
        <v>92.30012795030056</v>
      </c>
      <c r="J41" s="155">
        <f t="shared" si="3"/>
        <v>17.483355361488197</v>
      </c>
      <c r="K41" s="110">
        <f t="shared" si="3"/>
        <v>76.83393148283623</v>
      </c>
    </row>
    <row r="42" spans="1:11" ht="13.5">
      <c r="A42" s="5"/>
      <c r="B42" s="75" t="str">
        <f>+'帳票61_06(1)'!B41</f>
        <v>八重瀬町</v>
      </c>
      <c r="C42" s="89">
        <f>'1普通税'!C42+'2目的税'!C42</f>
        <v>1377055</v>
      </c>
      <c r="D42" s="90">
        <f>'1普通税'!D42+'2目的税'!D42</f>
        <v>193643</v>
      </c>
      <c r="E42" s="91">
        <f t="shared" si="1"/>
        <v>1570698</v>
      </c>
      <c r="F42" s="89">
        <f>'1普通税'!F42+'2目的税'!F42</f>
        <v>1295231</v>
      </c>
      <c r="G42" s="90">
        <f>'1普通税'!G42+'2目的税'!G42</f>
        <v>40379</v>
      </c>
      <c r="H42" s="91">
        <f t="shared" si="2"/>
        <v>1335610</v>
      </c>
      <c r="I42" s="109">
        <f t="shared" si="3"/>
        <v>94.05804415945623</v>
      </c>
      <c r="J42" s="155">
        <f t="shared" si="3"/>
        <v>20.85229003888599</v>
      </c>
      <c r="K42" s="110">
        <f t="shared" si="3"/>
        <v>85.03289620283466</v>
      </c>
    </row>
    <row r="43" spans="1:11" ht="13.5">
      <c r="A43" s="5"/>
      <c r="B43" s="75" t="str">
        <f>+'帳票61_06(1)'!B42</f>
        <v>多良間村</v>
      </c>
      <c r="C43" s="89">
        <f>'1普通税'!C43+'2目的税'!C43</f>
        <v>86660</v>
      </c>
      <c r="D43" s="90">
        <f>'1普通税'!D43+'2目的税'!D43</f>
        <v>7231</v>
      </c>
      <c r="E43" s="91">
        <f t="shared" si="1"/>
        <v>93891</v>
      </c>
      <c r="F43" s="89">
        <f>'1普通税'!F43+'2目的税'!F43</f>
        <v>82658</v>
      </c>
      <c r="G43" s="90">
        <f>'1普通税'!G43+'2目的税'!G43</f>
        <v>1379</v>
      </c>
      <c r="H43" s="91">
        <f t="shared" si="2"/>
        <v>84037</v>
      </c>
      <c r="I43" s="109">
        <f t="shared" si="3"/>
        <v>95.38195245788138</v>
      </c>
      <c r="J43" s="155">
        <f t="shared" si="3"/>
        <v>19.070667957405615</v>
      </c>
      <c r="K43" s="110">
        <f t="shared" si="3"/>
        <v>89.50485137020587</v>
      </c>
    </row>
    <row r="44" spans="1:11" ht="13.5">
      <c r="A44" s="5"/>
      <c r="B44" s="76" t="str">
        <f>+'帳票61_06(1)'!B43</f>
        <v>竹富町</v>
      </c>
      <c r="C44" s="92">
        <f>'1普通税'!C44+'2目的税'!C44</f>
        <v>408943</v>
      </c>
      <c r="D44" s="93">
        <f>'1普通税'!D44+'2目的税'!D44</f>
        <v>70780</v>
      </c>
      <c r="E44" s="94">
        <f t="shared" si="1"/>
        <v>479723</v>
      </c>
      <c r="F44" s="92">
        <f>'1普通税'!F44+'2目的税'!F44</f>
        <v>398949</v>
      </c>
      <c r="G44" s="93">
        <f>'1普通税'!G44+'2目的税'!G44</f>
        <v>8640</v>
      </c>
      <c r="H44" s="94">
        <f t="shared" si="2"/>
        <v>407589</v>
      </c>
      <c r="I44" s="111">
        <f t="shared" si="3"/>
        <v>97.55613863056709</v>
      </c>
      <c r="J44" s="204">
        <f t="shared" si="3"/>
        <v>12.206838089855891</v>
      </c>
      <c r="K44" s="112">
        <f t="shared" si="3"/>
        <v>84.96340596552594</v>
      </c>
    </row>
    <row r="45" spans="1:11" ht="14.25" thickBot="1">
      <c r="A45" s="5"/>
      <c r="B45" s="77" t="str">
        <f>+'帳票61_06(1)'!B44</f>
        <v>与那国町</v>
      </c>
      <c r="C45" s="95">
        <f>'1普通税'!C45+'2目的税'!C45</f>
        <v>147278</v>
      </c>
      <c r="D45" s="96">
        <f>'1普通税'!D45+'2目的税'!D45</f>
        <v>30396</v>
      </c>
      <c r="E45" s="97">
        <f t="shared" si="1"/>
        <v>177674</v>
      </c>
      <c r="F45" s="95">
        <f>'1普通税'!F45+'2目的税'!F45</f>
        <v>140194</v>
      </c>
      <c r="G45" s="96">
        <f>'1普通税'!G45+'2目的税'!G45</f>
        <v>4398</v>
      </c>
      <c r="H45" s="97">
        <f t="shared" si="2"/>
        <v>144592</v>
      </c>
      <c r="I45" s="113">
        <f t="shared" si="3"/>
        <v>95.19004875134101</v>
      </c>
      <c r="J45" s="207">
        <f t="shared" si="3"/>
        <v>14.469009080142122</v>
      </c>
      <c r="K45" s="114">
        <f t="shared" si="3"/>
        <v>81.38050587030179</v>
      </c>
    </row>
    <row r="46" spans="1:11" ht="14.25" thickTop="1">
      <c r="A46" s="6"/>
      <c r="B46" s="79" t="s">
        <v>65</v>
      </c>
      <c r="C46" s="98">
        <f aca="true" t="shared" si="4" ref="C46:H46">SUM(C5:C15)</f>
        <v>93940281</v>
      </c>
      <c r="D46" s="99">
        <f t="shared" si="4"/>
        <v>13700295</v>
      </c>
      <c r="E46" s="100">
        <f t="shared" si="4"/>
        <v>107640576</v>
      </c>
      <c r="F46" s="98">
        <f t="shared" si="4"/>
        <v>90183312</v>
      </c>
      <c r="G46" s="99">
        <f t="shared" si="4"/>
        <v>2988145</v>
      </c>
      <c r="H46" s="100">
        <f t="shared" si="4"/>
        <v>93171457</v>
      </c>
      <c r="I46" s="115">
        <f t="shared" si="3"/>
        <v>96.00068366838289</v>
      </c>
      <c r="J46" s="219">
        <f t="shared" si="3"/>
        <v>21.81080772348333</v>
      </c>
      <c r="K46" s="116">
        <f t="shared" si="3"/>
        <v>86.5579323915918</v>
      </c>
    </row>
    <row r="47" spans="1:11" ht="14.25" thickBot="1">
      <c r="A47" s="6"/>
      <c r="B47" s="80" t="s">
        <v>66</v>
      </c>
      <c r="C47" s="101">
        <f aca="true" t="shared" si="5" ref="C47:H47">SUM(C16:C45)</f>
        <v>23394250</v>
      </c>
      <c r="D47" s="102">
        <f t="shared" si="5"/>
        <v>3617917</v>
      </c>
      <c r="E47" s="103">
        <f t="shared" si="5"/>
        <v>27012167</v>
      </c>
      <c r="F47" s="101">
        <f t="shared" si="5"/>
        <v>22439309</v>
      </c>
      <c r="G47" s="102">
        <f t="shared" si="5"/>
        <v>657236</v>
      </c>
      <c r="H47" s="103">
        <f t="shared" si="5"/>
        <v>23096545</v>
      </c>
      <c r="I47" s="117">
        <f t="shared" si="3"/>
        <v>95.91805251290381</v>
      </c>
      <c r="J47" s="216">
        <f t="shared" si="3"/>
        <v>18.16614366775136</v>
      </c>
      <c r="K47" s="118">
        <f t="shared" si="3"/>
        <v>85.50422852042932</v>
      </c>
    </row>
    <row r="48" spans="2:11" ht="14.25" thickBot="1">
      <c r="B48" s="82" t="s">
        <v>114</v>
      </c>
      <c r="C48" s="104">
        <f aca="true" t="shared" si="6" ref="C48:H48">SUM(C46:C47)</f>
        <v>117334531</v>
      </c>
      <c r="D48" s="105">
        <f t="shared" si="6"/>
        <v>17318212</v>
      </c>
      <c r="E48" s="106">
        <f t="shared" si="6"/>
        <v>134652743</v>
      </c>
      <c r="F48" s="104">
        <f t="shared" si="6"/>
        <v>112622621</v>
      </c>
      <c r="G48" s="105">
        <f t="shared" si="6"/>
        <v>3645381</v>
      </c>
      <c r="H48" s="106">
        <f t="shared" si="6"/>
        <v>116268002</v>
      </c>
      <c r="I48" s="119">
        <f t="shared" si="3"/>
        <v>95.98420860437069</v>
      </c>
      <c r="J48" s="224">
        <f t="shared" si="3"/>
        <v>21.04940740995664</v>
      </c>
      <c r="K48" s="120">
        <f t="shared" si="3"/>
        <v>86.3465529254016</v>
      </c>
    </row>
  </sheetData>
  <sheetProtection/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48"/>
  <sheetViews>
    <sheetView showGridLines="0" workbookViewId="0" topLeftCell="A1">
      <selection activeCell="E24" sqref="E24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9.125" style="8" bestFit="1" customWidth="1"/>
    <col min="5" max="5" width="9.875" style="8" bestFit="1" customWidth="1"/>
    <col min="6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118</v>
      </c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5"/>
      <c r="B5" s="74" t="str">
        <f>+'帳票61_06(1)'!B4</f>
        <v>那覇市</v>
      </c>
      <c r="C5" s="121">
        <f>'(1)市町村民税'!C5+'(2)固定資産税'!C5+'(3)軽自動車'!C5+'(4)たばこ税'!C5+'(5)鉱産税'!C5+'(6)特土地'!C5</f>
        <v>34138671</v>
      </c>
      <c r="D5" s="122">
        <f>'(1)市町村民税'!D5+'(2)固定資産税'!D5+'(3)軽自動車'!D5+'(4)たばこ税'!D5+'(5)鉱産税'!D5+'(6)特土地'!D5</f>
        <v>3397992</v>
      </c>
      <c r="E5" s="123">
        <f>SUM(C5:D5)</f>
        <v>37536663</v>
      </c>
      <c r="F5" s="121">
        <f>'(1)市町村民税'!F5+'(2)固定資産税'!F5+'(3)軽自動車'!F5+'(4)たばこ税'!F5+'(5)鉱産税'!F5+'(6)特土地'!F5</f>
        <v>33137759</v>
      </c>
      <c r="G5" s="122">
        <f>'(1)市町村民税'!G5+'(2)固定資産税'!G5+'(3)軽自動車'!G5+'(4)たばこ税'!G5+'(5)鉱産税'!G5+'(6)特土地'!G5</f>
        <v>807211</v>
      </c>
      <c r="H5" s="123">
        <f aca="true" t="shared" si="0" ref="H5:H36">SUM(F5:G5)</f>
        <v>33944970</v>
      </c>
      <c r="I5" s="124">
        <f>IF(C5=0,"－",(F5/C5)*100)</f>
        <v>97.06809910672855</v>
      </c>
      <c r="J5" s="244">
        <f aca="true" t="shared" si="1" ref="J5:K36">IF(D5=0,"－",(G5/D5)*100)</f>
        <v>23.75552973638549</v>
      </c>
      <c r="K5" s="125">
        <f>IF(E5=0,"－",(H5/E5)*100)</f>
        <v>90.43150692431024</v>
      </c>
    </row>
    <row r="6" spans="1:11" ht="13.5">
      <c r="A6" s="5"/>
      <c r="B6" s="75" t="str">
        <f>+'帳票61_06(1)'!B5</f>
        <v>宜野湾市</v>
      </c>
      <c r="C6" s="89">
        <f>'(1)市町村民税'!C6+'(2)固定資産税'!C6+'(3)軽自動車'!C6+'(4)たばこ税'!C6+'(5)鉱産税'!C6+'(6)特土地'!C6</f>
        <v>7448389</v>
      </c>
      <c r="D6" s="90">
        <f>'(1)市町村民税'!D6+'(2)固定資産税'!D6+'(3)軽自動車'!D6+'(4)たばこ税'!D6+'(5)鉱産税'!D6+'(6)特土地'!D6</f>
        <v>1421560</v>
      </c>
      <c r="E6" s="91">
        <f aca="true" t="shared" si="2" ref="E6:E45">SUM(C6:D6)</f>
        <v>8869949</v>
      </c>
      <c r="F6" s="89">
        <f>'(1)市町村民税'!F6+'(2)固定資産税'!F6+'(3)軽自動車'!F6+'(4)たばこ税'!F6+'(5)鉱産税'!F6+'(6)特土地'!F6</f>
        <v>7043518</v>
      </c>
      <c r="G6" s="90">
        <f>'(1)市町村民税'!G6+'(2)固定資産税'!G6+'(3)軽自動車'!G6+'(4)たばこ税'!G6+'(5)鉱産税'!G6+'(6)特土地'!G6</f>
        <v>341372</v>
      </c>
      <c r="H6" s="91">
        <f t="shared" si="0"/>
        <v>7384890</v>
      </c>
      <c r="I6" s="109">
        <f aca="true" t="shared" si="3" ref="I6:K48">IF(C6=0,"－",(F6/C6)*100)</f>
        <v>94.5643145115004</v>
      </c>
      <c r="J6" s="155">
        <f t="shared" si="1"/>
        <v>24.013900222291003</v>
      </c>
      <c r="K6" s="110">
        <f t="shared" si="1"/>
        <v>83.25741219030685</v>
      </c>
    </row>
    <row r="7" spans="1:11" ht="13.5">
      <c r="A7" s="5"/>
      <c r="B7" s="75" t="str">
        <f>+'帳票61_06(1)'!B6</f>
        <v>石垣市</v>
      </c>
      <c r="C7" s="89">
        <f>'(1)市町村民税'!C7+'(2)固定資産税'!C7+'(3)軽自動車'!C7+'(4)たばこ税'!C7+'(5)鉱産税'!C7+'(6)特土地'!C7</f>
        <v>3683447</v>
      </c>
      <c r="D7" s="90">
        <f>'(1)市町村民税'!D7+'(2)固定資産税'!D7+'(3)軽自動車'!D7+'(4)たばこ税'!D7+'(5)鉱産税'!D7+'(6)特土地'!D7</f>
        <v>752807</v>
      </c>
      <c r="E7" s="91">
        <f t="shared" si="2"/>
        <v>4436254</v>
      </c>
      <c r="F7" s="89">
        <f>'(1)市町村民税'!F7+'(2)固定資産税'!F7+'(3)軽自動車'!F7+'(4)たばこ税'!F7+'(5)鉱産税'!F7+'(6)特土地'!F7</f>
        <v>3492794</v>
      </c>
      <c r="G7" s="90">
        <f>'(1)市町村民税'!G7+'(2)固定資産税'!G7+'(3)軽自動車'!G7+'(4)たばこ税'!G7+'(5)鉱産税'!G7+'(6)特土地'!G7</f>
        <v>153449</v>
      </c>
      <c r="H7" s="91">
        <f t="shared" si="0"/>
        <v>3646243</v>
      </c>
      <c r="I7" s="109">
        <f t="shared" si="3"/>
        <v>94.82406018058627</v>
      </c>
      <c r="J7" s="155">
        <f t="shared" si="1"/>
        <v>20.383577729750122</v>
      </c>
      <c r="K7" s="110">
        <f t="shared" si="1"/>
        <v>82.19193490724382</v>
      </c>
    </row>
    <row r="8" spans="1:11" ht="13.5">
      <c r="A8" s="5"/>
      <c r="B8" s="75" t="str">
        <f>+'帳票61_06(1)'!B7</f>
        <v>浦添市</v>
      </c>
      <c r="C8" s="89">
        <f>'(1)市町村民税'!C8+'(2)固定資産税'!C8+'(3)軽自動車'!C8+'(4)たばこ税'!C8+'(5)鉱産税'!C8+'(6)特土地'!C8</f>
        <v>11318195</v>
      </c>
      <c r="D8" s="90">
        <f>'(1)市町村民税'!D8+'(2)固定資産税'!D8+'(3)軽自動車'!D8+'(4)たばこ税'!D8+'(5)鉱産税'!D8+'(6)特土地'!D8</f>
        <v>1130808</v>
      </c>
      <c r="E8" s="91">
        <f t="shared" si="2"/>
        <v>12449003</v>
      </c>
      <c r="F8" s="89">
        <f>'(1)市町村民税'!F8+'(2)固定資産税'!F8+'(3)軽自動車'!F8+'(4)たばこ税'!F8+'(5)鉱産税'!F8+'(6)特土地'!F8</f>
        <v>11061262</v>
      </c>
      <c r="G8" s="90">
        <f>'(1)市町村民税'!G8+'(2)固定資産税'!G8+'(3)軽自動車'!G8+'(4)たばこ税'!G8+'(5)鉱産税'!G8+'(6)特土地'!G8</f>
        <v>258455</v>
      </c>
      <c r="H8" s="91">
        <f t="shared" si="0"/>
        <v>11319717</v>
      </c>
      <c r="I8" s="109">
        <f t="shared" si="3"/>
        <v>97.72991188082551</v>
      </c>
      <c r="J8" s="155">
        <f t="shared" si="1"/>
        <v>22.85578099907323</v>
      </c>
      <c r="K8" s="110">
        <f t="shared" si="1"/>
        <v>90.92870328652022</v>
      </c>
    </row>
    <row r="9" spans="1:11" ht="13.5">
      <c r="A9" s="5"/>
      <c r="B9" s="76" t="str">
        <f>+'帳票61_06(1)'!B8</f>
        <v>名護市</v>
      </c>
      <c r="C9" s="92">
        <f>'(1)市町村民税'!C9+'(2)固定資産税'!C9+'(3)軽自動車'!C9+'(4)たばこ税'!C9+'(5)鉱産税'!C9+'(6)特土地'!C9</f>
        <v>4422925</v>
      </c>
      <c r="D9" s="93">
        <f>'(1)市町村民税'!D9+'(2)固定資産税'!D9+'(3)軽自動車'!D9+'(4)たばこ税'!D9+'(5)鉱産税'!D9+'(6)特土地'!D9</f>
        <v>894593</v>
      </c>
      <c r="E9" s="94">
        <f t="shared" si="2"/>
        <v>5317518</v>
      </c>
      <c r="F9" s="92">
        <f>'(1)市町村民税'!F9+'(2)固定資産税'!F9+'(3)軽自動車'!F9+'(4)たばこ税'!F9+'(5)鉱産税'!F9+'(6)特土地'!F9</f>
        <v>4168450</v>
      </c>
      <c r="G9" s="93">
        <f>'(1)市町村民税'!G9+'(2)固定資産税'!G9+'(3)軽自動車'!G9+'(4)たばこ税'!G9+'(5)鉱産税'!G9+'(6)特土地'!G9</f>
        <v>152131</v>
      </c>
      <c r="H9" s="94">
        <f t="shared" si="0"/>
        <v>4320581</v>
      </c>
      <c r="I9" s="111">
        <f t="shared" si="3"/>
        <v>94.24645455213462</v>
      </c>
      <c r="J9" s="204">
        <f t="shared" si="1"/>
        <v>17.005610372538126</v>
      </c>
      <c r="K9" s="112">
        <f t="shared" si="1"/>
        <v>81.25183591292028</v>
      </c>
    </row>
    <row r="10" spans="1:11" ht="13.5">
      <c r="A10" s="5"/>
      <c r="B10" s="77" t="str">
        <f>+'帳票61_06(1)'!B9</f>
        <v>糸満市</v>
      </c>
      <c r="C10" s="95">
        <f>'(1)市町村民税'!C10+'(2)固定資産税'!C10+'(3)軽自動車'!C10+'(4)たばこ税'!C10+'(5)鉱産税'!C10+'(6)特土地'!C10</f>
        <v>3734641</v>
      </c>
      <c r="D10" s="96">
        <f>'(1)市町村民税'!D10+'(2)固定資産税'!D10+'(3)軽自動車'!D10+'(4)たばこ税'!D10+'(5)鉱産税'!D10+'(6)特土地'!D10</f>
        <v>639141</v>
      </c>
      <c r="E10" s="97">
        <f t="shared" si="2"/>
        <v>4373782</v>
      </c>
      <c r="F10" s="95">
        <f>'(1)市町村民税'!F10+'(2)固定資産税'!F10+'(3)軽自動車'!F10+'(4)たばこ税'!F10+'(5)鉱産税'!F10+'(6)特土地'!F10</f>
        <v>3521578</v>
      </c>
      <c r="G10" s="96">
        <f>'(1)市町村民税'!G10+'(2)固定資産税'!G10+'(3)軽自動車'!G10+'(4)たばこ税'!G10+'(5)鉱産税'!G10+'(6)特土地'!G10</f>
        <v>128681</v>
      </c>
      <c r="H10" s="97">
        <f t="shared" si="0"/>
        <v>3650259</v>
      </c>
      <c r="I10" s="113">
        <f t="shared" si="3"/>
        <v>94.29495365150224</v>
      </c>
      <c r="J10" s="207">
        <f t="shared" si="1"/>
        <v>20.133429086852512</v>
      </c>
      <c r="K10" s="114">
        <f t="shared" si="1"/>
        <v>83.4577260595064</v>
      </c>
    </row>
    <row r="11" spans="1:11" ht="13.5">
      <c r="A11" s="5"/>
      <c r="B11" s="75" t="str">
        <f>+'帳票61_06(1)'!B10</f>
        <v>沖縄市</v>
      </c>
      <c r="C11" s="89">
        <f>'(1)市町村民税'!C11+'(2)固定資産税'!C11+'(3)軽自動車'!C11+'(4)たばこ税'!C11+'(5)鉱産税'!C11+'(6)特土地'!C11</f>
        <v>10227483</v>
      </c>
      <c r="D11" s="90">
        <f>'(1)市町村民税'!D11+'(2)固定資産税'!D11+'(3)軽自動車'!D11+'(4)たばこ税'!D11+'(5)鉱産税'!D11+'(6)特土地'!D11</f>
        <v>1860419</v>
      </c>
      <c r="E11" s="91">
        <f t="shared" si="2"/>
        <v>12087902</v>
      </c>
      <c r="F11" s="89">
        <f>'(1)市町村民税'!F11+'(2)固定資産税'!F11+'(3)軽自動車'!F11+'(4)たばこ税'!F11+'(5)鉱産税'!F11+'(6)特土地'!F11</f>
        <v>9750070</v>
      </c>
      <c r="G11" s="90">
        <f>'(1)市町村民税'!G11+'(2)固定資産税'!G11+'(3)軽自動車'!G11+'(4)たばこ税'!G11+'(5)鉱産税'!G11+'(6)特土地'!G11</f>
        <v>373622</v>
      </c>
      <c r="H11" s="91">
        <f t="shared" si="0"/>
        <v>10123692</v>
      </c>
      <c r="I11" s="109">
        <f t="shared" si="3"/>
        <v>95.33205775067043</v>
      </c>
      <c r="J11" s="155">
        <f t="shared" si="1"/>
        <v>20.08268029943792</v>
      </c>
      <c r="K11" s="110">
        <f t="shared" si="1"/>
        <v>83.75061280278415</v>
      </c>
    </row>
    <row r="12" spans="1:11" ht="13.5">
      <c r="A12" s="5"/>
      <c r="B12" s="75" t="str">
        <f>+'帳票61_06(1)'!B11</f>
        <v>豊見城市</v>
      </c>
      <c r="C12" s="89">
        <f>'(1)市町村民税'!C12+'(2)固定資産税'!C12+'(3)軽自動車'!C12+'(4)たばこ税'!C12+'(5)鉱産税'!C12+'(6)特土地'!C12</f>
        <v>3623229</v>
      </c>
      <c r="D12" s="90">
        <f>'(1)市町村民税'!D12+'(2)固定資産税'!D12+'(3)軽自動車'!D12+'(4)たばこ税'!D12+'(5)鉱産税'!D12+'(6)特土地'!D12</f>
        <v>494825</v>
      </c>
      <c r="E12" s="91">
        <f t="shared" si="2"/>
        <v>4118054</v>
      </c>
      <c r="F12" s="89">
        <f>'(1)市町村民税'!F12+'(2)固定資産税'!F12+'(3)軽自動車'!F12+'(4)たばこ税'!F12+'(5)鉱産税'!F12+'(6)特土地'!F12</f>
        <v>3490247</v>
      </c>
      <c r="G12" s="90">
        <f>'(1)市町村民税'!G12+'(2)固定資産税'!G12+'(3)軽自動車'!G12+'(4)たばこ税'!G12+'(5)鉱産税'!G12+'(6)特土地'!G12</f>
        <v>115217</v>
      </c>
      <c r="H12" s="91">
        <f t="shared" si="0"/>
        <v>3605464</v>
      </c>
      <c r="I12" s="109">
        <f t="shared" si="3"/>
        <v>96.32973792161633</v>
      </c>
      <c r="J12" s="155">
        <f t="shared" si="1"/>
        <v>23.284393472439753</v>
      </c>
      <c r="K12" s="110">
        <f t="shared" si="1"/>
        <v>87.55261587147716</v>
      </c>
    </row>
    <row r="13" spans="1:11" ht="13.5">
      <c r="A13" s="5"/>
      <c r="B13" s="75" t="str">
        <f>+'帳票61_06(1)'!B12</f>
        <v>うるま市</v>
      </c>
      <c r="C13" s="89">
        <f>'(1)市町村民税'!C13+'(2)固定資産税'!C13+'(3)軽自動車'!C13+'(4)たばこ税'!C13+'(5)鉱産税'!C13+'(6)特土地'!C13</f>
        <v>8234105</v>
      </c>
      <c r="D13" s="90">
        <f>'(1)市町村民税'!D13+'(2)固定資産税'!D13+'(3)軽自動車'!D13+'(4)たばこ税'!D13+'(5)鉱産税'!D13+'(6)特土地'!D13</f>
        <v>2050982</v>
      </c>
      <c r="E13" s="91">
        <f t="shared" si="2"/>
        <v>10285087</v>
      </c>
      <c r="F13" s="89">
        <f>'(1)市町村民税'!F13+'(2)固定資産税'!F13+'(3)軽自動車'!F13+'(4)たばこ税'!F13+'(5)鉱産税'!F13+'(6)特土地'!F13</f>
        <v>7755773</v>
      </c>
      <c r="G13" s="90">
        <f>'(1)市町村民税'!G13+'(2)固定資産税'!G13+'(3)軽自動車'!G13+'(4)たばこ税'!G13+'(5)鉱産税'!G13+'(6)特土地'!G13</f>
        <v>489561</v>
      </c>
      <c r="H13" s="91">
        <f t="shared" si="0"/>
        <v>8245334</v>
      </c>
      <c r="I13" s="109">
        <f t="shared" si="3"/>
        <v>94.19084405651859</v>
      </c>
      <c r="J13" s="155">
        <f t="shared" si="1"/>
        <v>23.869590274317375</v>
      </c>
      <c r="K13" s="110">
        <f t="shared" si="1"/>
        <v>80.16785857037476</v>
      </c>
    </row>
    <row r="14" spans="1:11" ht="13.5">
      <c r="A14" s="5"/>
      <c r="B14" s="76" t="str">
        <f>+'帳票61_06(1)'!B13</f>
        <v>宮古島市</v>
      </c>
      <c r="C14" s="92">
        <f>'(1)市町村民税'!C14+'(2)固定資産税'!C14+'(3)軽自動車'!C14+'(4)たばこ税'!C14+'(5)鉱産税'!C14+'(6)特土地'!C14</f>
        <v>4231737</v>
      </c>
      <c r="D14" s="93">
        <f>'(1)市町村民税'!D14+'(2)固定資産税'!D14+'(3)軽自動車'!D14+'(4)たばこ税'!D14+'(5)鉱産税'!D14+'(6)特土地'!D14</f>
        <v>812003</v>
      </c>
      <c r="E14" s="94">
        <f t="shared" si="2"/>
        <v>5043740</v>
      </c>
      <c r="F14" s="92">
        <f>'(1)市町村民税'!F14+'(2)固定資産税'!F14+'(3)軽自動車'!F14+'(4)たばこ税'!F14+'(5)鉱産税'!F14+'(6)特土地'!F14</f>
        <v>3974443</v>
      </c>
      <c r="G14" s="93">
        <f>'(1)市町村民税'!G14+'(2)固定資産税'!G14+'(3)軽自動車'!G14+'(4)たばこ税'!G14+'(5)鉱産税'!G14+'(6)特土地'!G14</f>
        <v>126096</v>
      </c>
      <c r="H14" s="94">
        <f>SUM(F14:G14)</f>
        <v>4100539</v>
      </c>
      <c r="I14" s="111">
        <f t="shared" si="3"/>
        <v>93.91989625064129</v>
      </c>
      <c r="J14" s="204">
        <f t="shared" si="1"/>
        <v>15.52900666623153</v>
      </c>
      <c r="K14" s="112">
        <f t="shared" si="1"/>
        <v>81.29957134983167</v>
      </c>
    </row>
    <row r="15" spans="1:11" ht="13.5">
      <c r="A15" s="5"/>
      <c r="B15" s="77" t="str">
        <f>+'帳票61_06(1)'!B14</f>
        <v>南城市</v>
      </c>
      <c r="C15" s="95">
        <f>'(1)市町村民税'!C15+'(2)固定資産税'!C15+'(3)軽自動車'!C15+'(4)たばこ税'!C15+'(5)鉱産税'!C15+'(6)特土地'!C15</f>
        <v>2131254</v>
      </c>
      <c r="D15" s="96">
        <f>'(1)市町村民税'!D15+'(2)固定資産税'!D15+'(3)軽自動車'!D15+'(4)たばこ税'!D15+'(5)鉱産税'!D15+'(6)特土地'!D15</f>
        <v>236590</v>
      </c>
      <c r="E15" s="97">
        <f t="shared" si="2"/>
        <v>2367844</v>
      </c>
      <c r="F15" s="95">
        <f>'(1)市町村民税'!F15+'(2)固定資産税'!F15+'(3)軽自動車'!F15+'(4)たばこ税'!F15+'(5)鉱産税'!F15+'(6)特土地'!F15</f>
        <v>2044827</v>
      </c>
      <c r="G15" s="96">
        <f>'(1)市町村民税'!G15+'(2)固定資産税'!G15+'(3)軽自動車'!G15+'(4)たばこ税'!G15+'(5)鉱産税'!G15+'(6)特土地'!G15</f>
        <v>38407</v>
      </c>
      <c r="H15" s="97">
        <f t="shared" si="0"/>
        <v>2083234</v>
      </c>
      <c r="I15" s="113">
        <f t="shared" si="3"/>
        <v>95.94478180451509</v>
      </c>
      <c r="J15" s="207">
        <f t="shared" si="1"/>
        <v>16.23356862082083</v>
      </c>
      <c r="K15" s="114">
        <f t="shared" si="1"/>
        <v>87.98020477700389</v>
      </c>
    </row>
    <row r="16" spans="1:11" ht="13.5">
      <c r="A16" s="5"/>
      <c r="B16" s="78" t="str">
        <f>+'帳票61_06(1)'!B15</f>
        <v>国頭村</v>
      </c>
      <c r="C16" s="86">
        <f>'(1)市町村民税'!C16+'(2)固定資産税'!C16+'(3)軽自動車'!C16+'(4)たばこ税'!C16+'(5)鉱産税'!C16+'(6)特土地'!C16</f>
        <v>651679</v>
      </c>
      <c r="D16" s="87">
        <f>'(1)市町村民税'!D16+'(2)固定資産税'!D16+'(3)軽自動車'!D16+'(4)たばこ税'!D16+'(5)鉱産税'!D16+'(6)特土地'!D16</f>
        <v>166995</v>
      </c>
      <c r="E16" s="88">
        <f t="shared" si="2"/>
        <v>818674</v>
      </c>
      <c r="F16" s="86">
        <f>'(1)市町村民税'!F16+'(2)固定資産税'!F16+'(3)軽自動車'!F16+'(4)たばこ税'!F16+'(5)鉱産税'!F16+'(6)特土地'!F16</f>
        <v>639001</v>
      </c>
      <c r="G16" s="87">
        <f>'(1)市町村民税'!G16+'(2)固定資産税'!G16+'(3)軽自動車'!G16+'(4)たばこ税'!G16+'(5)鉱産税'!G16+'(6)特土地'!G16</f>
        <v>6910</v>
      </c>
      <c r="H16" s="88">
        <f t="shared" si="0"/>
        <v>645911</v>
      </c>
      <c r="I16" s="107">
        <f t="shared" si="3"/>
        <v>98.05456367321949</v>
      </c>
      <c r="J16" s="210">
        <f t="shared" si="1"/>
        <v>4.137848438576006</v>
      </c>
      <c r="K16" s="108">
        <f t="shared" si="1"/>
        <v>78.89721671874274</v>
      </c>
    </row>
    <row r="17" spans="1:11" ht="13.5">
      <c r="A17" s="5"/>
      <c r="B17" s="75" t="str">
        <f>+'帳票61_06(1)'!B16</f>
        <v>大宜味村</v>
      </c>
      <c r="C17" s="89">
        <f>'(1)市町村民税'!C17+'(2)固定資産税'!C17+'(3)軽自動車'!C17+'(4)たばこ税'!C17+'(5)鉱産税'!C17+'(6)特土地'!C17</f>
        <v>187336</v>
      </c>
      <c r="D17" s="90">
        <f>'(1)市町村民税'!D17+'(2)固定資産税'!D17+'(3)軽自動車'!D17+'(4)たばこ税'!D17+'(5)鉱産税'!D17+'(6)特土地'!D17</f>
        <v>33626</v>
      </c>
      <c r="E17" s="91">
        <f t="shared" si="2"/>
        <v>220962</v>
      </c>
      <c r="F17" s="89">
        <f>'(1)市町村民税'!F17+'(2)固定資産税'!F17+'(3)軽自動車'!F17+'(4)たばこ税'!F17+'(5)鉱産税'!F17+'(6)特土地'!F17</f>
        <v>169109</v>
      </c>
      <c r="G17" s="90">
        <f>'(1)市町村民税'!G17+'(2)固定資産税'!G17+'(3)軽自動車'!G17+'(4)たばこ税'!G17+'(5)鉱産税'!G17+'(6)特土地'!G17</f>
        <v>996</v>
      </c>
      <c r="H17" s="91">
        <f t="shared" si="0"/>
        <v>170105</v>
      </c>
      <c r="I17" s="109">
        <f t="shared" si="3"/>
        <v>90.27042319682282</v>
      </c>
      <c r="J17" s="155">
        <f t="shared" si="1"/>
        <v>2.961993695354785</v>
      </c>
      <c r="K17" s="110">
        <f t="shared" si="1"/>
        <v>76.98382527312388</v>
      </c>
    </row>
    <row r="18" spans="1:11" ht="13.5">
      <c r="A18" s="5"/>
      <c r="B18" s="75" t="str">
        <f>+'帳票61_06(1)'!B17</f>
        <v>東村</v>
      </c>
      <c r="C18" s="89">
        <f>'(1)市町村民税'!C18+'(2)固定資産税'!C18+'(3)軽自動車'!C18+'(4)たばこ税'!C18+'(5)鉱産税'!C18+'(6)特土地'!C18</f>
        <v>251839</v>
      </c>
      <c r="D18" s="90">
        <f>'(1)市町村民税'!D18+'(2)固定資産税'!D18+'(3)軽自動車'!D18+'(4)たばこ税'!D18+'(5)鉱産税'!D18+'(6)特土地'!D18</f>
        <v>8988</v>
      </c>
      <c r="E18" s="91">
        <f t="shared" si="2"/>
        <v>260827</v>
      </c>
      <c r="F18" s="89">
        <f>'(1)市町村民税'!F18+'(2)固定資産税'!F18+'(3)軽自動車'!F18+'(4)たばこ税'!F18+'(5)鉱産税'!F18+'(6)特土地'!F18</f>
        <v>249756</v>
      </c>
      <c r="G18" s="90">
        <f>'(1)市町村民税'!G18+'(2)固定資産税'!G18+'(3)軽自動車'!G18+'(4)たばこ税'!G18+'(5)鉱産税'!G18+'(6)特土地'!G18</f>
        <v>1060</v>
      </c>
      <c r="H18" s="91">
        <f t="shared" si="0"/>
        <v>250816</v>
      </c>
      <c r="I18" s="109">
        <f t="shared" si="3"/>
        <v>99.17288426335872</v>
      </c>
      <c r="J18" s="155">
        <f t="shared" si="1"/>
        <v>11.793502447708056</v>
      </c>
      <c r="K18" s="110">
        <f t="shared" si="1"/>
        <v>96.16182373757319</v>
      </c>
    </row>
    <row r="19" spans="1:11" ht="13.5">
      <c r="A19" s="5"/>
      <c r="B19" s="76" t="str">
        <f>+'帳票61_06(1)'!B18</f>
        <v>今帰仁村</v>
      </c>
      <c r="C19" s="92">
        <f>'(1)市町村民税'!C19+'(2)固定資産税'!C19+'(3)軽自動車'!C19+'(4)たばこ税'!C19+'(5)鉱産税'!C19+'(6)特土地'!C19</f>
        <v>447979</v>
      </c>
      <c r="D19" s="93">
        <f>'(1)市町村民税'!D19+'(2)固定資産税'!D19+'(3)軽自動車'!D19+'(4)たばこ税'!D19+'(5)鉱産税'!D19+'(6)特土地'!D19</f>
        <v>53923</v>
      </c>
      <c r="E19" s="94">
        <f t="shared" si="2"/>
        <v>501902</v>
      </c>
      <c r="F19" s="92">
        <f>'(1)市町村民税'!F19+'(2)固定資産税'!F19+'(3)軽自動車'!F19+'(4)たばこ税'!F19+'(5)鉱産税'!F19+'(6)特土地'!F19</f>
        <v>431923</v>
      </c>
      <c r="G19" s="93">
        <f>'(1)市町村民税'!G19+'(2)固定資産税'!G19+'(3)軽自動車'!G19+'(4)たばこ税'!G19+'(5)鉱産税'!G19+'(6)特土地'!G19</f>
        <v>18111</v>
      </c>
      <c r="H19" s="94">
        <f t="shared" si="0"/>
        <v>450034</v>
      </c>
      <c r="I19" s="111">
        <f t="shared" si="3"/>
        <v>96.41590342404443</v>
      </c>
      <c r="J19" s="204">
        <f t="shared" si="1"/>
        <v>33.58678115090036</v>
      </c>
      <c r="K19" s="112">
        <f t="shared" si="1"/>
        <v>89.66571163294826</v>
      </c>
    </row>
    <row r="20" spans="1:11" ht="13.5">
      <c r="A20" s="5"/>
      <c r="B20" s="77" t="str">
        <f>+'帳票61_06(1)'!B19</f>
        <v>本部町</v>
      </c>
      <c r="C20" s="95">
        <f>'(1)市町村民税'!C20+'(2)固定資産税'!C20+'(3)軽自動車'!C20+'(4)たばこ税'!C20+'(5)鉱産税'!C20+'(6)特土地'!C20</f>
        <v>774459</v>
      </c>
      <c r="D20" s="96">
        <f>'(1)市町村民税'!D20+'(2)固定資産税'!D20+'(3)軽自動車'!D20+'(4)たばこ税'!D20+'(5)鉱産税'!D20+'(6)特土地'!D20</f>
        <v>207518</v>
      </c>
      <c r="E20" s="97">
        <f t="shared" si="2"/>
        <v>981977</v>
      </c>
      <c r="F20" s="95">
        <f>'(1)市町村民税'!F20+'(2)固定資産税'!F20+'(3)軽自動車'!F20+'(4)たばこ税'!F20+'(5)鉱産税'!F20+'(6)特土地'!F20</f>
        <v>721353</v>
      </c>
      <c r="G20" s="96">
        <f>'(1)市町村民税'!G20+'(2)固定資産税'!G20+'(3)軽自動車'!G20+'(4)たばこ税'!G20+'(5)鉱産税'!G20+'(6)特土地'!G20</f>
        <v>25736</v>
      </c>
      <c r="H20" s="97">
        <f t="shared" si="0"/>
        <v>747089</v>
      </c>
      <c r="I20" s="113">
        <f t="shared" si="3"/>
        <v>93.14282615348263</v>
      </c>
      <c r="J20" s="207">
        <f t="shared" si="1"/>
        <v>12.401815746103953</v>
      </c>
      <c r="K20" s="114">
        <f t="shared" si="1"/>
        <v>76.08009148890453</v>
      </c>
    </row>
    <row r="21" spans="1:11" ht="13.5">
      <c r="A21" s="5"/>
      <c r="B21" s="75" t="str">
        <f>+'帳票61_06(1)'!B20</f>
        <v>恩納村</v>
      </c>
      <c r="C21" s="89">
        <f>'(1)市町村民税'!C21+'(2)固定資産税'!C21+'(3)軽自動車'!C21+'(4)たばこ税'!C21+'(5)鉱産税'!C21+'(6)特土地'!C21</f>
        <v>1110423</v>
      </c>
      <c r="D21" s="90">
        <f>'(1)市町村民税'!D21+'(2)固定資産税'!D21+'(3)軽自動車'!D21+'(4)たばこ税'!D21+'(5)鉱産税'!D21+'(6)特土地'!D21</f>
        <v>191051</v>
      </c>
      <c r="E21" s="91">
        <f t="shared" si="2"/>
        <v>1301474</v>
      </c>
      <c r="F21" s="89">
        <f>'(1)市町村民税'!F21+'(2)固定資産税'!F21+'(3)軽自動車'!F21+'(4)たばこ税'!F21+'(5)鉱産税'!F21+'(6)特土地'!F21</f>
        <v>1059878</v>
      </c>
      <c r="G21" s="90">
        <f>'(1)市町村民税'!G21+'(2)固定資産税'!G21+'(3)軽自動車'!G21+'(4)たばこ税'!G21+'(5)鉱産税'!G21+'(6)特土地'!G21</f>
        <v>25421</v>
      </c>
      <c r="H21" s="91">
        <f t="shared" si="0"/>
        <v>1085299</v>
      </c>
      <c r="I21" s="109">
        <f t="shared" si="3"/>
        <v>95.44813102754536</v>
      </c>
      <c r="J21" s="155">
        <f t="shared" si="1"/>
        <v>13.30587120716458</v>
      </c>
      <c r="K21" s="110">
        <f t="shared" si="1"/>
        <v>83.38998704545769</v>
      </c>
    </row>
    <row r="22" spans="1:11" ht="13.5">
      <c r="A22" s="5"/>
      <c r="B22" s="75" t="str">
        <f>+'帳票61_06(1)'!B21</f>
        <v>宜野座村</v>
      </c>
      <c r="C22" s="89">
        <f>'(1)市町村民税'!C22+'(2)固定資産税'!C22+'(3)軽自動車'!C22+'(4)たばこ税'!C22+'(5)鉱産税'!C22+'(6)特土地'!C22</f>
        <v>486873</v>
      </c>
      <c r="D22" s="90">
        <f>'(1)市町村民税'!D22+'(2)固定資産税'!D22+'(3)軽自動車'!D22+'(4)たばこ税'!D22+'(5)鉱産税'!D22+'(6)特土地'!D22</f>
        <v>114197</v>
      </c>
      <c r="E22" s="91">
        <f t="shared" si="2"/>
        <v>601070</v>
      </c>
      <c r="F22" s="89">
        <f>'(1)市町村民税'!F22+'(2)固定資産税'!F22+'(3)軽自動車'!F22+'(4)たばこ税'!F22+'(5)鉱産税'!F22+'(6)特土地'!F22</f>
        <v>466235</v>
      </c>
      <c r="G22" s="90">
        <f>'(1)市町村民税'!G22+'(2)固定資産税'!G22+'(3)軽自動車'!G22+'(4)たばこ税'!G22+'(5)鉱産税'!G22+'(6)特土地'!G22</f>
        <v>12520</v>
      </c>
      <c r="H22" s="91">
        <f t="shared" si="0"/>
        <v>478755</v>
      </c>
      <c r="I22" s="109">
        <f t="shared" si="3"/>
        <v>95.76111224076915</v>
      </c>
      <c r="J22" s="155">
        <f t="shared" si="1"/>
        <v>10.96351042496738</v>
      </c>
      <c r="K22" s="110">
        <f t="shared" si="1"/>
        <v>79.65045668557738</v>
      </c>
    </row>
    <row r="23" spans="1:11" ht="13.5">
      <c r="A23" s="5"/>
      <c r="B23" s="75" t="str">
        <f>+'帳票61_06(1)'!B22</f>
        <v>金武町</v>
      </c>
      <c r="C23" s="89">
        <f>'(1)市町村民税'!C23+'(2)固定資産税'!C23+'(3)軽自動車'!C23+'(4)たばこ税'!C23+'(5)鉱産税'!C23+'(6)特土地'!C23</f>
        <v>894779</v>
      </c>
      <c r="D23" s="90">
        <f>'(1)市町村民税'!D23+'(2)固定資産税'!D23+'(3)軽自動車'!D23+'(4)たばこ税'!D23+'(5)鉱産税'!D23+'(6)特土地'!D23</f>
        <v>198104</v>
      </c>
      <c r="E23" s="91">
        <f t="shared" si="2"/>
        <v>1092883</v>
      </c>
      <c r="F23" s="89">
        <f>'(1)市町村民税'!F23+'(2)固定資産税'!F23+'(3)軽自動車'!F23+'(4)たばこ税'!F23+'(5)鉱産税'!F23+'(6)特土地'!F23</f>
        <v>839896</v>
      </c>
      <c r="G23" s="90">
        <f>'(1)市町村民税'!G23+'(2)固定資産税'!G23+'(3)軽自動車'!G23+'(4)たばこ税'!G23+'(5)鉱産税'!G23+'(6)特土地'!G23</f>
        <v>23197</v>
      </c>
      <c r="H23" s="91">
        <f t="shared" si="0"/>
        <v>863093</v>
      </c>
      <c r="I23" s="109">
        <f t="shared" si="3"/>
        <v>93.86630665225715</v>
      </c>
      <c r="J23" s="155">
        <f t="shared" si="1"/>
        <v>11.709506117998627</v>
      </c>
      <c r="K23" s="110">
        <f t="shared" si="1"/>
        <v>78.97396153110627</v>
      </c>
    </row>
    <row r="24" spans="1:11" ht="13.5">
      <c r="A24" s="5"/>
      <c r="B24" s="76" t="str">
        <f>+'帳票61_06(1)'!B23</f>
        <v>伊江村</v>
      </c>
      <c r="C24" s="92">
        <f>'(1)市町村民税'!C24+'(2)固定資産税'!C24+'(3)軽自動車'!C24+'(4)たばこ税'!C24+'(5)鉱産税'!C24+'(6)特土地'!C24</f>
        <v>260564</v>
      </c>
      <c r="D24" s="93">
        <f>'(1)市町村民税'!D24+'(2)固定資産税'!D24+'(3)軽自動車'!D24+'(4)たばこ税'!D24+'(5)鉱産税'!D24+'(6)特土地'!D24</f>
        <v>22395</v>
      </c>
      <c r="E24" s="94">
        <f t="shared" si="2"/>
        <v>282959</v>
      </c>
      <c r="F24" s="92">
        <f>'(1)市町村民税'!F24+'(2)固定資産税'!F24+'(3)軽自動車'!F24+'(4)たばこ税'!F24+'(5)鉱産税'!F24+'(6)特土地'!F24</f>
        <v>254490</v>
      </c>
      <c r="G24" s="93">
        <f>'(1)市町村民税'!G24+'(2)固定資産税'!G24+'(3)軽自動車'!G24+'(4)たばこ税'!G24+'(5)鉱産税'!G24+'(6)特土地'!G24</f>
        <v>1581</v>
      </c>
      <c r="H24" s="94">
        <f t="shared" si="0"/>
        <v>256071</v>
      </c>
      <c r="I24" s="111">
        <f t="shared" si="3"/>
        <v>97.66890284152838</v>
      </c>
      <c r="J24" s="204">
        <f t="shared" si="1"/>
        <v>7.059611520428668</v>
      </c>
      <c r="K24" s="112">
        <f t="shared" si="1"/>
        <v>90.49756325121308</v>
      </c>
    </row>
    <row r="25" spans="1:11" ht="13.5">
      <c r="A25" s="5"/>
      <c r="B25" s="77" t="str">
        <f>+'帳票61_06(1)'!B24</f>
        <v>読谷村</v>
      </c>
      <c r="C25" s="95">
        <f>'(1)市町村民税'!C25+'(2)固定資産税'!C25+'(3)軽自動車'!C25+'(4)たばこ税'!C25+'(5)鉱産税'!C25+'(6)特土地'!C25</f>
        <v>2320217</v>
      </c>
      <c r="D25" s="96">
        <f>'(1)市町村民税'!D25+'(2)固定資産税'!D25+'(3)軽自動車'!D25+'(4)たばこ税'!D25+'(5)鉱産税'!D25+'(6)特土地'!D25</f>
        <v>412283</v>
      </c>
      <c r="E25" s="97">
        <f t="shared" si="2"/>
        <v>2732500</v>
      </c>
      <c r="F25" s="95">
        <f>'(1)市町村民税'!F25+'(2)固定資産税'!F25+'(3)軽自動車'!F25+'(4)たばこ税'!F25+'(5)鉱産税'!F25+'(6)特土地'!F25</f>
        <v>2206716</v>
      </c>
      <c r="G25" s="96">
        <f>'(1)市町村民税'!G25+'(2)固定資産税'!G25+'(3)軽自動車'!G25+'(4)たばこ税'!G25+'(5)鉱産税'!G25+'(6)特土地'!G25</f>
        <v>92621</v>
      </c>
      <c r="H25" s="97">
        <f t="shared" si="0"/>
        <v>2299337</v>
      </c>
      <c r="I25" s="113">
        <f t="shared" si="3"/>
        <v>95.10817307174287</v>
      </c>
      <c r="J25" s="207">
        <f t="shared" si="1"/>
        <v>22.465393916314763</v>
      </c>
      <c r="K25" s="114">
        <f t="shared" si="1"/>
        <v>84.14774016468436</v>
      </c>
    </row>
    <row r="26" spans="1:11" ht="13.5">
      <c r="A26" s="5"/>
      <c r="B26" s="75" t="str">
        <f>+'帳票61_06(1)'!B25</f>
        <v>嘉手納町</v>
      </c>
      <c r="C26" s="89">
        <f>'(1)市町村民税'!C26+'(2)固定資産税'!C26+'(3)軽自動車'!C26+'(4)たばこ税'!C26+'(5)鉱産税'!C26+'(6)特土地'!C26</f>
        <v>1163126</v>
      </c>
      <c r="D26" s="90">
        <f>'(1)市町村民税'!D26+'(2)固定資産税'!D26+'(3)軽自動車'!D26+'(4)たばこ税'!D26+'(5)鉱産税'!D26+'(6)特土地'!D26</f>
        <v>136377</v>
      </c>
      <c r="E26" s="91">
        <f t="shared" si="2"/>
        <v>1299503</v>
      </c>
      <c r="F26" s="89">
        <f>'(1)市町村民税'!F26+'(2)固定資産税'!F26+'(3)軽自動車'!F26+'(4)たばこ税'!F26+'(5)鉱産税'!F26+'(6)特土地'!F26</f>
        <v>1125042</v>
      </c>
      <c r="G26" s="90">
        <f>'(1)市町村民税'!G26+'(2)固定資産税'!G26+'(3)軽自動車'!G26+'(4)たばこ税'!G26+'(5)鉱産税'!G26+'(6)特土地'!G26</f>
        <v>31519</v>
      </c>
      <c r="H26" s="91">
        <f t="shared" si="0"/>
        <v>1156561</v>
      </c>
      <c r="I26" s="109">
        <f t="shared" si="3"/>
        <v>96.7257201713314</v>
      </c>
      <c r="J26" s="155">
        <f t="shared" si="1"/>
        <v>23.11166838983113</v>
      </c>
      <c r="K26" s="110">
        <f t="shared" si="1"/>
        <v>89.0002562518132</v>
      </c>
    </row>
    <row r="27" spans="1:11" ht="13.5">
      <c r="A27" s="5"/>
      <c r="B27" s="75" t="str">
        <f>+'帳票61_06(1)'!B26</f>
        <v>北谷町</v>
      </c>
      <c r="C27" s="89">
        <f>'(1)市町村民税'!C27+'(2)固定資産税'!C27+'(3)軽自動車'!C27+'(4)たばこ税'!C27+'(5)鉱産税'!C27+'(6)特土地'!C27</f>
        <v>2764012</v>
      </c>
      <c r="D27" s="90">
        <f>'(1)市町村民税'!D27+'(2)固定資産税'!D27+'(3)軽自動車'!D27+'(4)たばこ税'!D27+'(5)鉱産税'!D27+'(6)特土地'!D27</f>
        <v>329147</v>
      </c>
      <c r="E27" s="91">
        <f t="shared" si="2"/>
        <v>3093159</v>
      </c>
      <c r="F27" s="89">
        <f>'(1)市町村民税'!F27+'(2)固定資産税'!F27+'(3)軽自動車'!F27+'(4)たばこ税'!F27+'(5)鉱産税'!F27+'(6)特土地'!F27</f>
        <v>2666293</v>
      </c>
      <c r="G27" s="90">
        <f>'(1)市町村民税'!G27+'(2)固定資産税'!G27+'(3)軽自動車'!G27+'(4)たばこ税'!G27+'(5)鉱産税'!G27+'(6)特土地'!G27</f>
        <v>63925</v>
      </c>
      <c r="H27" s="91">
        <f t="shared" si="0"/>
        <v>2730218</v>
      </c>
      <c r="I27" s="109">
        <f t="shared" si="3"/>
        <v>96.4645956674573</v>
      </c>
      <c r="J27" s="155">
        <f t="shared" si="1"/>
        <v>19.421413532555363</v>
      </c>
      <c r="K27" s="110">
        <f t="shared" si="1"/>
        <v>88.26633225126804</v>
      </c>
    </row>
    <row r="28" spans="1:11" ht="13.5">
      <c r="A28" s="5"/>
      <c r="B28" s="75" t="str">
        <f>+'帳票61_06(1)'!B27</f>
        <v>北中城村</v>
      </c>
      <c r="C28" s="89">
        <f>'(1)市町村民税'!C28+'(2)固定資産税'!C28+'(3)軽自動車'!C28+'(4)たばこ税'!C28+'(5)鉱産税'!C28+'(6)特土地'!C28</f>
        <v>1284304</v>
      </c>
      <c r="D28" s="90">
        <f>'(1)市町村民税'!D28+'(2)固定資産税'!D28+'(3)軽自動車'!D28+'(4)たばこ税'!D28+'(5)鉱産税'!D28+'(6)特土地'!D28</f>
        <v>202655</v>
      </c>
      <c r="E28" s="91">
        <f t="shared" si="2"/>
        <v>1486959</v>
      </c>
      <c r="F28" s="89">
        <f>'(1)市町村民税'!F28+'(2)固定資産税'!F28+'(3)軽自動車'!F28+'(4)たばこ税'!F28+'(5)鉱産税'!F28+'(6)特土地'!F28</f>
        <v>1227445</v>
      </c>
      <c r="G28" s="90">
        <f>'(1)市町村民税'!G28+'(2)固定資産税'!G28+'(3)軽自動車'!G28+'(4)たばこ税'!G28+'(5)鉱産税'!G28+'(6)特土地'!G28</f>
        <v>40761</v>
      </c>
      <c r="H28" s="91">
        <f t="shared" si="0"/>
        <v>1268206</v>
      </c>
      <c r="I28" s="109">
        <f t="shared" si="3"/>
        <v>95.57277716179347</v>
      </c>
      <c r="J28" s="155">
        <f t="shared" si="1"/>
        <v>20.11349337544102</v>
      </c>
      <c r="K28" s="110">
        <f t="shared" si="1"/>
        <v>85.28856545473009</v>
      </c>
    </row>
    <row r="29" spans="1:11" ht="13.5">
      <c r="A29" s="5"/>
      <c r="B29" s="76" t="str">
        <f>+'帳票61_06(1)'!B28</f>
        <v>中城村</v>
      </c>
      <c r="C29" s="92">
        <f>'(1)市町村民税'!C29+'(2)固定資産税'!C29+'(3)軽自動車'!C29+'(4)たばこ税'!C29+'(5)鉱産税'!C29+'(6)特土地'!C29</f>
        <v>1125778</v>
      </c>
      <c r="D29" s="93">
        <f>'(1)市町村民税'!D29+'(2)固定資産税'!D29+'(3)軽自動車'!D29+'(4)たばこ税'!D29+'(5)鉱産税'!D29+'(6)特土地'!D29</f>
        <v>217736</v>
      </c>
      <c r="E29" s="94">
        <f t="shared" si="2"/>
        <v>1343514</v>
      </c>
      <c r="F29" s="92">
        <f>'(1)市町村民税'!F29+'(2)固定資産税'!F29+'(3)軽自動車'!F29+'(4)たばこ税'!F29+'(5)鉱産税'!F29+'(6)特土地'!F29</f>
        <v>1076213</v>
      </c>
      <c r="G29" s="93">
        <f>'(1)市町村民税'!G29+'(2)固定資産税'!G29+'(3)軽自動車'!G29+'(4)たばこ税'!G29+'(5)鉱産税'!G29+'(6)特土地'!G29</f>
        <v>62908</v>
      </c>
      <c r="H29" s="94">
        <f t="shared" si="0"/>
        <v>1139121</v>
      </c>
      <c r="I29" s="111">
        <f t="shared" si="3"/>
        <v>95.59726695671793</v>
      </c>
      <c r="J29" s="204">
        <f t="shared" si="1"/>
        <v>28.89186905243047</v>
      </c>
      <c r="K29" s="112">
        <f t="shared" si="1"/>
        <v>84.78668625708403</v>
      </c>
    </row>
    <row r="30" spans="1:11" ht="13.5">
      <c r="A30" s="5"/>
      <c r="B30" s="77" t="str">
        <f>+'帳票61_06(1)'!B29</f>
        <v>西原町</v>
      </c>
      <c r="C30" s="95">
        <f>'(1)市町村民税'!C30+'(2)固定資産税'!C30+'(3)軽自動車'!C30+'(4)たばこ税'!C30+'(5)鉱産税'!C30+'(6)特土地'!C30</f>
        <v>2759700</v>
      </c>
      <c r="D30" s="96">
        <f>'(1)市町村民税'!D30+'(2)固定資産税'!D30+'(3)軽自動車'!D30+'(4)たばこ税'!D30+'(5)鉱産税'!D30+'(6)特土地'!D30</f>
        <v>404511</v>
      </c>
      <c r="E30" s="97">
        <f t="shared" si="2"/>
        <v>3164211</v>
      </c>
      <c r="F30" s="95">
        <f>'(1)市町村民税'!F30+'(2)固定資産税'!F30+'(3)軽自動車'!F30+'(4)たばこ税'!F30+'(5)鉱産税'!F30+'(6)特土地'!F30</f>
        <v>2658992</v>
      </c>
      <c r="G30" s="96">
        <f>'(1)市町村民税'!G30+'(2)固定資産税'!G30+'(3)軽自動車'!G30+'(4)たばこ税'!G30+'(5)鉱産税'!G30+'(6)特土地'!G30</f>
        <v>82194</v>
      </c>
      <c r="H30" s="97">
        <f t="shared" si="0"/>
        <v>2741186</v>
      </c>
      <c r="I30" s="113">
        <f t="shared" si="3"/>
        <v>96.35076276406855</v>
      </c>
      <c r="J30" s="207">
        <f t="shared" si="1"/>
        <v>20.31934854676387</v>
      </c>
      <c r="K30" s="114">
        <f t="shared" si="1"/>
        <v>86.63094844180745</v>
      </c>
    </row>
    <row r="31" spans="1:11" ht="13.5">
      <c r="A31" s="5"/>
      <c r="B31" s="75" t="str">
        <f>+'帳票61_06(1)'!B30</f>
        <v>与那原町</v>
      </c>
      <c r="C31" s="89">
        <f>'(1)市町村民税'!C31+'(2)固定資産税'!C31+'(3)軽自動車'!C31+'(4)たばこ税'!C31+'(5)鉱産税'!C31+'(6)特土地'!C31</f>
        <v>975407</v>
      </c>
      <c r="D31" s="90">
        <f>'(1)市町村民税'!D31+'(2)固定資産税'!D31+'(3)軽自動車'!D31+'(4)たばこ税'!D31+'(5)鉱産税'!D31+'(6)特土地'!D31</f>
        <v>137424</v>
      </c>
      <c r="E31" s="91">
        <f t="shared" si="2"/>
        <v>1112831</v>
      </c>
      <c r="F31" s="89">
        <f>'(1)市町村民税'!F31+'(2)固定資産税'!F31+'(3)軽自動車'!F31+'(4)たばこ税'!F31+'(5)鉱産税'!F31+'(6)特土地'!F31</f>
        <v>946455</v>
      </c>
      <c r="G31" s="90">
        <f>'(1)市町村民税'!G31+'(2)固定資産税'!G31+'(3)軽自動車'!G31+'(4)たばこ税'!G31+'(5)鉱産税'!G31+'(6)特土地'!G31</f>
        <v>24274</v>
      </c>
      <c r="H31" s="91">
        <f t="shared" si="0"/>
        <v>970729</v>
      </c>
      <c r="I31" s="109">
        <f t="shared" si="3"/>
        <v>97.03180313448642</v>
      </c>
      <c r="J31" s="155">
        <f t="shared" si="1"/>
        <v>17.663581324950517</v>
      </c>
      <c r="K31" s="110">
        <f t="shared" si="1"/>
        <v>87.2305857762769</v>
      </c>
    </row>
    <row r="32" spans="1:11" ht="13.5">
      <c r="A32" s="5"/>
      <c r="B32" s="75" t="str">
        <f>+'帳票61_06(1)'!B31</f>
        <v>南風原町</v>
      </c>
      <c r="C32" s="89">
        <f>'(1)市町村民税'!C32+'(2)固定資産税'!C32+'(3)軽自動車'!C32+'(4)たばこ税'!C32+'(5)鉱産税'!C32+'(6)特土地'!C32</f>
        <v>2683193</v>
      </c>
      <c r="D32" s="90">
        <f>'(1)市町村民税'!D32+'(2)固定資産税'!D32+'(3)軽自動車'!D32+'(4)たばこ税'!D32+'(5)鉱産税'!D32+'(6)特土地'!D32</f>
        <v>243855</v>
      </c>
      <c r="E32" s="91">
        <f t="shared" si="2"/>
        <v>2927048</v>
      </c>
      <c r="F32" s="89">
        <f>'(1)市町村民税'!F32+'(2)固定資産税'!F32+'(3)軽自動車'!F32+'(4)たばこ税'!F32+'(5)鉱産税'!F32+'(6)特土地'!F32</f>
        <v>2619566</v>
      </c>
      <c r="G32" s="90">
        <f>'(1)市町村民税'!G32+'(2)固定資産税'!G32+'(3)軽自動車'!G32+'(4)たばこ税'!G32+'(5)鉱産税'!G32+'(6)特土地'!G32</f>
        <v>41006</v>
      </c>
      <c r="H32" s="91">
        <f t="shared" si="0"/>
        <v>2660572</v>
      </c>
      <c r="I32" s="109">
        <f t="shared" si="3"/>
        <v>97.62868343797855</v>
      </c>
      <c r="J32" s="155">
        <f t="shared" si="1"/>
        <v>16.815730659613294</v>
      </c>
      <c r="K32" s="110">
        <f t="shared" si="1"/>
        <v>90.89608369934487</v>
      </c>
    </row>
    <row r="33" spans="1:11" ht="13.5">
      <c r="A33" s="5"/>
      <c r="B33" s="75" t="str">
        <f>+'帳票61_06(1)'!B32</f>
        <v>渡嘉敷村</v>
      </c>
      <c r="C33" s="89">
        <f>'(1)市町村民税'!C33+'(2)固定資産税'!C33+'(3)軽自動車'!C33+'(4)たばこ税'!C33+'(5)鉱産税'!C33+'(6)特土地'!C33</f>
        <v>51056</v>
      </c>
      <c r="D33" s="90">
        <f>'(1)市町村民税'!D33+'(2)固定資産税'!D33+'(3)軽自動車'!D33+'(4)たばこ税'!D33+'(5)鉱産税'!D33+'(6)特土地'!D33</f>
        <v>3409</v>
      </c>
      <c r="E33" s="91">
        <f t="shared" si="2"/>
        <v>54465</v>
      </c>
      <c r="F33" s="89">
        <f>'(1)市町村民税'!F33+'(2)固定資産税'!F33+'(3)軽自動車'!F33+'(4)たばこ税'!F33+'(5)鉱産税'!F33+'(6)特土地'!F33</f>
        <v>48325</v>
      </c>
      <c r="G33" s="90">
        <f>'(1)市町村民税'!G33+'(2)固定資産税'!G33+'(3)軽自動車'!G33+'(4)たばこ税'!G33+'(5)鉱産税'!G33+'(6)特土地'!G33</f>
        <v>962</v>
      </c>
      <c r="H33" s="91">
        <f t="shared" si="0"/>
        <v>49287</v>
      </c>
      <c r="I33" s="109">
        <f t="shared" si="3"/>
        <v>94.65097148229395</v>
      </c>
      <c r="J33" s="155">
        <f t="shared" si="1"/>
        <v>28.219419184511587</v>
      </c>
      <c r="K33" s="110">
        <f t="shared" si="1"/>
        <v>90.49297714128339</v>
      </c>
    </row>
    <row r="34" spans="1:11" ht="13.5">
      <c r="A34" s="5"/>
      <c r="B34" s="76" t="str">
        <f>+'帳票61_06(1)'!B33</f>
        <v>座間味村</v>
      </c>
      <c r="C34" s="92">
        <f>'(1)市町村民税'!C34+'(2)固定資産税'!C34+'(3)軽自動車'!C34+'(4)たばこ税'!C34+'(5)鉱産税'!C34+'(6)特土地'!C34</f>
        <v>58700</v>
      </c>
      <c r="D34" s="93">
        <f>'(1)市町村民税'!D34+'(2)固定資産税'!D34+'(3)軽自動車'!D34+'(4)たばこ税'!D34+'(5)鉱産税'!D34+'(6)特土地'!D34</f>
        <v>9346</v>
      </c>
      <c r="E34" s="94">
        <f t="shared" si="2"/>
        <v>68046</v>
      </c>
      <c r="F34" s="92">
        <f>'(1)市町村民税'!F34+'(2)固定資産税'!F34+'(3)軽自動車'!F34+'(4)たばこ税'!F34+'(5)鉱産税'!F34+'(6)特土地'!F34</f>
        <v>55592</v>
      </c>
      <c r="G34" s="93">
        <f>'(1)市町村民税'!G34+'(2)固定資産税'!G34+'(3)軽自動車'!G34+'(4)たばこ税'!G34+'(5)鉱産税'!G34+'(6)特土地'!G34</f>
        <v>4217</v>
      </c>
      <c r="H34" s="94">
        <f t="shared" si="0"/>
        <v>59809</v>
      </c>
      <c r="I34" s="111">
        <f t="shared" si="3"/>
        <v>94.7052810902896</v>
      </c>
      <c r="J34" s="204">
        <f t="shared" si="1"/>
        <v>45.12090734003852</v>
      </c>
      <c r="K34" s="112">
        <f t="shared" si="1"/>
        <v>87.8949534138671</v>
      </c>
    </row>
    <row r="35" spans="1:11" ht="13.5">
      <c r="A35" s="5"/>
      <c r="B35" s="77" t="str">
        <f>+'帳票61_06(1)'!B34</f>
        <v>粟国村</v>
      </c>
      <c r="C35" s="95">
        <f>'(1)市町村民税'!C35+'(2)固定資産税'!C35+'(3)軽自動車'!C35+'(4)たばこ税'!C35+'(5)鉱産税'!C35+'(6)特土地'!C35</f>
        <v>54042</v>
      </c>
      <c r="D35" s="96">
        <f>'(1)市町村民税'!D35+'(2)固定資産税'!D35+'(3)軽自動車'!D35+'(4)たばこ税'!D35+'(5)鉱産税'!D35+'(6)特土地'!D35</f>
        <v>5346</v>
      </c>
      <c r="E35" s="97">
        <f t="shared" si="2"/>
        <v>59388</v>
      </c>
      <c r="F35" s="95">
        <f>'(1)市町村民税'!F35+'(2)固定資産税'!F35+'(3)軽自動車'!F35+'(4)たばこ税'!F35+'(5)鉱産税'!F35+'(6)特土地'!F35</f>
        <v>52165</v>
      </c>
      <c r="G35" s="96">
        <f>'(1)市町村民税'!G35+'(2)固定資産税'!G35+'(3)軽自動車'!G35+'(4)たばこ税'!G35+'(5)鉱産税'!G35+'(6)特土地'!G35</f>
        <v>1607</v>
      </c>
      <c r="H35" s="97">
        <f t="shared" si="0"/>
        <v>53772</v>
      </c>
      <c r="I35" s="113">
        <f t="shared" si="3"/>
        <v>96.52677547093002</v>
      </c>
      <c r="J35" s="207">
        <f t="shared" si="1"/>
        <v>30.05985783763562</v>
      </c>
      <c r="K35" s="114">
        <f t="shared" si="1"/>
        <v>90.5435441503334</v>
      </c>
    </row>
    <row r="36" spans="1:11" ht="13.5">
      <c r="A36" s="5"/>
      <c r="B36" s="75" t="str">
        <f>+'帳票61_06(1)'!B35</f>
        <v>渡名喜村</v>
      </c>
      <c r="C36" s="89">
        <f>'(1)市町村民税'!C36+'(2)固定資産税'!C36+'(3)軽自動車'!C36+'(4)たばこ税'!C36+'(5)鉱産税'!C36+'(6)特土地'!C36</f>
        <v>23961</v>
      </c>
      <c r="D36" s="90">
        <f>'(1)市町村民税'!D36+'(2)固定資産税'!D36+'(3)軽自動車'!D36+'(4)たばこ税'!D36+'(5)鉱産税'!D36+'(6)特土地'!D36</f>
        <v>3682</v>
      </c>
      <c r="E36" s="91">
        <f t="shared" si="2"/>
        <v>27643</v>
      </c>
      <c r="F36" s="89">
        <f>'(1)市町村民税'!F36+'(2)固定資産税'!F36+'(3)軽自動車'!F36+'(4)たばこ税'!F36+'(5)鉱産税'!F36+'(6)特土地'!F36</f>
        <v>23742</v>
      </c>
      <c r="G36" s="90">
        <f>'(1)市町村民税'!G36+'(2)固定資産税'!G36+'(3)軽自動車'!G36+'(4)たばこ税'!G36+'(5)鉱産税'!G36+'(6)特土地'!G36</f>
        <v>3141</v>
      </c>
      <c r="H36" s="91">
        <f t="shared" si="0"/>
        <v>26883</v>
      </c>
      <c r="I36" s="109">
        <f t="shared" si="3"/>
        <v>99.08601477400777</v>
      </c>
      <c r="J36" s="155">
        <f t="shared" si="1"/>
        <v>85.30689842476914</v>
      </c>
      <c r="K36" s="110">
        <f t="shared" si="1"/>
        <v>97.25066020330644</v>
      </c>
    </row>
    <row r="37" spans="1:11" ht="13.5">
      <c r="A37" s="5"/>
      <c r="B37" s="75" t="str">
        <f>+'帳票61_06(1)'!B36</f>
        <v>南大東村</v>
      </c>
      <c r="C37" s="89">
        <f>'(1)市町村民税'!C37+'(2)固定資産税'!C37+'(3)軽自動車'!C37+'(4)たばこ税'!C37+'(5)鉱産税'!C37+'(6)特土地'!C37</f>
        <v>148829</v>
      </c>
      <c r="D37" s="90">
        <f>'(1)市町村民税'!D37+'(2)固定資産税'!D37+'(3)軽自動車'!D37+'(4)たばこ税'!D37+'(5)鉱産税'!D37+'(6)特土地'!D37</f>
        <v>18164</v>
      </c>
      <c r="E37" s="91">
        <f t="shared" si="2"/>
        <v>166993</v>
      </c>
      <c r="F37" s="89">
        <f>'(1)市町村民税'!F37+'(2)固定資産税'!F37+'(3)軽自動車'!F37+'(4)たばこ税'!F37+'(5)鉱産税'!F37+'(6)特土地'!F37</f>
        <v>145231</v>
      </c>
      <c r="G37" s="90">
        <f>'(1)市町村民税'!G37+'(2)固定資産税'!G37+'(3)軽自動車'!G37+'(4)たばこ税'!G37+'(5)鉱産税'!G37+'(6)特土地'!G37</f>
        <v>5070</v>
      </c>
      <c r="H37" s="91">
        <f aca="true" t="shared" si="4" ref="H37:H45">SUM(F37:G37)</f>
        <v>150301</v>
      </c>
      <c r="I37" s="109">
        <f t="shared" si="3"/>
        <v>97.58246040758185</v>
      </c>
      <c r="J37" s="155">
        <f t="shared" si="3"/>
        <v>27.912354107024882</v>
      </c>
      <c r="K37" s="110">
        <f t="shared" si="3"/>
        <v>90.00437144071908</v>
      </c>
    </row>
    <row r="38" spans="1:11" ht="13.5">
      <c r="A38" s="5"/>
      <c r="B38" s="75" t="str">
        <f>+'帳票61_06(1)'!B37</f>
        <v>北大東村</v>
      </c>
      <c r="C38" s="89">
        <f>'(1)市町村民税'!C38+'(2)固定資産税'!C38+'(3)軽自動車'!C38+'(4)たばこ税'!C38+'(5)鉱産税'!C38+'(6)特土地'!C38</f>
        <v>69016</v>
      </c>
      <c r="D38" s="90">
        <f>'(1)市町村民税'!D38+'(2)固定資産税'!D38+'(3)軽自動車'!D38+'(4)たばこ税'!D38+'(5)鉱産税'!D38+'(6)特土地'!D38</f>
        <v>5636</v>
      </c>
      <c r="E38" s="91">
        <f t="shared" si="2"/>
        <v>74652</v>
      </c>
      <c r="F38" s="89">
        <f>'(1)市町村民税'!F38+'(2)固定資産税'!F38+'(3)軽自動車'!F38+'(4)たばこ税'!F38+'(5)鉱産税'!F38+'(6)特土地'!F38</f>
        <v>67903</v>
      </c>
      <c r="G38" s="90">
        <f>'(1)市町村民税'!G38+'(2)固定資産税'!G38+'(3)軽自動車'!G38+'(4)たばこ税'!G38+'(5)鉱産税'!G38+'(6)特土地'!G38</f>
        <v>1618</v>
      </c>
      <c r="H38" s="91">
        <f t="shared" si="4"/>
        <v>69521</v>
      </c>
      <c r="I38" s="109">
        <f t="shared" si="3"/>
        <v>98.38733047409296</v>
      </c>
      <c r="J38" s="155">
        <f t="shared" si="3"/>
        <v>28.708303761533</v>
      </c>
      <c r="K38" s="110">
        <f t="shared" si="3"/>
        <v>93.12677490221294</v>
      </c>
    </row>
    <row r="39" spans="1:11" ht="13.5">
      <c r="A39" s="5"/>
      <c r="B39" s="76" t="str">
        <f>+'帳票61_06(1)'!B38</f>
        <v>伊平屋村</v>
      </c>
      <c r="C39" s="92">
        <f>'(1)市町村民税'!C39+'(2)固定資産税'!C39+'(3)軽自動車'!C39+'(4)たばこ税'!C39+'(5)鉱産税'!C39+'(6)特土地'!C39</f>
        <v>75853</v>
      </c>
      <c r="D39" s="93">
        <f>'(1)市町村民税'!D39+'(2)固定資産税'!D39+'(3)軽自動車'!D39+'(4)たばこ税'!D39+'(5)鉱産税'!D39+'(6)特土地'!D39</f>
        <v>8317</v>
      </c>
      <c r="E39" s="94">
        <f t="shared" si="2"/>
        <v>84170</v>
      </c>
      <c r="F39" s="92">
        <f>'(1)市町村民税'!F39+'(2)固定資産税'!F39+'(3)軽自動車'!F39+'(4)たばこ税'!F39+'(5)鉱産税'!F39+'(6)特土地'!F39</f>
        <v>71898</v>
      </c>
      <c r="G39" s="93">
        <f>'(1)市町村民税'!G39+'(2)固定資産税'!G39+'(3)軽自動車'!G39+'(4)たばこ税'!G39+'(5)鉱産税'!G39+'(6)特土地'!G39</f>
        <v>807</v>
      </c>
      <c r="H39" s="94">
        <f t="shared" si="4"/>
        <v>72705</v>
      </c>
      <c r="I39" s="111">
        <f t="shared" si="3"/>
        <v>94.78596759521707</v>
      </c>
      <c r="J39" s="204">
        <f t="shared" si="3"/>
        <v>9.703017915113623</v>
      </c>
      <c r="K39" s="112">
        <f t="shared" si="3"/>
        <v>86.37875727693952</v>
      </c>
    </row>
    <row r="40" spans="1:11" ht="13.5">
      <c r="A40" s="5"/>
      <c r="B40" s="77" t="str">
        <f>+'帳票61_06(1)'!B39</f>
        <v>伊是名村</v>
      </c>
      <c r="C40" s="95">
        <f>'(1)市町村民税'!C40+'(2)固定資産税'!C40+'(3)軽自動車'!C40+'(4)たばこ税'!C40+'(5)鉱産税'!C40+'(6)特土地'!C40</f>
        <v>106061</v>
      </c>
      <c r="D40" s="96">
        <f>'(1)市町村民税'!D40+'(2)固定資産税'!D40+'(3)軽自動車'!D40+'(4)たばこ税'!D40+'(5)鉱産税'!D40+'(6)特土地'!D40</f>
        <v>19268</v>
      </c>
      <c r="E40" s="97">
        <f t="shared" si="2"/>
        <v>125329</v>
      </c>
      <c r="F40" s="95">
        <f>'(1)市町村民税'!F40+'(2)固定資産税'!F40+'(3)軽自動車'!F40+'(4)たばこ税'!F40+'(5)鉱産税'!F40+'(6)特土地'!F40</f>
        <v>101772</v>
      </c>
      <c r="G40" s="96">
        <f>'(1)市町村民税'!G40+'(2)固定資産税'!G40+'(3)軽自動車'!G40+'(4)たばこ税'!G40+'(5)鉱産税'!G40+'(6)特土地'!G40</f>
        <v>1970</v>
      </c>
      <c r="H40" s="97">
        <f t="shared" si="4"/>
        <v>103742</v>
      </c>
      <c r="I40" s="113">
        <f t="shared" si="3"/>
        <v>95.95610073448299</v>
      </c>
      <c r="J40" s="207">
        <f t="shared" si="3"/>
        <v>10.224205937305376</v>
      </c>
      <c r="K40" s="114">
        <f t="shared" si="3"/>
        <v>82.77573426740818</v>
      </c>
    </row>
    <row r="41" spans="1:11" ht="13.5">
      <c r="A41" s="5"/>
      <c r="B41" s="75" t="str">
        <f>+'帳票61_06(1)'!B40</f>
        <v>久米島町</v>
      </c>
      <c r="C41" s="89">
        <f>'(1)市町村民税'!C41+'(2)固定資産税'!C41+'(3)軽自動車'!C41+'(4)たばこ税'!C41+'(5)鉱産税'!C41+'(6)特土地'!C41</f>
        <v>621335</v>
      </c>
      <c r="D41" s="90">
        <f>'(1)市町村民税'!D41+'(2)固定資産税'!D41+'(3)軽自動車'!D41+'(4)たばこ税'!D41+'(5)鉱産税'!D41+'(6)特土地'!D41</f>
        <v>161914</v>
      </c>
      <c r="E41" s="91">
        <f t="shared" si="2"/>
        <v>783249</v>
      </c>
      <c r="F41" s="89">
        <f>'(1)市町村民税'!F41+'(2)固定資産税'!F41+'(3)軽自動車'!F41+'(4)たばこ税'!F41+'(5)鉱産税'!F41+'(6)特土地'!F41</f>
        <v>573493</v>
      </c>
      <c r="G41" s="90">
        <f>'(1)市町村民税'!G41+'(2)固定資産税'!G41+'(3)軽自動車'!G41+'(4)たばこ税'!G41+'(5)鉱産税'!G41+'(6)特土地'!G41</f>
        <v>28308</v>
      </c>
      <c r="H41" s="91">
        <f t="shared" si="4"/>
        <v>601801</v>
      </c>
      <c r="I41" s="109">
        <f t="shared" si="3"/>
        <v>92.30012795030056</v>
      </c>
      <c r="J41" s="155">
        <f t="shared" si="3"/>
        <v>17.483355361488197</v>
      </c>
      <c r="K41" s="110">
        <f t="shared" si="3"/>
        <v>76.83393148283623</v>
      </c>
    </row>
    <row r="42" spans="1:11" ht="13.5">
      <c r="A42" s="5"/>
      <c r="B42" s="75" t="str">
        <f>+'帳票61_06(1)'!B41</f>
        <v>八重瀬町</v>
      </c>
      <c r="C42" s="89">
        <f>'(1)市町村民税'!C42+'(2)固定資産税'!C42+'(3)軽自動車'!C42+'(4)たばこ税'!C42+'(5)鉱産税'!C42+'(6)特土地'!C42</f>
        <v>1377055</v>
      </c>
      <c r="D42" s="90">
        <f>'(1)市町村民税'!D42+'(2)固定資産税'!D42+'(3)軽自動車'!D42+'(4)たばこ税'!D42+'(5)鉱産税'!D42+'(6)特土地'!D42</f>
        <v>193643</v>
      </c>
      <c r="E42" s="91">
        <f t="shared" si="2"/>
        <v>1570698</v>
      </c>
      <c r="F42" s="89">
        <f>'(1)市町村民税'!F42+'(2)固定資産税'!F42+'(3)軽自動車'!F42+'(4)たばこ税'!F42+'(5)鉱産税'!F42+'(6)特土地'!F42</f>
        <v>1295231</v>
      </c>
      <c r="G42" s="90">
        <f>'(1)市町村民税'!G42+'(2)固定資産税'!G42+'(3)軽自動車'!G42+'(4)たばこ税'!G42+'(5)鉱産税'!G42+'(6)特土地'!G42</f>
        <v>40379</v>
      </c>
      <c r="H42" s="91">
        <f t="shared" si="4"/>
        <v>1335610</v>
      </c>
      <c r="I42" s="109">
        <f t="shared" si="3"/>
        <v>94.05804415945623</v>
      </c>
      <c r="J42" s="155">
        <f t="shared" si="3"/>
        <v>20.85229003888599</v>
      </c>
      <c r="K42" s="110">
        <f t="shared" si="3"/>
        <v>85.03289620283466</v>
      </c>
    </row>
    <row r="43" spans="1:11" ht="13.5">
      <c r="A43" s="5"/>
      <c r="B43" s="75" t="str">
        <f>+'帳票61_06(1)'!B42</f>
        <v>多良間村</v>
      </c>
      <c r="C43" s="89">
        <f>'(1)市町村民税'!C43+'(2)固定資産税'!C43+'(3)軽自動車'!C43+'(4)たばこ税'!C43+'(5)鉱産税'!C43+'(6)特土地'!C43</f>
        <v>86660</v>
      </c>
      <c r="D43" s="90">
        <f>'(1)市町村民税'!D43+'(2)固定資産税'!D43+'(3)軽自動車'!D43+'(4)たばこ税'!D43+'(5)鉱産税'!D43+'(6)特土地'!D43</f>
        <v>7231</v>
      </c>
      <c r="E43" s="91">
        <f t="shared" si="2"/>
        <v>93891</v>
      </c>
      <c r="F43" s="89">
        <f>'(1)市町村民税'!F43+'(2)固定資産税'!F43+'(3)軽自動車'!F43+'(4)たばこ税'!F43+'(5)鉱産税'!F43+'(6)特土地'!F43</f>
        <v>82658</v>
      </c>
      <c r="G43" s="90">
        <f>'(1)市町村民税'!G43+'(2)固定資産税'!G43+'(3)軽自動車'!G43+'(4)たばこ税'!G43+'(5)鉱産税'!G43+'(6)特土地'!G43</f>
        <v>1379</v>
      </c>
      <c r="H43" s="91">
        <f t="shared" si="4"/>
        <v>84037</v>
      </c>
      <c r="I43" s="109">
        <f t="shared" si="3"/>
        <v>95.38195245788138</v>
      </c>
      <c r="J43" s="155">
        <f t="shared" si="3"/>
        <v>19.070667957405615</v>
      </c>
      <c r="K43" s="110">
        <f t="shared" si="3"/>
        <v>89.50485137020587</v>
      </c>
    </row>
    <row r="44" spans="1:11" ht="13.5">
      <c r="A44" s="5"/>
      <c r="B44" s="76" t="str">
        <f>+'帳票61_06(1)'!B43</f>
        <v>竹富町</v>
      </c>
      <c r="C44" s="92">
        <f>'(1)市町村民税'!C44+'(2)固定資産税'!C44+'(3)軽自動車'!C44+'(4)たばこ税'!C44+'(5)鉱産税'!C44+'(6)特土地'!C44</f>
        <v>402198</v>
      </c>
      <c r="D44" s="93">
        <f>'(1)市町村民税'!D44+'(2)固定資産税'!D44+'(3)軽自動車'!D44+'(4)たばこ税'!D44+'(5)鉱産税'!D44+'(6)特土地'!D44</f>
        <v>70780</v>
      </c>
      <c r="E44" s="94">
        <f t="shared" si="2"/>
        <v>472978</v>
      </c>
      <c r="F44" s="92">
        <f>'(1)市町村民税'!F44+'(2)固定資産税'!F44+'(3)軽自動車'!F44+'(4)たばこ税'!F44+'(5)鉱産税'!F44+'(6)特土地'!F44</f>
        <v>392204</v>
      </c>
      <c r="G44" s="93">
        <f>'(1)市町村民税'!G44+'(2)固定資産税'!G44+'(3)軽自動車'!G44+'(4)たばこ税'!G44+'(5)鉱産税'!G44+'(6)特土地'!G44</f>
        <v>8640</v>
      </c>
      <c r="H44" s="94">
        <f t="shared" si="4"/>
        <v>400844</v>
      </c>
      <c r="I44" s="111">
        <f t="shared" si="3"/>
        <v>97.51515422751977</v>
      </c>
      <c r="J44" s="204">
        <f t="shared" si="3"/>
        <v>12.206838089855891</v>
      </c>
      <c r="K44" s="112">
        <f t="shared" si="3"/>
        <v>84.74897352519567</v>
      </c>
    </row>
    <row r="45" spans="1:11" ht="14.25" thickBot="1">
      <c r="A45" s="5"/>
      <c r="B45" s="77" t="str">
        <f>+'帳票61_06(1)'!B44</f>
        <v>与那国町</v>
      </c>
      <c r="C45" s="95">
        <f>'(1)市町村民税'!C45+'(2)固定資産税'!C45+'(3)軽自動車'!C45+'(4)たばこ税'!C45+'(5)鉱産税'!C45+'(6)特土地'!C45</f>
        <v>147278</v>
      </c>
      <c r="D45" s="96">
        <f>'(1)市町村民税'!D45+'(2)固定資産税'!D45+'(3)軽自動車'!D45+'(4)たばこ税'!D45+'(5)鉱産税'!D45+'(6)特土地'!D45</f>
        <v>30396</v>
      </c>
      <c r="E45" s="97">
        <f t="shared" si="2"/>
        <v>177674</v>
      </c>
      <c r="F45" s="95">
        <f>'(1)市町村民税'!F45+'(2)固定資産税'!F45+'(3)軽自動車'!F45+'(4)たばこ税'!F45+'(5)鉱産税'!F45+'(6)特土地'!F45</f>
        <v>140194</v>
      </c>
      <c r="G45" s="96">
        <f>'(1)市町村民税'!G45+'(2)固定資産税'!G45+'(3)軽自動車'!G45+'(4)たばこ税'!G45+'(5)鉱産税'!G45+'(6)特土地'!G45</f>
        <v>4398</v>
      </c>
      <c r="H45" s="97">
        <f t="shared" si="4"/>
        <v>144592</v>
      </c>
      <c r="I45" s="113">
        <f t="shared" si="3"/>
        <v>95.19004875134101</v>
      </c>
      <c r="J45" s="207">
        <f t="shared" si="3"/>
        <v>14.469009080142122</v>
      </c>
      <c r="K45" s="114">
        <f t="shared" si="3"/>
        <v>81.38050587030179</v>
      </c>
    </row>
    <row r="46" spans="1:11" ht="14.25" thickTop="1">
      <c r="A46" s="7"/>
      <c r="B46" s="79" t="s">
        <v>46</v>
      </c>
      <c r="C46" s="98">
        <f aca="true" t="shared" si="5" ref="C46:H46">SUM(C5:C15)</f>
        <v>93194076</v>
      </c>
      <c r="D46" s="99">
        <f t="shared" si="5"/>
        <v>13691720</v>
      </c>
      <c r="E46" s="100">
        <f t="shared" si="5"/>
        <v>106885796</v>
      </c>
      <c r="F46" s="98">
        <f t="shared" si="5"/>
        <v>89440721</v>
      </c>
      <c r="G46" s="99">
        <f t="shared" si="5"/>
        <v>2984202</v>
      </c>
      <c r="H46" s="100">
        <f t="shared" si="5"/>
        <v>92424923</v>
      </c>
      <c r="I46" s="115">
        <f t="shared" si="3"/>
        <v>95.97253906997264</v>
      </c>
      <c r="J46" s="219">
        <f t="shared" si="3"/>
        <v>21.795669207374967</v>
      </c>
      <c r="K46" s="116">
        <f t="shared" si="3"/>
        <v>86.47072525894835</v>
      </c>
    </row>
    <row r="47" spans="1:11" ht="14.25" thickBot="1">
      <c r="A47" s="7"/>
      <c r="B47" s="80" t="s">
        <v>47</v>
      </c>
      <c r="C47" s="101">
        <f aca="true" t="shared" si="6" ref="C47:H47">SUM(C16:C45)</f>
        <v>23363712</v>
      </c>
      <c r="D47" s="102">
        <f t="shared" si="6"/>
        <v>3617917</v>
      </c>
      <c r="E47" s="103">
        <f t="shared" si="6"/>
        <v>26981629</v>
      </c>
      <c r="F47" s="101">
        <f t="shared" si="6"/>
        <v>22408771</v>
      </c>
      <c r="G47" s="102">
        <f t="shared" si="6"/>
        <v>657236</v>
      </c>
      <c r="H47" s="103">
        <f t="shared" si="6"/>
        <v>23066007</v>
      </c>
      <c r="I47" s="117">
        <f t="shared" si="3"/>
        <v>95.91271712303251</v>
      </c>
      <c r="J47" s="216">
        <f t="shared" si="3"/>
        <v>18.16614366775136</v>
      </c>
      <c r="K47" s="118">
        <f t="shared" si="3"/>
        <v>85.48782210295754</v>
      </c>
    </row>
    <row r="48" spans="2:11" ht="14.25" thickBot="1">
      <c r="B48" s="82" t="s">
        <v>115</v>
      </c>
      <c r="C48" s="104">
        <f aca="true" t="shared" si="7" ref="C48:H48">SUM(C46:C47)</f>
        <v>116557788</v>
      </c>
      <c r="D48" s="105">
        <f t="shared" si="7"/>
        <v>17309637</v>
      </c>
      <c r="E48" s="106">
        <f t="shared" si="7"/>
        <v>133867425</v>
      </c>
      <c r="F48" s="104">
        <f t="shared" si="7"/>
        <v>111849492</v>
      </c>
      <c r="G48" s="105">
        <f t="shared" si="7"/>
        <v>3641438</v>
      </c>
      <c r="H48" s="106">
        <f t="shared" si="7"/>
        <v>115490930</v>
      </c>
      <c r="I48" s="119">
        <f t="shared" si="3"/>
        <v>95.9605479129374</v>
      </c>
      <c r="J48" s="224">
        <f t="shared" si="3"/>
        <v>21.037055831962277</v>
      </c>
      <c r="K48" s="120">
        <f t="shared" si="3"/>
        <v>86.27261635905823</v>
      </c>
    </row>
  </sheetData>
  <sheetProtection/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48"/>
  <sheetViews>
    <sheetView showGridLines="0" workbookViewId="0" topLeftCell="A22">
      <selection activeCell="M6" sqref="M6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10.125" style="8" bestFit="1" customWidth="1"/>
    <col min="5" max="5" width="9.875" style="8" bestFit="1" customWidth="1"/>
    <col min="6" max="6" width="9.37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67</v>
      </c>
      <c r="K1" s="81" t="s">
        <v>48</v>
      </c>
    </row>
    <row r="2" spans="2:11" ht="15.7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5"/>
      <c r="B5" s="78" t="str">
        <f>+'帳票61_06(1)'!B4</f>
        <v>那覇市</v>
      </c>
      <c r="C5" s="86">
        <f>SUM('(ｲ)個人均等割'!C5+'(ﾛ)所得割'!C5+'(ﾊ)法人均等割'!C5+'(ﾆ)法人税割'!C5)</f>
        <v>14354830</v>
      </c>
      <c r="D5" s="87">
        <f>SUM('(ｲ)個人均等割'!D5+'(ﾛ)所得割'!D5+'(ﾊ)法人均等割'!D5+'(ﾆ)法人税割'!D5)</f>
        <v>1017485</v>
      </c>
      <c r="E5" s="88">
        <f>SUM(C5:D5)</f>
        <v>15372315</v>
      </c>
      <c r="F5" s="86">
        <f>SUM('(ｲ)個人均等割'!F5+'(ﾛ)所得割'!F5+'(ﾊ)法人均等割'!F5+'(ﾆ)法人税割'!F5)</f>
        <v>14080746</v>
      </c>
      <c r="G5" s="87">
        <f>SUM('(ｲ)個人均等割'!G5+'(ﾛ)所得割'!G5+'(ﾊ)法人均等割'!G5+'(ﾆ)法人税割'!G5)</f>
        <v>235239</v>
      </c>
      <c r="H5" s="88">
        <f>SUM(F5:G5)</f>
        <v>14315985</v>
      </c>
      <c r="I5" s="107">
        <f>IF(C5=0,"－",(F5/C5)*100)</f>
        <v>98.09064962803461</v>
      </c>
      <c r="J5" s="210">
        <f aca="true" t="shared" si="0" ref="J5:K36">IF(D5=0,"－",(G5/D5)*100)</f>
        <v>23.11965286957547</v>
      </c>
      <c r="K5" s="108">
        <f>IF(E5=0,"－",(H5/E5)*100)</f>
        <v>93.12836095279079</v>
      </c>
    </row>
    <row r="6" spans="1:11" ht="13.5">
      <c r="A6" s="5"/>
      <c r="B6" s="75" t="str">
        <f>+'帳票61_06(1)'!B5</f>
        <v>宜野湾市</v>
      </c>
      <c r="C6" s="89">
        <f>SUM('(ｲ)個人均等割'!C6+'(ﾛ)所得割'!C6+'(ﾊ)法人均等割'!C6+'(ﾆ)法人税割'!C6)</f>
        <v>2912207</v>
      </c>
      <c r="D6" s="90">
        <f>SUM('(ｲ)個人均等割'!D6+'(ﾛ)所得割'!D6+'(ﾊ)法人均等割'!D6+'(ﾆ)法人税割'!D6)</f>
        <v>367217</v>
      </c>
      <c r="E6" s="91">
        <f aca="true" t="shared" si="1" ref="E6:E45">SUM(C6:D6)</f>
        <v>3279424</v>
      </c>
      <c r="F6" s="89">
        <f>SUM('(ｲ)個人均等割'!F6+'(ﾛ)所得割'!F6+'(ﾊ)法人均等割'!F6+'(ﾆ)法人税割'!F6)</f>
        <v>2825179</v>
      </c>
      <c r="G6" s="90">
        <f>SUM('(ｲ)個人均等割'!G6+'(ﾛ)所得割'!G6+'(ﾊ)法人均等割'!G6+'(ﾆ)法人税割'!G6)</f>
        <v>67994</v>
      </c>
      <c r="H6" s="91">
        <f aca="true" t="shared" si="2" ref="H6:H45">SUM(F6:G6)</f>
        <v>2893173</v>
      </c>
      <c r="I6" s="109">
        <f aca="true" t="shared" si="3" ref="I6:K48">IF(C6=0,"－",(F6/C6)*100)</f>
        <v>97.011613528846</v>
      </c>
      <c r="J6" s="155">
        <f t="shared" si="0"/>
        <v>18.516027308103926</v>
      </c>
      <c r="K6" s="110">
        <f t="shared" si="0"/>
        <v>88.22198654397846</v>
      </c>
    </row>
    <row r="7" spans="1:11" ht="13.5">
      <c r="A7" s="5"/>
      <c r="B7" s="75" t="str">
        <f>+'帳票61_06(1)'!B6</f>
        <v>石垣市</v>
      </c>
      <c r="C7" s="89">
        <f>SUM('(ｲ)個人均等割'!C7+'(ﾛ)所得割'!C7+'(ﾊ)法人均等割'!C7+'(ﾆ)法人税割'!C7)</f>
        <v>1281836</v>
      </c>
      <c r="D7" s="90">
        <f>SUM('(ｲ)個人均等割'!D7+'(ﾛ)所得割'!D7+'(ﾊ)法人均等割'!D7+'(ﾆ)法人税割'!D7)</f>
        <v>134868</v>
      </c>
      <c r="E7" s="91">
        <f t="shared" si="1"/>
        <v>1416704</v>
      </c>
      <c r="F7" s="89">
        <f>SUM('(ｲ)個人均等割'!F7+'(ﾛ)所得割'!F7+'(ﾊ)法人均等割'!F7+'(ﾆ)法人税割'!F7)</f>
        <v>1249453</v>
      </c>
      <c r="G7" s="90">
        <f>SUM('(ｲ)個人均等割'!G7+'(ﾛ)所得割'!G7+'(ﾊ)法人均等割'!G7+'(ﾆ)法人税割'!G7)</f>
        <v>26387</v>
      </c>
      <c r="H7" s="91">
        <f t="shared" si="2"/>
        <v>1275840</v>
      </c>
      <c r="I7" s="109">
        <f t="shared" si="3"/>
        <v>97.47370178400358</v>
      </c>
      <c r="J7" s="155">
        <f t="shared" si="0"/>
        <v>19.565056203102294</v>
      </c>
      <c r="K7" s="110">
        <f t="shared" si="0"/>
        <v>90.05692085290929</v>
      </c>
    </row>
    <row r="8" spans="1:11" ht="13.5">
      <c r="A8" s="5"/>
      <c r="B8" s="75" t="str">
        <f>+'帳票61_06(1)'!B7</f>
        <v>浦添市</v>
      </c>
      <c r="C8" s="89">
        <f>SUM('(ｲ)個人均等割'!C8+'(ﾛ)所得割'!C8+'(ﾊ)法人均等割'!C8+'(ﾆ)法人税割'!C8)</f>
        <v>4398655</v>
      </c>
      <c r="D8" s="90">
        <f>SUM('(ｲ)個人均等割'!D8+'(ﾛ)所得割'!D8+'(ﾊ)法人均等割'!D8+'(ﾆ)法人税割'!D8)</f>
        <v>278628</v>
      </c>
      <c r="E8" s="91">
        <f t="shared" si="1"/>
        <v>4677283</v>
      </c>
      <c r="F8" s="89">
        <f>SUM('(ｲ)個人均等割'!F8+'(ﾛ)所得割'!F8+'(ﾊ)法人均等割'!F8+'(ﾆ)法人税割'!F8)</f>
        <v>4330324</v>
      </c>
      <c r="G8" s="90">
        <f>SUM('(ｲ)個人均等割'!G8+'(ﾛ)所得割'!G8+'(ﾊ)法人均等割'!G8+'(ﾆ)法人税割'!G8)</f>
        <v>71157</v>
      </c>
      <c r="H8" s="91">
        <f t="shared" si="2"/>
        <v>4401481</v>
      </c>
      <c r="I8" s="109">
        <f t="shared" si="3"/>
        <v>98.4465478651997</v>
      </c>
      <c r="J8" s="155">
        <f t="shared" si="0"/>
        <v>25.538352211550887</v>
      </c>
      <c r="K8" s="110">
        <f t="shared" si="0"/>
        <v>94.10337155138998</v>
      </c>
    </row>
    <row r="9" spans="1:11" ht="13.5">
      <c r="A9" s="5"/>
      <c r="B9" s="76" t="str">
        <f>+'帳票61_06(1)'!B8</f>
        <v>名護市</v>
      </c>
      <c r="C9" s="92">
        <f>SUM('(ｲ)個人均等割'!C9+'(ﾛ)所得割'!C9+'(ﾊ)法人均等割'!C9+'(ﾆ)法人税割'!C9)</f>
        <v>1561368</v>
      </c>
      <c r="D9" s="93">
        <f>SUM('(ｲ)個人均等割'!D9+'(ﾛ)所得割'!D9+'(ﾊ)法人均等割'!D9+'(ﾆ)法人税割'!D9)</f>
        <v>154771</v>
      </c>
      <c r="E9" s="94">
        <f t="shared" si="1"/>
        <v>1716139</v>
      </c>
      <c r="F9" s="92">
        <f>SUM('(ｲ)個人均等割'!F9+'(ﾛ)所得割'!F9+'(ﾊ)法人均等割'!F9+'(ﾆ)法人税割'!F9)</f>
        <v>1522236</v>
      </c>
      <c r="G9" s="93">
        <f>SUM('(ｲ)個人均等割'!G9+'(ﾛ)所得割'!G9+'(ﾊ)法人均等割'!G9+'(ﾆ)法人税割'!G9)</f>
        <v>24119</v>
      </c>
      <c r="H9" s="94">
        <f t="shared" si="2"/>
        <v>1546355</v>
      </c>
      <c r="I9" s="111">
        <f t="shared" si="3"/>
        <v>97.49373626204712</v>
      </c>
      <c r="J9" s="204">
        <f t="shared" si="0"/>
        <v>15.583668775158138</v>
      </c>
      <c r="K9" s="112">
        <f t="shared" si="0"/>
        <v>90.10662889194873</v>
      </c>
    </row>
    <row r="10" spans="1:11" ht="13.5">
      <c r="A10" s="5"/>
      <c r="B10" s="77" t="str">
        <f>+'帳票61_06(1)'!B9</f>
        <v>糸満市</v>
      </c>
      <c r="C10" s="95">
        <f>SUM('(ｲ)個人均等割'!C10+'(ﾛ)所得割'!C10+'(ﾊ)法人均等割'!C10+'(ﾆ)法人税割'!C10)</f>
        <v>1268278</v>
      </c>
      <c r="D10" s="96">
        <f>SUM('(ｲ)個人均等割'!D10+'(ﾛ)所得割'!D10+'(ﾊ)法人均等割'!D10+'(ﾆ)法人税割'!D10)</f>
        <v>124045</v>
      </c>
      <c r="E10" s="97">
        <f t="shared" si="1"/>
        <v>1392323</v>
      </c>
      <c r="F10" s="95">
        <f>SUM('(ｲ)個人均等割'!F10+'(ﾛ)所得割'!F10+'(ﾊ)法人均等割'!F10+'(ﾆ)法人税割'!F10)</f>
        <v>1230502</v>
      </c>
      <c r="G10" s="96">
        <f>SUM('(ｲ)個人均等割'!G10+'(ﾛ)所得割'!G10+'(ﾊ)法人均等割'!G10+'(ﾆ)法人税割'!G10)</f>
        <v>29908</v>
      </c>
      <c r="H10" s="97">
        <f t="shared" si="2"/>
        <v>1260410</v>
      </c>
      <c r="I10" s="113">
        <f t="shared" si="3"/>
        <v>97.02147321013216</v>
      </c>
      <c r="J10" s="207">
        <f t="shared" si="0"/>
        <v>24.110605022370915</v>
      </c>
      <c r="K10" s="114">
        <f t="shared" si="0"/>
        <v>90.52568980042706</v>
      </c>
    </row>
    <row r="11" spans="1:11" ht="13.5">
      <c r="A11" s="5"/>
      <c r="B11" s="75" t="str">
        <f>+'帳票61_06(1)'!B10</f>
        <v>沖縄市</v>
      </c>
      <c r="C11" s="89">
        <f>SUM('(ｲ)個人均等割'!C11+'(ﾛ)所得割'!C11+'(ﾊ)法人均等割'!C11+'(ﾆ)法人税割'!C11)</f>
        <v>3872012</v>
      </c>
      <c r="D11" s="90">
        <f>SUM('(ｲ)個人均等割'!D11+'(ﾛ)所得割'!D11+'(ﾊ)法人均等割'!D11+'(ﾆ)法人税割'!D11)</f>
        <v>346675</v>
      </c>
      <c r="E11" s="91">
        <f t="shared" si="1"/>
        <v>4218687</v>
      </c>
      <c r="F11" s="89">
        <f>SUM('(ｲ)個人均等割'!F11+'(ﾛ)所得割'!F11+'(ﾊ)法人均等割'!F11+'(ﾆ)法人税割'!F11)</f>
        <v>3768022</v>
      </c>
      <c r="G11" s="90">
        <f>SUM('(ｲ)個人均等割'!G11+'(ﾛ)所得割'!G11+'(ﾊ)法人均等割'!G11+'(ﾆ)法人税割'!G11)</f>
        <v>94966</v>
      </c>
      <c r="H11" s="91">
        <f t="shared" si="2"/>
        <v>3862988</v>
      </c>
      <c r="I11" s="109">
        <f t="shared" si="3"/>
        <v>97.31431617463996</v>
      </c>
      <c r="J11" s="155">
        <f t="shared" si="0"/>
        <v>27.39337996682772</v>
      </c>
      <c r="K11" s="110">
        <f t="shared" si="0"/>
        <v>91.56849038575272</v>
      </c>
    </row>
    <row r="12" spans="1:11" ht="13.5">
      <c r="A12" s="5"/>
      <c r="B12" s="75" t="str">
        <f>+'帳票61_06(1)'!B11</f>
        <v>豊見城市</v>
      </c>
      <c r="C12" s="89">
        <f>SUM('(ｲ)個人均等割'!C12+'(ﾛ)所得割'!C12+'(ﾊ)法人均等割'!C12+'(ﾆ)法人税割'!C12)</f>
        <v>1538167</v>
      </c>
      <c r="D12" s="90">
        <f>SUM('(ｲ)個人均等割'!D12+'(ﾛ)所得割'!D12+'(ﾊ)法人均等割'!D12+'(ﾆ)法人税割'!D12)</f>
        <v>167209</v>
      </c>
      <c r="E12" s="91">
        <f t="shared" si="1"/>
        <v>1705376</v>
      </c>
      <c r="F12" s="89">
        <f>SUM('(ｲ)個人均等割'!F12+'(ﾛ)所得割'!F12+'(ﾊ)法人均等割'!F12+'(ﾆ)法人税割'!F12)</f>
        <v>1503515</v>
      </c>
      <c r="G12" s="90">
        <f>SUM('(ｲ)個人均等割'!G12+'(ﾛ)所得割'!G12+'(ﾊ)法人均等割'!G12+'(ﾆ)法人税割'!G12)</f>
        <v>27551</v>
      </c>
      <c r="H12" s="91">
        <f t="shared" si="2"/>
        <v>1531066</v>
      </c>
      <c r="I12" s="109">
        <f t="shared" si="3"/>
        <v>97.74718869927648</v>
      </c>
      <c r="J12" s="155">
        <f t="shared" si="0"/>
        <v>16.4769838944076</v>
      </c>
      <c r="K12" s="110">
        <f t="shared" si="0"/>
        <v>89.77879365019797</v>
      </c>
    </row>
    <row r="13" spans="1:11" ht="13.5">
      <c r="A13" s="5"/>
      <c r="B13" s="75" t="str">
        <f>+'帳票61_06(1)'!B12</f>
        <v>うるま市</v>
      </c>
      <c r="C13" s="89">
        <f>SUM('(ｲ)個人均等割'!C13+'(ﾛ)所得割'!C13+'(ﾊ)法人均等割'!C13+'(ﾆ)法人税割'!C13)</f>
        <v>2509154</v>
      </c>
      <c r="D13" s="90">
        <f>SUM('(ｲ)個人均等割'!D13+'(ﾛ)所得割'!D13+'(ﾊ)法人均等割'!D13+'(ﾆ)法人税割'!D13)</f>
        <v>430878</v>
      </c>
      <c r="E13" s="91">
        <f t="shared" si="1"/>
        <v>2940032</v>
      </c>
      <c r="F13" s="89">
        <f>SUM('(ｲ)個人均等割'!F13+'(ﾛ)所得割'!F13+'(ﾊ)法人均等割'!F13+'(ﾆ)法人税割'!F13)</f>
        <v>2423198</v>
      </c>
      <c r="G13" s="90">
        <f>SUM('(ｲ)個人均等割'!G13+'(ﾛ)所得割'!G13+'(ﾊ)法人均等割'!G13+'(ﾆ)法人税割'!G13)</f>
        <v>162439</v>
      </c>
      <c r="H13" s="91">
        <f t="shared" si="2"/>
        <v>2585637</v>
      </c>
      <c r="I13" s="109">
        <f t="shared" si="3"/>
        <v>96.57430353019384</v>
      </c>
      <c r="J13" s="155">
        <f t="shared" si="0"/>
        <v>37.69953443898273</v>
      </c>
      <c r="K13" s="110">
        <f t="shared" si="0"/>
        <v>87.94587950063129</v>
      </c>
    </row>
    <row r="14" spans="1:11" ht="13.5">
      <c r="A14" s="5"/>
      <c r="B14" s="76" t="str">
        <f>+'帳票61_06(1)'!B13</f>
        <v>宮古島市</v>
      </c>
      <c r="C14" s="92">
        <f>SUM('(ｲ)個人均等割'!C14+'(ﾛ)所得割'!C14+'(ﾊ)法人均等割'!C14+'(ﾆ)法人税割'!C14)</f>
        <v>1491157</v>
      </c>
      <c r="D14" s="93">
        <f>SUM('(ｲ)個人均等割'!D14+'(ﾛ)所得割'!D14+'(ﾊ)法人均等割'!D14+'(ﾆ)法人税割'!D14)</f>
        <v>124678</v>
      </c>
      <c r="E14" s="94">
        <f t="shared" si="1"/>
        <v>1615835</v>
      </c>
      <c r="F14" s="92">
        <f>SUM('(ｲ)個人均等割'!F14+'(ﾛ)所得割'!F14+'(ﾊ)法人均等割'!F14+'(ﾆ)法人税割'!F14)</f>
        <v>1457436</v>
      </c>
      <c r="G14" s="93">
        <f>SUM('(ｲ)個人均等割'!G14+'(ﾛ)所得割'!G14+'(ﾊ)法人均等割'!G14+'(ﾆ)法人税割'!G14)</f>
        <v>21486</v>
      </c>
      <c r="H14" s="94">
        <f t="shared" si="2"/>
        <v>1478922</v>
      </c>
      <c r="I14" s="111">
        <f t="shared" si="3"/>
        <v>97.73860163617915</v>
      </c>
      <c r="J14" s="204">
        <f t="shared" si="0"/>
        <v>17.23319270440655</v>
      </c>
      <c r="K14" s="112">
        <f t="shared" si="0"/>
        <v>91.52679574337726</v>
      </c>
    </row>
    <row r="15" spans="1:11" ht="13.5">
      <c r="A15" s="5"/>
      <c r="B15" s="77" t="str">
        <f>+'帳票61_06(1)'!B14</f>
        <v>南城市</v>
      </c>
      <c r="C15" s="95">
        <f>SUM('(ｲ)個人均等割'!C15+'(ﾛ)所得割'!C15+'(ﾊ)法人均等割'!C15+'(ﾆ)法人税割'!C15)</f>
        <v>726703</v>
      </c>
      <c r="D15" s="96">
        <f>SUM('(ｲ)個人均等割'!D15+'(ﾛ)所得割'!D15+'(ﾊ)法人均等割'!D15+'(ﾆ)法人税割'!D15)</f>
        <v>45489</v>
      </c>
      <c r="E15" s="97">
        <f t="shared" si="1"/>
        <v>772192</v>
      </c>
      <c r="F15" s="95">
        <f>SUM('(ｲ)個人均等割'!F15+'(ﾛ)所得割'!F15+'(ﾊ)法人均等割'!F15+'(ﾆ)法人税割'!F15)</f>
        <v>708875</v>
      </c>
      <c r="G15" s="96">
        <f>SUM('(ｲ)個人均等割'!G15+'(ﾛ)所得割'!G15+'(ﾊ)法人均等割'!G15+'(ﾆ)法人税割'!G15)</f>
        <v>7660</v>
      </c>
      <c r="H15" s="97">
        <f t="shared" si="2"/>
        <v>716535</v>
      </c>
      <c r="I15" s="113">
        <f t="shared" si="3"/>
        <v>97.54672816817875</v>
      </c>
      <c r="J15" s="207">
        <f t="shared" si="0"/>
        <v>16.83923585921871</v>
      </c>
      <c r="K15" s="114">
        <f t="shared" si="0"/>
        <v>92.79233662094401</v>
      </c>
    </row>
    <row r="16" spans="1:11" ht="13.5">
      <c r="A16" s="5"/>
      <c r="B16" s="78" t="str">
        <f>+'帳票61_06(1)'!B15</f>
        <v>国頭村</v>
      </c>
      <c r="C16" s="86">
        <f>SUM('(ｲ)個人均等割'!C16+'(ﾛ)所得割'!C16+'(ﾊ)法人均等割'!C16+'(ﾆ)法人税割'!C16)</f>
        <v>87604</v>
      </c>
      <c r="D16" s="87">
        <f>SUM('(ｲ)個人均等割'!D16+'(ﾛ)所得割'!D16+'(ﾊ)法人均等割'!D16+'(ﾆ)法人税割'!D16)</f>
        <v>4695</v>
      </c>
      <c r="E16" s="88">
        <f t="shared" si="1"/>
        <v>92299</v>
      </c>
      <c r="F16" s="86">
        <f>SUM('(ｲ)個人均等割'!F16+'(ﾛ)所得割'!F16+'(ﾊ)法人均等割'!F16+'(ﾆ)法人税割'!F16)</f>
        <v>85548</v>
      </c>
      <c r="G16" s="87">
        <f>SUM('(ｲ)個人均等割'!G16+'(ﾛ)所得割'!G16+'(ﾊ)法人均等割'!G16+'(ﾆ)法人税割'!G16)</f>
        <v>750</v>
      </c>
      <c r="H16" s="88">
        <f t="shared" si="2"/>
        <v>86298</v>
      </c>
      <c r="I16" s="107">
        <f t="shared" si="3"/>
        <v>97.65307520204557</v>
      </c>
      <c r="J16" s="210">
        <f t="shared" si="0"/>
        <v>15.974440894568689</v>
      </c>
      <c r="K16" s="108">
        <f t="shared" si="0"/>
        <v>93.49830442366657</v>
      </c>
    </row>
    <row r="17" spans="1:11" ht="13.5">
      <c r="A17" s="5"/>
      <c r="B17" s="75" t="str">
        <f>+'帳票61_06(1)'!B16</f>
        <v>大宜味村</v>
      </c>
      <c r="C17" s="89">
        <f>SUM('(ｲ)個人均等割'!C17+'(ﾛ)所得割'!C17+'(ﾊ)法人均等割'!C17+'(ﾆ)法人税割'!C17)</f>
        <v>59833</v>
      </c>
      <c r="D17" s="90">
        <f>SUM('(ｲ)個人均等割'!D17+'(ﾛ)所得割'!D17+'(ﾊ)法人均等割'!D17+'(ﾆ)法人税割'!D17)</f>
        <v>1866</v>
      </c>
      <c r="E17" s="91">
        <f t="shared" si="1"/>
        <v>61699</v>
      </c>
      <c r="F17" s="89">
        <f>SUM('(ｲ)個人均等割'!F17+'(ﾛ)所得割'!F17+'(ﾊ)法人均等割'!F17+'(ﾆ)法人税割'!F17)</f>
        <v>59208</v>
      </c>
      <c r="G17" s="90">
        <f>SUM('(ｲ)個人均等割'!G17+'(ﾛ)所得割'!G17+'(ﾊ)法人均等割'!G17+'(ﾆ)法人税割'!G17)</f>
        <v>295</v>
      </c>
      <c r="H17" s="91">
        <f t="shared" si="2"/>
        <v>59503</v>
      </c>
      <c r="I17" s="109">
        <f t="shared" si="3"/>
        <v>98.95542593552054</v>
      </c>
      <c r="J17" s="155">
        <f t="shared" si="0"/>
        <v>15.809217577706324</v>
      </c>
      <c r="K17" s="110">
        <f t="shared" si="0"/>
        <v>96.44078510186552</v>
      </c>
    </row>
    <row r="18" spans="1:11" ht="13.5">
      <c r="A18" s="5"/>
      <c r="B18" s="75" t="str">
        <f>+'帳票61_06(1)'!B17</f>
        <v>東村</v>
      </c>
      <c r="C18" s="89">
        <f>SUM('(ｲ)個人均等割'!C18+'(ﾛ)所得割'!C18+'(ﾊ)法人均等割'!C18+'(ﾆ)法人税割'!C18)</f>
        <v>70865</v>
      </c>
      <c r="D18" s="90">
        <f>SUM('(ｲ)個人均等割'!D18+'(ﾛ)所得割'!D18+'(ﾊ)法人均等割'!D18+'(ﾆ)法人税割'!D18)</f>
        <v>2048</v>
      </c>
      <c r="E18" s="91">
        <f t="shared" si="1"/>
        <v>72913</v>
      </c>
      <c r="F18" s="89">
        <f>SUM('(ｲ)個人均等割'!F18+'(ﾛ)所得割'!F18+'(ﾊ)法人均等割'!F18+'(ﾆ)法人税割'!F18)</f>
        <v>70484</v>
      </c>
      <c r="G18" s="90">
        <f>SUM('(ｲ)個人均等割'!G18+'(ﾛ)所得割'!G18+'(ﾊ)法人均等割'!G18+'(ﾆ)法人税割'!G18)</f>
        <v>341</v>
      </c>
      <c r="H18" s="91">
        <f t="shared" si="2"/>
        <v>70825</v>
      </c>
      <c r="I18" s="109">
        <f t="shared" si="3"/>
        <v>99.46235800465674</v>
      </c>
      <c r="J18" s="155">
        <f t="shared" si="0"/>
        <v>16.650390625</v>
      </c>
      <c r="K18" s="110">
        <f t="shared" si="0"/>
        <v>97.13631314031791</v>
      </c>
    </row>
    <row r="19" spans="1:11" ht="13.5">
      <c r="A19" s="5"/>
      <c r="B19" s="76" t="str">
        <f>+'帳票61_06(1)'!B18</f>
        <v>今帰仁村</v>
      </c>
      <c r="C19" s="92">
        <f>SUM('(ｲ)個人均等割'!C19+'(ﾛ)所得割'!C19+'(ﾊ)法人均等割'!C19+'(ﾆ)法人税割'!C19)</f>
        <v>124557</v>
      </c>
      <c r="D19" s="93">
        <f>SUM('(ｲ)個人均等割'!D19+'(ﾛ)所得割'!D19+'(ﾊ)法人均等割'!D19+'(ﾆ)法人税割'!D19)</f>
        <v>7888</v>
      </c>
      <c r="E19" s="94">
        <f t="shared" si="1"/>
        <v>132445</v>
      </c>
      <c r="F19" s="92">
        <f>SUM('(ｲ)個人均等割'!F19+'(ﾛ)所得割'!F19+'(ﾊ)法人均等割'!F19+'(ﾆ)法人税割'!F19)</f>
        <v>121769</v>
      </c>
      <c r="G19" s="93">
        <f>SUM('(ｲ)個人均等割'!G19+'(ﾛ)所得割'!G19+'(ﾊ)法人均等割'!G19+'(ﾆ)法人税割'!G19)</f>
        <v>2104</v>
      </c>
      <c r="H19" s="94">
        <f t="shared" si="2"/>
        <v>123873</v>
      </c>
      <c r="I19" s="111">
        <f t="shared" si="3"/>
        <v>97.76166734908516</v>
      </c>
      <c r="J19" s="204">
        <f t="shared" si="0"/>
        <v>26.673427991886413</v>
      </c>
      <c r="K19" s="112">
        <f t="shared" si="0"/>
        <v>93.52787949714975</v>
      </c>
    </row>
    <row r="20" spans="1:11" ht="13.5">
      <c r="A20" s="5"/>
      <c r="B20" s="77" t="str">
        <f>+'帳票61_06(1)'!B19</f>
        <v>本部町</v>
      </c>
      <c r="C20" s="95">
        <f>SUM('(ｲ)個人均等割'!C20+'(ﾛ)所得割'!C20+'(ﾊ)法人均等割'!C20+'(ﾆ)法人税割'!C20)</f>
        <v>222422</v>
      </c>
      <c r="D20" s="96">
        <f>SUM('(ｲ)個人均等割'!D20+'(ﾛ)所得割'!D20+'(ﾊ)法人均等割'!D20+'(ﾆ)法人税割'!D20)</f>
        <v>24897</v>
      </c>
      <c r="E20" s="97">
        <f t="shared" si="1"/>
        <v>247319</v>
      </c>
      <c r="F20" s="95">
        <f>SUM('(ｲ)個人均等割'!F20+'(ﾛ)所得割'!F20+'(ﾊ)法人均等割'!F20+'(ﾆ)法人税割'!F20)</f>
        <v>214905</v>
      </c>
      <c r="G20" s="96">
        <f>SUM('(ｲ)個人均等割'!G20+'(ﾛ)所得割'!G20+'(ﾊ)法人均等割'!G20+'(ﾆ)法人税割'!G20)</f>
        <v>2703</v>
      </c>
      <c r="H20" s="97">
        <f t="shared" si="2"/>
        <v>217608</v>
      </c>
      <c r="I20" s="113">
        <f t="shared" si="3"/>
        <v>96.62038827094442</v>
      </c>
      <c r="J20" s="207">
        <f t="shared" si="0"/>
        <v>10.85672972647307</v>
      </c>
      <c r="K20" s="114">
        <f t="shared" si="0"/>
        <v>87.98677012279687</v>
      </c>
    </row>
    <row r="21" spans="1:11" ht="13.5">
      <c r="A21" s="5"/>
      <c r="B21" s="75" t="str">
        <f>+'帳票61_06(1)'!B20</f>
        <v>恩納村</v>
      </c>
      <c r="C21" s="89">
        <f>SUM('(ｲ)個人均等割'!C21+'(ﾛ)所得割'!C21+'(ﾊ)法人均等割'!C21+'(ﾆ)法人税割'!C21)</f>
        <v>276416</v>
      </c>
      <c r="D21" s="90">
        <f>SUM('(ｲ)個人均等割'!D21+'(ﾛ)所得割'!D21+'(ﾊ)法人均等割'!D21+'(ﾆ)法人税割'!D21)</f>
        <v>27025</v>
      </c>
      <c r="E21" s="91">
        <f t="shared" si="1"/>
        <v>303441</v>
      </c>
      <c r="F21" s="89">
        <f>SUM('(ｲ)個人均等割'!F21+'(ﾛ)所得割'!F21+'(ﾊ)法人均等割'!F21+'(ﾆ)法人税割'!F21)</f>
        <v>260695</v>
      </c>
      <c r="G21" s="90">
        <f>SUM('(ｲ)個人均等割'!G21+'(ﾛ)所得割'!G21+'(ﾊ)法人均等割'!G21+'(ﾆ)法人税割'!G21)</f>
        <v>8924</v>
      </c>
      <c r="H21" s="91">
        <f t="shared" si="2"/>
        <v>269619</v>
      </c>
      <c r="I21" s="109">
        <f t="shared" si="3"/>
        <v>94.31255788376939</v>
      </c>
      <c r="J21" s="155">
        <f t="shared" si="0"/>
        <v>33.02127659574468</v>
      </c>
      <c r="K21" s="110">
        <f t="shared" si="0"/>
        <v>88.85384638199848</v>
      </c>
    </row>
    <row r="22" spans="1:11" ht="13.5">
      <c r="A22" s="5"/>
      <c r="B22" s="75" t="str">
        <f>+'帳票61_06(1)'!B21</f>
        <v>宜野座村</v>
      </c>
      <c r="C22" s="89">
        <f>SUM('(ｲ)個人均等割'!C22+'(ﾛ)所得割'!C22+'(ﾊ)法人均等割'!C22+'(ﾆ)法人税割'!C22)</f>
        <v>114987</v>
      </c>
      <c r="D22" s="90">
        <f>SUM('(ｲ)個人均等割'!D22+'(ﾛ)所得割'!D22+'(ﾊ)法人均等割'!D22+'(ﾆ)法人税割'!D22)</f>
        <v>29769</v>
      </c>
      <c r="E22" s="91">
        <f t="shared" si="1"/>
        <v>144756</v>
      </c>
      <c r="F22" s="89">
        <f>SUM('(ｲ)個人均等割'!F22+'(ﾛ)所得割'!F22+'(ﾊ)法人均等割'!F22+'(ﾆ)法人税割'!F22)</f>
        <v>111297</v>
      </c>
      <c r="G22" s="90">
        <f>SUM('(ｲ)個人均等割'!G22+'(ﾛ)所得割'!G22+'(ﾊ)法人均等割'!G22+'(ﾆ)法人税割'!G22)</f>
        <v>2637</v>
      </c>
      <c r="H22" s="91">
        <f t="shared" si="2"/>
        <v>113934</v>
      </c>
      <c r="I22" s="109">
        <f t="shared" si="3"/>
        <v>96.79094158470089</v>
      </c>
      <c r="J22" s="155">
        <f t="shared" si="0"/>
        <v>8.858208203164365</v>
      </c>
      <c r="K22" s="110">
        <f t="shared" si="0"/>
        <v>78.70761833706375</v>
      </c>
    </row>
    <row r="23" spans="1:11" ht="13.5">
      <c r="A23" s="5"/>
      <c r="B23" s="75" t="str">
        <f>+'帳票61_06(1)'!B22</f>
        <v>金武町</v>
      </c>
      <c r="C23" s="89">
        <f>SUM('(ｲ)個人均等割'!C23+'(ﾛ)所得割'!C23+'(ﾊ)法人均等割'!C23+'(ﾆ)法人税割'!C23)</f>
        <v>242196</v>
      </c>
      <c r="D23" s="90">
        <f>SUM('(ｲ)個人均等割'!D23+'(ﾛ)所得割'!D23+'(ﾊ)法人均等割'!D23+'(ﾆ)法人税割'!D23)</f>
        <v>29546</v>
      </c>
      <c r="E23" s="91">
        <f t="shared" si="1"/>
        <v>271742</v>
      </c>
      <c r="F23" s="89">
        <f>SUM('(ｲ)個人均等割'!F23+'(ﾛ)所得割'!F23+'(ﾊ)法人均等割'!F23+'(ﾆ)法人税割'!F23)</f>
        <v>232317</v>
      </c>
      <c r="G23" s="90">
        <f>SUM('(ｲ)個人均等割'!G23+'(ﾛ)所得割'!G23+'(ﾊ)法人均等割'!G23+'(ﾆ)法人税割'!G23)</f>
        <v>5972</v>
      </c>
      <c r="H23" s="91">
        <f t="shared" si="2"/>
        <v>238289</v>
      </c>
      <c r="I23" s="109">
        <f t="shared" si="3"/>
        <v>95.92107218946639</v>
      </c>
      <c r="J23" s="155">
        <f t="shared" si="0"/>
        <v>20.212549922155283</v>
      </c>
      <c r="K23" s="110">
        <f t="shared" si="0"/>
        <v>87.68942599966144</v>
      </c>
    </row>
    <row r="24" spans="1:11" ht="13.5">
      <c r="A24" s="5"/>
      <c r="B24" s="76" t="str">
        <f>+'帳票61_06(1)'!B23</f>
        <v>伊江村</v>
      </c>
      <c r="C24" s="92">
        <f>SUM('(ｲ)個人均等割'!C24+'(ﾛ)所得割'!C24+'(ﾊ)法人均等割'!C24+'(ﾆ)法人税割'!C24)</f>
        <v>69836</v>
      </c>
      <c r="D24" s="93">
        <f>SUM('(ｲ)個人均等割'!D24+'(ﾛ)所得割'!D24+'(ﾊ)法人均等割'!D24+'(ﾆ)法人税割'!D24)</f>
        <v>3487</v>
      </c>
      <c r="E24" s="94">
        <f t="shared" si="1"/>
        <v>73323</v>
      </c>
      <c r="F24" s="92">
        <f>SUM('(ｲ)個人均等割'!F24+'(ﾛ)所得割'!F24+'(ﾊ)法人均等割'!F24+'(ﾆ)法人税割'!F24)</f>
        <v>69428</v>
      </c>
      <c r="G24" s="93">
        <f>SUM('(ｲ)個人均等割'!G24+'(ﾛ)所得割'!G24+'(ﾊ)法人均等割'!G24+'(ﾆ)法人税割'!G24)</f>
        <v>104</v>
      </c>
      <c r="H24" s="94">
        <f t="shared" si="2"/>
        <v>69532</v>
      </c>
      <c r="I24" s="111">
        <f t="shared" si="3"/>
        <v>99.4157740993184</v>
      </c>
      <c r="J24" s="204">
        <f t="shared" si="0"/>
        <v>2.9825064525379985</v>
      </c>
      <c r="K24" s="112">
        <f t="shared" si="0"/>
        <v>94.82972600684641</v>
      </c>
    </row>
    <row r="25" spans="1:11" ht="13.5">
      <c r="A25" s="5"/>
      <c r="B25" s="77" t="str">
        <f>+'帳票61_06(1)'!B24</f>
        <v>読谷村</v>
      </c>
      <c r="C25" s="95">
        <f>SUM('(ｲ)個人均等割'!C25+'(ﾛ)所得割'!C25+'(ﾊ)法人均等割'!C25+'(ﾆ)法人税割'!C25)</f>
        <v>840256</v>
      </c>
      <c r="D25" s="96">
        <f>SUM('(ｲ)個人均等割'!D25+'(ﾛ)所得割'!D25+'(ﾊ)法人均等割'!D25+'(ﾆ)法人税割'!D25)</f>
        <v>73736</v>
      </c>
      <c r="E25" s="97">
        <f t="shared" si="1"/>
        <v>913992</v>
      </c>
      <c r="F25" s="95">
        <f>SUM('(ｲ)個人均等割'!F25+'(ﾛ)所得割'!F25+'(ﾊ)法人均等割'!F25+'(ﾆ)法人税割'!F25)</f>
        <v>820271</v>
      </c>
      <c r="G25" s="96">
        <f>SUM('(ｲ)個人均等割'!G25+'(ﾛ)所得割'!G25+'(ﾊ)法人均等割'!G25+'(ﾆ)法人税割'!G25)</f>
        <v>20238</v>
      </c>
      <c r="H25" s="97">
        <f t="shared" si="2"/>
        <v>840509</v>
      </c>
      <c r="I25" s="113">
        <f t="shared" si="3"/>
        <v>97.62155819178918</v>
      </c>
      <c r="J25" s="207">
        <f t="shared" si="0"/>
        <v>27.446566127807316</v>
      </c>
      <c r="K25" s="114">
        <f t="shared" si="0"/>
        <v>91.96021409377762</v>
      </c>
    </row>
    <row r="26" spans="1:11" ht="13.5">
      <c r="A26" s="5"/>
      <c r="B26" s="75" t="str">
        <f>+'帳票61_06(1)'!B25</f>
        <v>嘉手納町</v>
      </c>
      <c r="C26" s="89">
        <f>SUM('(ｲ)個人均等割'!C26+'(ﾛ)所得割'!C26+'(ﾊ)法人均等割'!C26+'(ﾆ)法人税割'!C26)</f>
        <v>523039</v>
      </c>
      <c r="D26" s="90">
        <f>SUM('(ｲ)個人均等割'!D26+'(ﾛ)所得割'!D26+'(ﾊ)法人均等割'!D26+'(ﾆ)法人税割'!D26)</f>
        <v>41187</v>
      </c>
      <c r="E26" s="91">
        <f t="shared" si="1"/>
        <v>564226</v>
      </c>
      <c r="F26" s="89">
        <f>SUM('(ｲ)個人均等割'!F26+'(ﾛ)所得割'!F26+'(ﾊ)法人均等割'!F26+'(ﾆ)法人税割'!F26)</f>
        <v>512230</v>
      </c>
      <c r="G26" s="90">
        <f>SUM('(ｲ)個人均等割'!G26+'(ﾛ)所得割'!G26+'(ﾊ)法人均等割'!G26+'(ﾆ)法人税割'!G26)</f>
        <v>10738</v>
      </c>
      <c r="H26" s="91">
        <f t="shared" si="2"/>
        <v>522968</v>
      </c>
      <c r="I26" s="109">
        <f t="shared" si="3"/>
        <v>97.93342370263021</v>
      </c>
      <c r="J26" s="155">
        <f t="shared" si="0"/>
        <v>26.071333187656297</v>
      </c>
      <c r="K26" s="110">
        <f t="shared" si="0"/>
        <v>92.68768188633632</v>
      </c>
    </row>
    <row r="27" spans="1:11" ht="13.5">
      <c r="A27" s="5"/>
      <c r="B27" s="75" t="str">
        <f>+'帳票61_06(1)'!B26</f>
        <v>北谷町</v>
      </c>
      <c r="C27" s="89">
        <f>SUM('(ｲ)個人均等割'!C27+'(ﾛ)所得割'!C27+'(ﾊ)法人均等割'!C27+'(ﾆ)法人税割'!C27)</f>
        <v>1174475</v>
      </c>
      <c r="D27" s="90">
        <f>SUM('(ｲ)個人均等割'!D27+'(ﾛ)所得割'!D27+'(ﾊ)法人均等割'!D27+'(ﾆ)法人税割'!D27)</f>
        <v>74981</v>
      </c>
      <c r="E27" s="91">
        <f t="shared" si="1"/>
        <v>1249456</v>
      </c>
      <c r="F27" s="89">
        <f>SUM('(ｲ)個人均等割'!F27+'(ﾛ)所得割'!F27+'(ﾊ)法人均等割'!F27+'(ﾆ)法人税割'!F27)</f>
        <v>1149446</v>
      </c>
      <c r="G27" s="90">
        <f>SUM('(ｲ)個人均等割'!G27+'(ﾛ)所得割'!G27+'(ﾊ)法人均等割'!G27+'(ﾆ)法人税割'!G27)</f>
        <v>15709</v>
      </c>
      <c r="H27" s="91">
        <f t="shared" si="2"/>
        <v>1165155</v>
      </c>
      <c r="I27" s="109">
        <f t="shared" si="3"/>
        <v>97.8689201558143</v>
      </c>
      <c r="J27" s="155">
        <f t="shared" si="0"/>
        <v>20.950640829010016</v>
      </c>
      <c r="K27" s="110">
        <f t="shared" si="0"/>
        <v>93.25298369850559</v>
      </c>
    </row>
    <row r="28" spans="1:11" ht="13.5">
      <c r="A28" s="5"/>
      <c r="B28" s="75" t="str">
        <f>+'帳票61_06(1)'!B27</f>
        <v>北中城村</v>
      </c>
      <c r="C28" s="89">
        <f>SUM('(ｲ)個人均等割'!C28+'(ﾛ)所得割'!C28+'(ﾊ)法人均等割'!C28+'(ﾆ)法人税割'!C28)</f>
        <v>508167</v>
      </c>
      <c r="D28" s="90">
        <f>SUM('(ｲ)個人均等割'!D28+'(ﾛ)所得割'!D28+'(ﾊ)法人均等割'!D28+'(ﾆ)法人税割'!D28)</f>
        <v>63715</v>
      </c>
      <c r="E28" s="91">
        <f t="shared" si="1"/>
        <v>571882</v>
      </c>
      <c r="F28" s="89">
        <f>SUM('(ｲ)個人均等割'!F28+'(ﾛ)所得割'!F28+'(ﾊ)法人均等割'!F28+'(ﾆ)法人税割'!F28)</f>
        <v>488855</v>
      </c>
      <c r="G28" s="90">
        <f>SUM('(ｲ)個人均等割'!G28+'(ﾛ)所得割'!G28+'(ﾊ)法人均等割'!G28+'(ﾆ)法人税割'!G28)</f>
        <v>10121</v>
      </c>
      <c r="H28" s="91">
        <f t="shared" si="2"/>
        <v>498976</v>
      </c>
      <c r="I28" s="109">
        <f t="shared" si="3"/>
        <v>96.19967451644833</v>
      </c>
      <c r="J28" s="155">
        <f t="shared" si="0"/>
        <v>15.884799497763478</v>
      </c>
      <c r="K28" s="110">
        <f t="shared" si="0"/>
        <v>87.25156588247226</v>
      </c>
    </row>
    <row r="29" spans="1:11" ht="13.5">
      <c r="A29" s="5"/>
      <c r="B29" s="76" t="str">
        <f>+'帳票61_06(1)'!B28</f>
        <v>中城村</v>
      </c>
      <c r="C29" s="92">
        <f>SUM('(ｲ)個人均等割'!C29+'(ﾛ)所得割'!C29+'(ﾊ)法人均等割'!C29+'(ﾆ)法人税割'!C29)</f>
        <v>361750</v>
      </c>
      <c r="D29" s="93">
        <f>SUM('(ｲ)個人均等割'!D29+'(ﾛ)所得割'!D29+'(ﾊ)法人均等割'!D29+'(ﾆ)法人税割'!D29)</f>
        <v>39750</v>
      </c>
      <c r="E29" s="94">
        <f t="shared" si="1"/>
        <v>401500</v>
      </c>
      <c r="F29" s="92">
        <f>SUM('(ｲ)個人均等割'!F29+'(ﾛ)所得割'!F29+'(ﾊ)法人均等割'!F29+'(ﾆ)法人税割'!F29)</f>
        <v>351140</v>
      </c>
      <c r="G29" s="93">
        <f>SUM('(ｲ)個人均等割'!G29+'(ﾛ)所得割'!G29+'(ﾊ)法人均等割'!G29+'(ﾆ)法人税割'!G29)</f>
        <v>10723</v>
      </c>
      <c r="H29" s="94">
        <f t="shared" si="2"/>
        <v>361863</v>
      </c>
      <c r="I29" s="111">
        <f t="shared" si="3"/>
        <v>97.06703524533518</v>
      </c>
      <c r="J29" s="204">
        <f t="shared" si="0"/>
        <v>26.976100628930816</v>
      </c>
      <c r="K29" s="112">
        <f t="shared" si="0"/>
        <v>90.12777085927772</v>
      </c>
    </row>
    <row r="30" spans="1:11" ht="13.5">
      <c r="A30" s="5"/>
      <c r="B30" s="77" t="str">
        <f>+'帳票61_06(1)'!B29</f>
        <v>西原町</v>
      </c>
      <c r="C30" s="95">
        <f>SUM('(ｲ)個人均等割'!C30+'(ﾛ)所得割'!C30+'(ﾊ)法人均等割'!C30+'(ﾆ)法人税割'!C30)</f>
        <v>964465</v>
      </c>
      <c r="D30" s="96">
        <f>SUM('(ｲ)個人均等割'!D30+'(ﾛ)所得割'!D30+'(ﾊ)法人均等割'!D30+'(ﾆ)法人税割'!D30)</f>
        <v>100855</v>
      </c>
      <c r="E30" s="97">
        <f t="shared" si="1"/>
        <v>1065320</v>
      </c>
      <c r="F30" s="95">
        <f>SUM('(ｲ)個人均等割'!F30+'(ﾛ)所得割'!F30+'(ﾊ)法人均等割'!F30+'(ﾆ)法人税割'!F30)</f>
        <v>936379</v>
      </c>
      <c r="G30" s="96">
        <f>SUM('(ｲ)個人均等割'!G30+'(ﾛ)所得割'!G30+'(ﾊ)法人均等割'!G30+'(ﾆ)法人税割'!G30)</f>
        <v>19024</v>
      </c>
      <c r="H30" s="97">
        <f t="shared" si="2"/>
        <v>955403</v>
      </c>
      <c r="I30" s="113">
        <f t="shared" si="3"/>
        <v>97.08791920909519</v>
      </c>
      <c r="J30" s="207">
        <f t="shared" si="0"/>
        <v>18.862723712260177</v>
      </c>
      <c r="K30" s="114">
        <f t="shared" si="0"/>
        <v>89.68225509706004</v>
      </c>
    </row>
    <row r="31" spans="1:11" ht="13.5">
      <c r="A31" s="5"/>
      <c r="B31" s="75" t="str">
        <f>+'帳票61_06(1)'!B30</f>
        <v>与那原町</v>
      </c>
      <c r="C31" s="89">
        <f>SUM('(ｲ)個人均等割'!C31+'(ﾛ)所得割'!C31+'(ﾊ)法人均等割'!C31+'(ﾆ)法人税割'!C31)</f>
        <v>396302</v>
      </c>
      <c r="D31" s="90">
        <f>SUM('(ｲ)個人均等割'!D31+'(ﾛ)所得割'!D31+'(ﾊ)法人均等割'!D31+'(ﾆ)法人税割'!D31)</f>
        <v>28801</v>
      </c>
      <c r="E31" s="91">
        <f t="shared" si="1"/>
        <v>425103</v>
      </c>
      <c r="F31" s="89">
        <f>SUM('(ｲ)個人均等割'!F31+'(ﾛ)所得割'!F31+'(ﾊ)法人均等割'!F31+'(ﾆ)法人税割'!F31)</f>
        <v>390881</v>
      </c>
      <c r="G31" s="90">
        <f>SUM('(ｲ)個人均等割'!G31+'(ﾛ)所得割'!G31+'(ﾊ)法人均等割'!G31+'(ﾆ)法人税割'!G31)</f>
        <v>5502</v>
      </c>
      <c r="H31" s="91">
        <f t="shared" si="2"/>
        <v>396383</v>
      </c>
      <c r="I31" s="109">
        <f t="shared" si="3"/>
        <v>98.63210379962756</v>
      </c>
      <c r="J31" s="155">
        <f t="shared" si="0"/>
        <v>19.103503350578105</v>
      </c>
      <c r="K31" s="110">
        <f t="shared" si="0"/>
        <v>93.24399028000273</v>
      </c>
    </row>
    <row r="32" spans="1:11" ht="13.5">
      <c r="A32" s="5"/>
      <c r="B32" s="75" t="str">
        <f>+'帳票61_06(1)'!B31</f>
        <v>南風原町</v>
      </c>
      <c r="C32" s="89">
        <f>SUM('(ｲ)個人均等割'!C32+'(ﾛ)所得割'!C32+'(ﾊ)法人均等割'!C32+'(ﾆ)法人税割'!C32)</f>
        <v>960148</v>
      </c>
      <c r="D32" s="90">
        <f>SUM('(ｲ)個人均等割'!D32+'(ﾛ)所得割'!D32+'(ﾊ)法人均等割'!D32+'(ﾆ)法人税割'!D32)</f>
        <v>62424</v>
      </c>
      <c r="E32" s="91">
        <f t="shared" si="1"/>
        <v>1022572</v>
      </c>
      <c r="F32" s="89">
        <f>SUM('(ｲ)個人均等割'!F32+'(ﾛ)所得割'!F32+'(ﾊ)法人均等割'!F32+'(ﾆ)法人税割'!F32)</f>
        <v>942791</v>
      </c>
      <c r="G32" s="90">
        <f>SUM('(ｲ)個人均等割'!G32+'(ﾛ)所得割'!G32+'(ﾊ)法人均等割'!G32+'(ﾆ)法人税割'!G32)</f>
        <v>10527</v>
      </c>
      <c r="H32" s="91">
        <f t="shared" si="2"/>
        <v>953318</v>
      </c>
      <c r="I32" s="109">
        <f t="shared" si="3"/>
        <v>98.19225786024654</v>
      </c>
      <c r="J32" s="155">
        <f t="shared" si="0"/>
        <v>16.86370626682045</v>
      </c>
      <c r="K32" s="110">
        <f t="shared" si="0"/>
        <v>93.22746955715587</v>
      </c>
    </row>
    <row r="33" spans="1:11" ht="13.5">
      <c r="A33" s="5"/>
      <c r="B33" s="75" t="str">
        <f>+'帳票61_06(1)'!B32</f>
        <v>渡嘉敷村</v>
      </c>
      <c r="C33" s="89">
        <f>SUM('(ｲ)個人均等割'!C33+'(ﾛ)所得割'!C33+'(ﾊ)法人均等割'!C33+'(ﾆ)法人税割'!C33)</f>
        <v>22809</v>
      </c>
      <c r="D33" s="90">
        <f>SUM('(ｲ)個人均等割'!D33+'(ﾛ)所得割'!D33+'(ﾊ)法人均等割'!D33+'(ﾆ)法人税割'!D33)</f>
        <v>37</v>
      </c>
      <c r="E33" s="91">
        <f t="shared" si="1"/>
        <v>22846</v>
      </c>
      <c r="F33" s="89">
        <f>SUM('(ｲ)個人均等割'!F33+'(ﾛ)所得割'!F33+'(ﾊ)法人均等割'!F33+'(ﾆ)法人税割'!F33)</f>
        <v>22535</v>
      </c>
      <c r="G33" s="90">
        <f>SUM('(ｲ)個人均等割'!G33+'(ﾛ)所得割'!G33+'(ﾊ)法人均等割'!G33+'(ﾆ)法人税割'!G33)</f>
        <v>21</v>
      </c>
      <c r="H33" s="91">
        <f t="shared" si="2"/>
        <v>22556</v>
      </c>
      <c r="I33" s="109">
        <f t="shared" si="3"/>
        <v>98.7987198035863</v>
      </c>
      <c r="J33" s="155">
        <f t="shared" si="0"/>
        <v>56.75675675675676</v>
      </c>
      <c r="K33" s="110">
        <f t="shared" si="0"/>
        <v>98.73063118270157</v>
      </c>
    </row>
    <row r="34" spans="1:11" ht="13.5">
      <c r="A34" s="5"/>
      <c r="B34" s="76" t="str">
        <f>+'帳票61_06(1)'!B33</f>
        <v>座間味村</v>
      </c>
      <c r="C34" s="92">
        <f>SUM('(ｲ)個人均等割'!C34+'(ﾛ)所得割'!C34+'(ﾊ)法人均等割'!C34+'(ﾆ)法人税割'!C34)</f>
        <v>23705</v>
      </c>
      <c r="D34" s="93">
        <f>SUM('(ｲ)個人均等割'!D34+'(ﾛ)所得割'!D34+'(ﾊ)法人均等割'!D34+'(ﾆ)法人税割'!D34)</f>
        <v>4969</v>
      </c>
      <c r="E34" s="94">
        <f t="shared" si="1"/>
        <v>28674</v>
      </c>
      <c r="F34" s="92">
        <f>SUM('(ｲ)個人均等割'!F34+'(ﾛ)所得割'!F34+'(ﾊ)法人均等割'!F34+'(ﾆ)法人税割'!F34)</f>
        <v>22918</v>
      </c>
      <c r="G34" s="93">
        <f>SUM('(ｲ)個人均等割'!G34+'(ﾛ)所得割'!G34+'(ﾊ)法人均等割'!G34+'(ﾆ)法人税割'!G34)</f>
        <v>436</v>
      </c>
      <c r="H34" s="94">
        <f t="shared" si="2"/>
        <v>23354</v>
      </c>
      <c r="I34" s="111">
        <f t="shared" si="3"/>
        <v>96.6800253111158</v>
      </c>
      <c r="J34" s="204">
        <f t="shared" si="0"/>
        <v>8.77440128798551</v>
      </c>
      <c r="K34" s="112">
        <f t="shared" si="0"/>
        <v>81.44660668201158</v>
      </c>
    </row>
    <row r="35" spans="1:11" ht="13.5">
      <c r="A35" s="5"/>
      <c r="B35" s="77" t="str">
        <f>+'帳票61_06(1)'!B34</f>
        <v>粟国村</v>
      </c>
      <c r="C35" s="95">
        <f>SUM('(ｲ)個人均等割'!C35+'(ﾛ)所得割'!C35+'(ﾊ)法人均等割'!C35+'(ﾆ)法人税割'!C35)</f>
        <v>16898</v>
      </c>
      <c r="D35" s="96">
        <f>SUM('(ｲ)個人均等割'!D35+'(ﾛ)所得割'!D35+'(ﾊ)法人均等割'!D35+'(ﾆ)法人税割'!D35)</f>
        <v>131</v>
      </c>
      <c r="E35" s="97">
        <f t="shared" si="1"/>
        <v>17029</v>
      </c>
      <c r="F35" s="95">
        <f>SUM('(ｲ)個人均等割'!F35+'(ﾛ)所得割'!F35+'(ﾊ)法人均等割'!F35+'(ﾆ)法人税割'!F35)</f>
        <v>16898</v>
      </c>
      <c r="G35" s="96">
        <f>SUM('(ｲ)個人均等割'!G35+'(ﾛ)所得割'!G35+'(ﾊ)法人均等割'!G35+'(ﾆ)法人税割'!G35)</f>
        <v>0</v>
      </c>
      <c r="H35" s="97">
        <f t="shared" si="2"/>
        <v>16898</v>
      </c>
      <c r="I35" s="113">
        <f t="shared" si="3"/>
        <v>100</v>
      </c>
      <c r="J35" s="207">
        <f t="shared" si="0"/>
        <v>0</v>
      </c>
      <c r="K35" s="114">
        <f t="shared" si="0"/>
        <v>99.23072405895826</v>
      </c>
    </row>
    <row r="36" spans="1:11" ht="13.5">
      <c r="A36" s="5"/>
      <c r="B36" s="75" t="str">
        <f>+'帳票61_06(1)'!B35</f>
        <v>渡名喜村</v>
      </c>
      <c r="C36" s="89">
        <f>SUM('(ｲ)個人均等割'!C36+'(ﾛ)所得割'!C36+'(ﾊ)法人均等割'!C36+'(ﾆ)法人税割'!C36)</f>
        <v>11313</v>
      </c>
      <c r="D36" s="90">
        <f>SUM('(ｲ)個人均等割'!D36+'(ﾛ)所得割'!D36+'(ﾊ)法人均等割'!D36+'(ﾆ)法人税割'!D36)</f>
        <v>2029</v>
      </c>
      <c r="E36" s="91">
        <f t="shared" si="1"/>
        <v>13342</v>
      </c>
      <c r="F36" s="89">
        <f>SUM('(ｲ)個人均等割'!F36+'(ﾛ)所得割'!F36+'(ﾊ)法人均等割'!F36+'(ﾆ)法人税割'!F36)</f>
        <v>11202</v>
      </c>
      <c r="G36" s="90">
        <f>SUM('(ｲ)個人均等割'!G36+'(ﾛ)所得割'!G36+'(ﾊ)法人均等割'!G36+'(ﾆ)法人税割'!G36)</f>
        <v>1671</v>
      </c>
      <c r="H36" s="91">
        <f t="shared" si="2"/>
        <v>12873</v>
      </c>
      <c r="I36" s="109">
        <f t="shared" si="3"/>
        <v>99.01882789710952</v>
      </c>
      <c r="J36" s="155">
        <f t="shared" si="0"/>
        <v>82.35584031542632</v>
      </c>
      <c r="K36" s="110">
        <f t="shared" si="0"/>
        <v>96.48478488982161</v>
      </c>
    </row>
    <row r="37" spans="1:11" ht="13.5">
      <c r="A37" s="5"/>
      <c r="B37" s="75" t="str">
        <f>+'帳票61_06(1)'!B36</f>
        <v>南大東村</v>
      </c>
      <c r="C37" s="89">
        <f>SUM('(ｲ)個人均等割'!C37+'(ﾛ)所得割'!C37+'(ﾊ)法人均等割'!C37+'(ﾆ)法人税割'!C37)</f>
        <v>45399</v>
      </c>
      <c r="D37" s="90">
        <f>SUM('(ｲ)個人均等割'!D37+'(ﾛ)所得割'!D37+'(ﾊ)法人均等割'!D37+'(ﾆ)法人税割'!D37)</f>
        <v>5754</v>
      </c>
      <c r="E37" s="91">
        <f t="shared" si="1"/>
        <v>51153</v>
      </c>
      <c r="F37" s="89">
        <f>SUM('(ｲ)個人均等割'!F37+'(ﾛ)所得割'!F37+'(ﾊ)法人均等割'!F37+'(ﾆ)法人税割'!F37)</f>
        <v>44419</v>
      </c>
      <c r="G37" s="90">
        <f>SUM('(ｲ)個人均等割'!G37+'(ﾛ)所得割'!G37+'(ﾊ)法人均等割'!G37+'(ﾆ)法人税割'!G37)</f>
        <v>1191</v>
      </c>
      <c r="H37" s="91">
        <f t="shared" si="2"/>
        <v>45610</v>
      </c>
      <c r="I37" s="109">
        <f t="shared" si="3"/>
        <v>97.84136214454064</v>
      </c>
      <c r="J37" s="155">
        <f t="shared" si="3"/>
        <v>20.698644421272157</v>
      </c>
      <c r="K37" s="110">
        <f t="shared" si="3"/>
        <v>89.1638809063007</v>
      </c>
    </row>
    <row r="38" spans="1:11" ht="13.5">
      <c r="A38" s="5"/>
      <c r="B38" s="75" t="str">
        <f>+'帳票61_06(1)'!B37</f>
        <v>北大東村</v>
      </c>
      <c r="C38" s="89">
        <f>SUM('(ｲ)個人均等割'!C38+'(ﾛ)所得割'!C38+'(ﾊ)法人均等割'!C38+'(ﾆ)法人税割'!C38)</f>
        <v>27830</v>
      </c>
      <c r="D38" s="90">
        <f>SUM('(ｲ)個人均等割'!D38+'(ﾛ)所得割'!D38+'(ﾊ)法人均等割'!D38+'(ﾆ)法人税割'!D38)</f>
        <v>2979</v>
      </c>
      <c r="E38" s="91">
        <f t="shared" si="1"/>
        <v>30809</v>
      </c>
      <c r="F38" s="89">
        <f>SUM('(ｲ)個人均等割'!F38+'(ﾛ)所得割'!F38+'(ﾊ)法人均等割'!F38+'(ﾆ)法人税割'!F38)</f>
        <v>27289</v>
      </c>
      <c r="G38" s="90">
        <f>SUM('(ｲ)個人均等割'!G38+'(ﾛ)所得割'!G38+'(ﾊ)法人均等割'!G38+'(ﾆ)法人税割'!G38)</f>
        <v>1014</v>
      </c>
      <c r="H38" s="91">
        <f t="shared" si="2"/>
        <v>28303</v>
      </c>
      <c r="I38" s="109">
        <f t="shared" si="3"/>
        <v>98.05605461731945</v>
      </c>
      <c r="J38" s="155">
        <f t="shared" si="3"/>
        <v>34.03826787512588</v>
      </c>
      <c r="K38" s="110">
        <f t="shared" si="3"/>
        <v>91.86601317796747</v>
      </c>
    </row>
    <row r="39" spans="1:11" ht="13.5">
      <c r="A39" s="5"/>
      <c r="B39" s="76" t="str">
        <f>+'帳票61_06(1)'!B38</f>
        <v>伊平屋村</v>
      </c>
      <c r="C39" s="92">
        <f>SUM('(ｲ)個人均等割'!C39+'(ﾛ)所得割'!C39+'(ﾊ)法人均等割'!C39+'(ﾆ)法人税割'!C39)</f>
        <v>31948</v>
      </c>
      <c r="D39" s="93">
        <f>SUM('(ｲ)個人均等割'!D39+'(ﾛ)所得割'!D39+'(ﾊ)法人均等割'!D39+'(ﾆ)法人税割'!D39)</f>
        <v>2497</v>
      </c>
      <c r="E39" s="94">
        <f t="shared" si="1"/>
        <v>34445</v>
      </c>
      <c r="F39" s="92">
        <f>SUM('(ｲ)個人均等割'!F39+'(ﾛ)所得割'!F39+'(ﾊ)法人均等割'!F39+'(ﾆ)法人税割'!F39)</f>
        <v>31086</v>
      </c>
      <c r="G39" s="93">
        <f>SUM('(ｲ)個人均等割'!G39+'(ﾛ)所得割'!G39+'(ﾊ)法人均等割'!G39+'(ﾆ)法人税割'!G39)</f>
        <v>508</v>
      </c>
      <c r="H39" s="94">
        <f t="shared" si="2"/>
        <v>31594</v>
      </c>
      <c r="I39" s="111">
        <f t="shared" si="3"/>
        <v>97.30186553148867</v>
      </c>
      <c r="J39" s="204">
        <f t="shared" si="3"/>
        <v>20.344413295955146</v>
      </c>
      <c r="K39" s="112">
        <f t="shared" si="3"/>
        <v>91.72303672521411</v>
      </c>
    </row>
    <row r="40" spans="1:11" ht="13.5">
      <c r="A40" s="5"/>
      <c r="B40" s="77" t="str">
        <f>+'帳票61_06(1)'!B39</f>
        <v>伊是名村</v>
      </c>
      <c r="C40" s="95">
        <f>SUM('(ｲ)個人均等割'!C40+'(ﾛ)所得割'!C40+'(ﾊ)法人均等割'!C40+'(ﾆ)法人税割'!C40)</f>
        <v>36078</v>
      </c>
      <c r="D40" s="96">
        <f>SUM('(ｲ)個人均等割'!D40+'(ﾛ)所得割'!D40+'(ﾊ)法人均等割'!D40+'(ﾆ)法人税割'!D40)</f>
        <v>5711</v>
      </c>
      <c r="E40" s="97">
        <f t="shared" si="1"/>
        <v>41789</v>
      </c>
      <c r="F40" s="95">
        <f>SUM('(ｲ)個人均等割'!F40+'(ﾛ)所得割'!F40+'(ﾊ)法人均等割'!F40+'(ﾆ)法人税割'!F40)</f>
        <v>35005</v>
      </c>
      <c r="G40" s="96">
        <f>SUM('(ｲ)個人均等割'!G40+'(ﾛ)所得割'!G40+'(ﾊ)法人均等割'!G40+'(ﾆ)法人税割'!G40)</f>
        <v>731</v>
      </c>
      <c r="H40" s="97">
        <f t="shared" si="2"/>
        <v>35736</v>
      </c>
      <c r="I40" s="113">
        <f t="shared" si="3"/>
        <v>97.02588835301292</v>
      </c>
      <c r="J40" s="207">
        <f t="shared" si="3"/>
        <v>12.799859919453684</v>
      </c>
      <c r="K40" s="114">
        <f t="shared" si="3"/>
        <v>85.5153269999282</v>
      </c>
    </row>
    <row r="41" spans="1:11" ht="13.5">
      <c r="A41" s="5"/>
      <c r="B41" s="75" t="str">
        <f>+'帳票61_06(1)'!B40</f>
        <v>久米島町</v>
      </c>
      <c r="C41" s="89">
        <f>SUM('(ｲ)個人均等割'!C41+'(ﾛ)所得割'!C41+'(ﾊ)法人均等割'!C41+'(ﾆ)法人税割'!C41)</f>
        <v>212728</v>
      </c>
      <c r="D41" s="90">
        <f>SUM('(ｲ)個人均等割'!D41+'(ﾛ)所得割'!D41+'(ﾊ)法人均等割'!D41+'(ﾆ)法人税割'!D41)</f>
        <v>29025</v>
      </c>
      <c r="E41" s="91">
        <f t="shared" si="1"/>
        <v>241753</v>
      </c>
      <c r="F41" s="89">
        <f>SUM('(ｲ)個人均等割'!F41+'(ﾛ)所得割'!F41+'(ﾊ)法人均等割'!F41+'(ﾆ)法人税割'!F41)</f>
        <v>203934</v>
      </c>
      <c r="G41" s="90">
        <f>SUM('(ｲ)個人均等割'!G41+'(ﾛ)所得割'!G41+'(ﾊ)法人均等割'!G41+'(ﾆ)法人税割'!G41)</f>
        <v>5980</v>
      </c>
      <c r="H41" s="91">
        <f t="shared" si="2"/>
        <v>209914</v>
      </c>
      <c r="I41" s="109">
        <f t="shared" si="3"/>
        <v>95.86608250911964</v>
      </c>
      <c r="J41" s="155">
        <f t="shared" si="3"/>
        <v>20.602928509905254</v>
      </c>
      <c r="K41" s="110">
        <f t="shared" si="3"/>
        <v>86.82994626747134</v>
      </c>
    </row>
    <row r="42" spans="1:11" ht="13.5">
      <c r="A42" s="5"/>
      <c r="B42" s="75" t="str">
        <f>+'帳票61_06(1)'!B41</f>
        <v>八重瀬町</v>
      </c>
      <c r="C42" s="89">
        <f>SUM('(ｲ)個人均等割'!C42+'(ﾛ)所得割'!C42+'(ﾊ)法人均等割'!C42+'(ﾆ)法人税割'!C42)</f>
        <v>454657</v>
      </c>
      <c r="D42" s="90">
        <f>SUM('(ｲ)個人均等割'!D42+'(ﾛ)所得割'!D42+'(ﾊ)法人均等割'!D42+'(ﾆ)法人税割'!D42)</f>
        <v>48288</v>
      </c>
      <c r="E42" s="91">
        <f t="shared" si="1"/>
        <v>502945</v>
      </c>
      <c r="F42" s="89">
        <f>SUM('(ｲ)個人均等割'!F42+'(ﾛ)所得割'!F42+'(ﾊ)法人均等割'!F42+'(ﾆ)法人税割'!F42)</f>
        <v>437822</v>
      </c>
      <c r="G42" s="90">
        <f>SUM('(ｲ)個人均等割'!G42+'(ﾛ)所得割'!G42+'(ﾊ)法人均等割'!G42+'(ﾆ)法人税割'!G42)</f>
        <v>8826</v>
      </c>
      <c r="H42" s="91">
        <f t="shared" si="2"/>
        <v>446648</v>
      </c>
      <c r="I42" s="109">
        <f t="shared" si="3"/>
        <v>96.2972086649936</v>
      </c>
      <c r="J42" s="155">
        <f t="shared" si="3"/>
        <v>18.27783300198807</v>
      </c>
      <c r="K42" s="110">
        <f t="shared" si="3"/>
        <v>88.80652954100348</v>
      </c>
    </row>
    <row r="43" spans="1:11" ht="13.5">
      <c r="A43" s="5"/>
      <c r="B43" s="75" t="str">
        <f>+'帳票61_06(1)'!B42</f>
        <v>多良間村</v>
      </c>
      <c r="C43" s="89">
        <f>SUM('(ｲ)個人均等割'!C43+'(ﾛ)所得割'!C43+'(ﾊ)法人均等割'!C43+'(ﾆ)法人税割'!C43)</f>
        <v>21498</v>
      </c>
      <c r="D43" s="90">
        <f>SUM('(ｲ)個人均等割'!D43+'(ﾛ)所得割'!D43+'(ﾊ)法人均等割'!D43+'(ﾆ)法人税割'!D43)</f>
        <v>1036</v>
      </c>
      <c r="E43" s="91">
        <f t="shared" si="1"/>
        <v>22534</v>
      </c>
      <c r="F43" s="89">
        <f>SUM('(ｲ)個人均等割'!F43+'(ﾛ)所得割'!F43+'(ﾊ)法人均等割'!F43+'(ﾆ)法人税割'!F43)</f>
        <v>21206</v>
      </c>
      <c r="G43" s="90">
        <f>SUM('(ｲ)個人均等割'!G43+'(ﾛ)所得割'!G43+'(ﾊ)法人均等割'!G43+'(ﾆ)法人税割'!G43)</f>
        <v>510</v>
      </c>
      <c r="H43" s="91">
        <f t="shared" si="2"/>
        <v>21716</v>
      </c>
      <c r="I43" s="109">
        <f t="shared" si="3"/>
        <v>98.64173411480137</v>
      </c>
      <c r="J43" s="155">
        <f t="shared" si="3"/>
        <v>49.22779922779923</v>
      </c>
      <c r="K43" s="110">
        <f t="shared" si="3"/>
        <v>96.36992988373126</v>
      </c>
    </row>
    <row r="44" spans="1:11" ht="13.5">
      <c r="A44" s="5"/>
      <c r="B44" s="76" t="str">
        <f>+'帳票61_06(1)'!B43</f>
        <v>竹富町</v>
      </c>
      <c r="C44" s="92">
        <f>SUM('(ｲ)個人均等割'!C44+'(ﾛ)所得割'!C44+'(ﾊ)法人均等割'!C44+'(ﾆ)法人税割'!C44)</f>
        <v>104849</v>
      </c>
      <c r="D44" s="93">
        <f>SUM('(ｲ)個人均等割'!D44+'(ﾛ)所得割'!D44+'(ﾊ)法人均等割'!D44+'(ﾆ)法人税割'!D44)</f>
        <v>5815</v>
      </c>
      <c r="E44" s="94">
        <f t="shared" si="1"/>
        <v>110664</v>
      </c>
      <c r="F44" s="92">
        <f>SUM('(ｲ)個人均等割'!F44+'(ﾛ)所得割'!F44+'(ﾊ)法人均等割'!F44+'(ﾆ)法人税割'!F44)</f>
        <v>103711</v>
      </c>
      <c r="G44" s="93">
        <f>SUM('(ｲ)個人均等割'!G44+'(ﾛ)所得割'!G44+'(ﾊ)法人均等割'!G44+'(ﾆ)法人税割'!G44)</f>
        <v>1105</v>
      </c>
      <c r="H44" s="94">
        <f t="shared" si="2"/>
        <v>104816</v>
      </c>
      <c r="I44" s="111">
        <f t="shared" si="3"/>
        <v>98.91462961020133</v>
      </c>
      <c r="J44" s="204">
        <f t="shared" si="3"/>
        <v>19.002579535683576</v>
      </c>
      <c r="K44" s="112">
        <f t="shared" si="3"/>
        <v>94.71553531410395</v>
      </c>
    </row>
    <row r="45" spans="1:11" ht="14.25" thickBot="1">
      <c r="A45" s="5"/>
      <c r="B45" s="77" t="str">
        <f>+'帳票61_06(1)'!B44</f>
        <v>与那国町</v>
      </c>
      <c r="C45" s="95">
        <f>SUM('(ｲ)個人均等割'!C45+'(ﾛ)所得割'!C45+'(ﾊ)法人均等割'!C45+'(ﾆ)法人税割'!C45)</f>
        <v>57094</v>
      </c>
      <c r="D45" s="96">
        <f>SUM('(ｲ)個人均等割'!D45+'(ﾛ)所得割'!D45+'(ﾊ)法人均等割'!D45+'(ﾆ)法人税割'!D45)</f>
        <v>1088</v>
      </c>
      <c r="E45" s="97">
        <f t="shared" si="1"/>
        <v>58182</v>
      </c>
      <c r="F45" s="95">
        <f>SUM('(ｲ)個人均等割'!F45+'(ﾛ)所得割'!F45+'(ﾊ)法人均等割'!F45+'(ﾆ)法人税割'!F45)</f>
        <v>57049</v>
      </c>
      <c r="G45" s="96">
        <f>SUM('(ｲ)個人均等割'!G45+'(ﾛ)所得割'!G45+'(ﾊ)法人均等割'!G45+'(ﾆ)法人税割'!G45)</f>
        <v>654</v>
      </c>
      <c r="H45" s="97">
        <f t="shared" si="2"/>
        <v>57703</v>
      </c>
      <c r="I45" s="113">
        <f t="shared" si="3"/>
        <v>99.92118261113252</v>
      </c>
      <c r="J45" s="207">
        <f t="shared" si="3"/>
        <v>60.11029411764706</v>
      </c>
      <c r="K45" s="114">
        <f t="shared" si="3"/>
        <v>99.17672132274586</v>
      </c>
    </row>
    <row r="46" spans="1:11" ht="14.25" thickTop="1">
      <c r="A46" s="7"/>
      <c r="B46" s="79" t="s">
        <v>65</v>
      </c>
      <c r="C46" s="98">
        <f aca="true" t="shared" si="4" ref="C46:H46">SUM(C5:C15)</f>
        <v>35914367</v>
      </c>
      <c r="D46" s="99">
        <f t="shared" si="4"/>
        <v>3191943</v>
      </c>
      <c r="E46" s="100">
        <f t="shared" si="4"/>
        <v>39106310</v>
      </c>
      <c r="F46" s="98">
        <f t="shared" si="4"/>
        <v>35099486</v>
      </c>
      <c r="G46" s="99">
        <f t="shared" si="4"/>
        <v>768906</v>
      </c>
      <c r="H46" s="100">
        <f t="shared" si="4"/>
        <v>35868392</v>
      </c>
      <c r="I46" s="115">
        <f t="shared" si="3"/>
        <v>97.73104451485946</v>
      </c>
      <c r="J46" s="219">
        <f t="shared" si="3"/>
        <v>24.0889639946578</v>
      </c>
      <c r="K46" s="116">
        <f t="shared" si="3"/>
        <v>91.7202159958329</v>
      </c>
    </row>
    <row r="47" spans="1:11" ht="14.25" thickBot="1">
      <c r="A47" s="7"/>
      <c r="B47" s="80" t="s">
        <v>66</v>
      </c>
      <c r="C47" s="101">
        <f aca="true" t="shared" si="5" ref="C47:H47">SUM(C16:C45)</f>
        <v>8064124</v>
      </c>
      <c r="D47" s="102">
        <f t="shared" si="5"/>
        <v>726029</v>
      </c>
      <c r="E47" s="103">
        <f t="shared" si="5"/>
        <v>8790153</v>
      </c>
      <c r="F47" s="101">
        <f t="shared" si="5"/>
        <v>7852718</v>
      </c>
      <c r="G47" s="102">
        <f t="shared" si="5"/>
        <v>149059</v>
      </c>
      <c r="H47" s="103">
        <f t="shared" si="5"/>
        <v>8001777</v>
      </c>
      <c r="I47" s="117">
        <f t="shared" si="3"/>
        <v>97.37843812917559</v>
      </c>
      <c r="J47" s="216">
        <f t="shared" si="3"/>
        <v>20.53072260198973</v>
      </c>
      <c r="K47" s="118">
        <f t="shared" si="3"/>
        <v>91.0311458742527</v>
      </c>
    </row>
    <row r="48" spans="2:11" ht="14.25" thickBot="1">
      <c r="B48" s="82" t="s">
        <v>114</v>
      </c>
      <c r="C48" s="104">
        <f aca="true" t="shared" si="6" ref="C48:H48">SUM(C46:C47)</f>
        <v>43978491</v>
      </c>
      <c r="D48" s="105">
        <f t="shared" si="6"/>
        <v>3917972</v>
      </c>
      <c r="E48" s="106">
        <f t="shared" si="6"/>
        <v>47896463</v>
      </c>
      <c r="F48" s="104">
        <f t="shared" si="6"/>
        <v>42952204</v>
      </c>
      <c r="G48" s="105">
        <f t="shared" si="6"/>
        <v>917965</v>
      </c>
      <c r="H48" s="106">
        <f t="shared" si="6"/>
        <v>43870169</v>
      </c>
      <c r="I48" s="119">
        <f t="shared" si="3"/>
        <v>97.6663887808247</v>
      </c>
      <c r="J48" s="224">
        <f t="shared" si="3"/>
        <v>23.429595719418106</v>
      </c>
      <c r="K48" s="120">
        <f t="shared" si="3"/>
        <v>91.59375505452249</v>
      </c>
    </row>
  </sheetData>
  <sheetProtection/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K48"/>
  <sheetViews>
    <sheetView showGridLines="0" workbookViewId="0" topLeftCell="A19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68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+'帳票61_06(1)'!AD4</f>
        <v>296040</v>
      </c>
      <c r="D5" s="127">
        <f>+'帳票61_06(1)'!AE4</f>
        <v>27560</v>
      </c>
      <c r="E5" s="128">
        <f aca="true" t="shared" si="0" ref="E5:E36">SUM(C5:D5)</f>
        <v>323600</v>
      </c>
      <c r="F5" s="126">
        <f>+'帳票61_06(1)'!AI4</f>
        <v>288497</v>
      </c>
      <c r="G5" s="127">
        <f>+'帳票61_06(1)'!AJ4</f>
        <v>6428</v>
      </c>
      <c r="H5" s="128">
        <f aca="true" t="shared" si="1" ref="H5:H36">SUM(F5:G5)</f>
        <v>294925</v>
      </c>
      <c r="I5" s="141">
        <f>IF(C5=0,"－",(F5/C5)*100)</f>
        <v>97.45203350898527</v>
      </c>
      <c r="J5" s="142">
        <f aca="true" t="shared" si="2" ref="J5:K36">IF(D5=0,"－",(G5/D5)*100)</f>
        <v>23.32365747460087</v>
      </c>
      <c r="K5" s="143">
        <f>IF(E5=0,"－",(H5/E5)*100)</f>
        <v>91.13875154511743</v>
      </c>
    </row>
    <row r="6" spans="1:11" ht="13.5">
      <c r="A6" s="17"/>
      <c r="B6" s="75" t="str">
        <f>+'帳票61_06(1)'!B5</f>
        <v>宜野湾市</v>
      </c>
      <c r="C6" s="129">
        <f>+'帳票61_06(1)'!AD5</f>
        <v>87466</v>
      </c>
      <c r="D6" s="130">
        <f>+'帳票61_06(1)'!AE5</f>
        <v>2730</v>
      </c>
      <c r="E6" s="131">
        <f t="shared" si="0"/>
        <v>90196</v>
      </c>
      <c r="F6" s="129">
        <f>+'帳票61_06(1)'!AI5</f>
        <v>83225</v>
      </c>
      <c r="G6" s="130">
        <f>+'帳票61_06(1)'!AJ5</f>
        <v>489</v>
      </c>
      <c r="H6" s="131">
        <f t="shared" si="1"/>
        <v>83714</v>
      </c>
      <c r="I6" s="144">
        <f aca="true" t="shared" si="3" ref="I6:K48">IF(C6=0,"－",(F6/C6)*100)</f>
        <v>95.15125877483823</v>
      </c>
      <c r="J6" s="145">
        <f t="shared" si="2"/>
        <v>17.912087912087912</v>
      </c>
      <c r="K6" s="146">
        <f t="shared" si="2"/>
        <v>92.81342853341611</v>
      </c>
    </row>
    <row r="7" spans="1:11" ht="13.5">
      <c r="A7" s="17"/>
      <c r="B7" s="75" t="str">
        <f>+'帳票61_06(1)'!B6</f>
        <v>石垣市</v>
      </c>
      <c r="C7" s="129">
        <f>+'帳票61_06(1)'!AD6</f>
        <v>39746</v>
      </c>
      <c r="D7" s="130">
        <f>+'帳票61_06(1)'!AE6</f>
        <v>3930</v>
      </c>
      <c r="E7" s="131">
        <f t="shared" si="0"/>
        <v>43676</v>
      </c>
      <c r="F7" s="129">
        <f>+'帳票61_06(1)'!AI6</f>
        <v>38580</v>
      </c>
      <c r="G7" s="130">
        <f>+'帳票61_06(1)'!AJ6</f>
        <v>885</v>
      </c>
      <c r="H7" s="131">
        <f t="shared" si="1"/>
        <v>39465</v>
      </c>
      <c r="I7" s="144">
        <f t="shared" si="3"/>
        <v>97.06637145876314</v>
      </c>
      <c r="J7" s="145">
        <f t="shared" si="2"/>
        <v>22.519083969465647</v>
      </c>
      <c r="K7" s="146">
        <f t="shared" si="2"/>
        <v>90.35854931770308</v>
      </c>
    </row>
    <row r="8" spans="1:11" ht="13.5">
      <c r="A8" s="17"/>
      <c r="B8" s="75" t="str">
        <f>+'帳票61_06(1)'!B7</f>
        <v>浦添市</v>
      </c>
      <c r="C8" s="129">
        <f>+'帳票61_06(1)'!AD7</f>
        <v>106406</v>
      </c>
      <c r="D8" s="130">
        <f>+'帳票61_06(1)'!AE7</f>
        <v>7781</v>
      </c>
      <c r="E8" s="131">
        <f t="shared" si="0"/>
        <v>114187</v>
      </c>
      <c r="F8" s="129">
        <f>+'帳票61_06(1)'!AI7</f>
        <v>104247</v>
      </c>
      <c r="G8" s="130">
        <f>+'帳票61_06(1)'!AJ7</f>
        <v>2047</v>
      </c>
      <c r="H8" s="131">
        <f t="shared" si="1"/>
        <v>106294</v>
      </c>
      <c r="I8" s="144">
        <f t="shared" si="3"/>
        <v>97.97097908012707</v>
      </c>
      <c r="J8" s="145">
        <f t="shared" si="2"/>
        <v>26.307672535663794</v>
      </c>
      <c r="K8" s="146">
        <f t="shared" si="2"/>
        <v>93.08765446154116</v>
      </c>
    </row>
    <row r="9" spans="1:11" ht="13.5">
      <c r="A9" s="17"/>
      <c r="B9" s="76" t="str">
        <f>+'帳票61_06(1)'!B8</f>
        <v>名護市</v>
      </c>
      <c r="C9" s="132">
        <f>+'帳票61_06(1)'!AD8</f>
        <v>51044</v>
      </c>
      <c r="D9" s="133">
        <f>+'帳票61_06(1)'!AE8</f>
        <v>6579</v>
      </c>
      <c r="E9" s="134">
        <f t="shared" si="0"/>
        <v>57623</v>
      </c>
      <c r="F9" s="132">
        <f>+'帳票61_06(1)'!AI8</f>
        <v>49336</v>
      </c>
      <c r="G9" s="133">
        <f>+'帳票61_06(1)'!AJ8</f>
        <v>1019</v>
      </c>
      <c r="H9" s="134">
        <f t="shared" si="1"/>
        <v>50355</v>
      </c>
      <c r="I9" s="147">
        <f t="shared" si="3"/>
        <v>96.65386725178277</v>
      </c>
      <c r="J9" s="148">
        <f t="shared" si="2"/>
        <v>15.488676090591275</v>
      </c>
      <c r="K9" s="149">
        <f t="shared" si="2"/>
        <v>87.38698089304619</v>
      </c>
    </row>
    <row r="10" spans="1:11" ht="13.5">
      <c r="A10" s="17"/>
      <c r="B10" s="77" t="str">
        <f>+'帳票61_06(1)'!B9</f>
        <v>糸満市</v>
      </c>
      <c r="C10" s="135">
        <f>+'帳票61_06(1)'!AD9</f>
        <v>48983</v>
      </c>
      <c r="D10" s="136">
        <f>+'帳票61_06(1)'!AE9</f>
        <v>5061</v>
      </c>
      <c r="E10" s="137">
        <f t="shared" si="0"/>
        <v>54044</v>
      </c>
      <c r="F10" s="135">
        <f>+'帳票61_06(1)'!AI9</f>
        <v>47267</v>
      </c>
      <c r="G10" s="136">
        <f>+'帳票61_06(1)'!AJ9</f>
        <v>1002</v>
      </c>
      <c r="H10" s="137">
        <f t="shared" si="1"/>
        <v>48269</v>
      </c>
      <c r="I10" s="150">
        <f t="shared" si="3"/>
        <v>96.49674376824613</v>
      </c>
      <c r="J10" s="151">
        <f t="shared" si="2"/>
        <v>19.79845880260818</v>
      </c>
      <c r="K10" s="152">
        <f t="shared" si="2"/>
        <v>89.31426245281622</v>
      </c>
    </row>
    <row r="11" spans="1:11" ht="13.5">
      <c r="A11" s="17"/>
      <c r="B11" s="75" t="str">
        <f>+'帳票61_06(1)'!B10</f>
        <v>沖縄市</v>
      </c>
      <c r="C11" s="129">
        <f>+'帳票61_06(1)'!AD10</f>
        <v>113350</v>
      </c>
      <c r="D11" s="130">
        <f>+'帳票61_06(1)'!AE10</f>
        <v>12536</v>
      </c>
      <c r="E11" s="131">
        <f t="shared" si="0"/>
        <v>125886</v>
      </c>
      <c r="F11" s="129">
        <f>+'帳票61_06(1)'!AI10</f>
        <v>109758</v>
      </c>
      <c r="G11" s="130">
        <f>+'帳票61_06(1)'!AJ10</f>
        <v>3514</v>
      </c>
      <c r="H11" s="131">
        <f t="shared" si="1"/>
        <v>113272</v>
      </c>
      <c r="I11" s="144">
        <f t="shared" si="3"/>
        <v>96.83105425672696</v>
      </c>
      <c r="J11" s="145">
        <f t="shared" si="2"/>
        <v>28.031269942565412</v>
      </c>
      <c r="K11" s="146">
        <f t="shared" si="2"/>
        <v>89.97982301447341</v>
      </c>
    </row>
    <row r="12" spans="1:11" ht="13.5">
      <c r="A12" s="17"/>
      <c r="B12" s="75" t="str">
        <f>+'帳票61_06(1)'!B11</f>
        <v>豊見城市</v>
      </c>
      <c r="C12" s="129">
        <f>+'帳票61_06(1)'!AD11</f>
        <v>47486</v>
      </c>
      <c r="D12" s="130">
        <f>+'帳票61_06(1)'!AE11</f>
        <v>5957</v>
      </c>
      <c r="E12" s="131">
        <f t="shared" si="0"/>
        <v>53443</v>
      </c>
      <c r="F12" s="129">
        <f>+'帳票61_06(1)'!AI11</f>
        <v>46251</v>
      </c>
      <c r="G12" s="130">
        <f>+'帳票61_06(1)'!AJ11</f>
        <v>967</v>
      </c>
      <c r="H12" s="131">
        <f t="shared" si="1"/>
        <v>47218</v>
      </c>
      <c r="I12" s="144">
        <f t="shared" si="3"/>
        <v>97.39923345828244</v>
      </c>
      <c r="J12" s="145">
        <f t="shared" si="2"/>
        <v>16.23300318952493</v>
      </c>
      <c r="K12" s="146">
        <f t="shared" si="2"/>
        <v>88.35207604363528</v>
      </c>
    </row>
    <row r="13" spans="1:11" ht="13.5">
      <c r="A13" s="17"/>
      <c r="B13" s="75" t="str">
        <f>+'帳票61_06(1)'!B12</f>
        <v>うるま市</v>
      </c>
      <c r="C13" s="129">
        <f>+'帳票61_06(1)'!AD12</f>
        <v>94118</v>
      </c>
      <c r="D13" s="130">
        <f>+'帳票61_06(1)'!AE12</f>
        <v>20986</v>
      </c>
      <c r="E13" s="131">
        <f t="shared" si="0"/>
        <v>115104</v>
      </c>
      <c r="F13" s="129">
        <f>+'帳票61_06(1)'!AI12</f>
        <v>89866</v>
      </c>
      <c r="G13" s="130">
        <f>+'帳票61_06(1)'!AJ12</f>
        <v>7815</v>
      </c>
      <c r="H13" s="131">
        <f t="shared" si="1"/>
        <v>97681</v>
      </c>
      <c r="I13" s="144">
        <f t="shared" si="3"/>
        <v>95.48226694149898</v>
      </c>
      <c r="J13" s="145">
        <f t="shared" si="2"/>
        <v>37.23911178881159</v>
      </c>
      <c r="K13" s="146">
        <f t="shared" si="2"/>
        <v>84.86325410063942</v>
      </c>
    </row>
    <row r="14" spans="1:11" ht="13.5">
      <c r="A14" s="17"/>
      <c r="B14" s="76" t="str">
        <f>+'帳票61_06(1)'!B13</f>
        <v>宮古島市</v>
      </c>
      <c r="C14" s="132">
        <f>+'帳票61_06(1)'!AD13</f>
        <v>42131</v>
      </c>
      <c r="D14" s="133">
        <f>+'帳票61_06(1)'!AE13</f>
        <v>4345</v>
      </c>
      <c r="E14" s="134">
        <f>SUM(C14:D14)</f>
        <v>46476</v>
      </c>
      <c r="F14" s="132">
        <f>+'帳票61_06(1)'!AI13</f>
        <v>41100</v>
      </c>
      <c r="G14" s="133">
        <f>+'帳票61_06(1)'!AJ13</f>
        <v>805</v>
      </c>
      <c r="H14" s="134">
        <f>SUM(F14:G14)</f>
        <v>41905</v>
      </c>
      <c r="I14" s="147">
        <f t="shared" si="3"/>
        <v>97.55287080771879</v>
      </c>
      <c r="J14" s="148">
        <f t="shared" si="2"/>
        <v>18.52704257767549</v>
      </c>
      <c r="K14" s="149">
        <f t="shared" si="2"/>
        <v>90.16481624924693</v>
      </c>
    </row>
    <row r="15" spans="1:11" ht="13.5">
      <c r="A15" s="17"/>
      <c r="B15" s="77" t="str">
        <f>+'帳票61_06(1)'!B14</f>
        <v>南城市</v>
      </c>
      <c r="C15" s="135">
        <f>+'帳票61_06(1)'!AD14</f>
        <v>35914</v>
      </c>
      <c r="D15" s="136">
        <f>+'帳票61_06(1)'!AE14</f>
        <v>2634</v>
      </c>
      <c r="E15" s="137">
        <f t="shared" si="0"/>
        <v>38548</v>
      </c>
      <c r="F15" s="135">
        <f>+'帳票61_06(1)'!AI14</f>
        <v>34946</v>
      </c>
      <c r="G15" s="136">
        <f>+'帳票61_06(1)'!AJ14</f>
        <v>413</v>
      </c>
      <c r="H15" s="137">
        <f t="shared" si="1"/>
        <v>35359</v>
      </c>
      <c r="I15" s="150">
        <f t="shared" si="3"/>
        <v>97.30467227265135</v>
      </c>
      <c r="J15" s="151">
        <f t="shared" si="2"/>
        <v>15.679574791192103</v>
      </c>
      <c r="K15" s="152">
        <f t="shared" si="2"/>
        <v>91.72719726055827</v>
      </c>
    </row>
    <row r="16" spans="1:11" ht="13.5">
      <c r="A16" s="17"/>
      <c r="B16" s="78" t="str">
        <f>+'帳票61_06(1)'!B15</f>
        <v>国頭村</v>
      </c>
      <c r="C16" s="126">
        <f>+'帳票61_06(1)'!AD15</f>
        <v>4300</v>
      </c>
      <c r="D16" s="127">
        <f>+'帳票61_06(1)'!AE15</f>
        <v>282</v>
      </c>
      <c r="E16" s="128">
        <f t="shared" si="0"/>
        <v>4582</v>
      </c>
      <c r="F16" s="126">
        <f>+'帳票61_06(1)'!AI15</f>
        <v>4179</v>
      </c>
      <c r="G16" s="127">
        <f>+'帳票61_06(1)'!AJ15</f>
        <v>45</v>
      </c>
      <c r="H16" s="128">
        <f t="shared" si="1"/>
        <v>4224</v>
      </c>
      <c r="I16" s="141">
        <f t="shared" si="3"/>
        <v>97.18604651162791</v>
      </c>
      <c r="J16" s="142">
        <f t="shared" si="2"/>
        <v>15.957446808510639</v>
      </c>
      <c r="K16" s="143">
        <f t="shared" si="2"/>
        <v>92.18681798341336</v>
      </c>
    </row>
    <row r="17" spans="1:11" ht="13.5">
      <c r="A17" s="17"/>
      <c r="B17" s="75" t="str">
        <f>+'帳票61_06(1)'!B16</f>
        <v>大宜味村</v>
      </c>
      <c r="C17" s="129">
        <f>+'帳票61_06(1)'!AD16</f>
        <v>2511</v>
      </c>
      <c r="D17" s="130">
        <f>+'帳票61_06(1)'!AE16</f>
        <v>104</v>
      </c>
      <c r="E17" s="131">
        <f t="shared" si="0"/>
        <v>2615</v>
      </c>
      <c r="F17" s="129">
        <f>+'帳票61_06(1)'!AI16</f>
        <v>2476</v>
      </c>
      <c r="G17" s="130">
        <f>+'帳票61_06(1)'!AJ16</f>
        <v>7</v>
      </c>
      <c r="H17" s="131">
        <f t="shared" si="1"/>
        <v>2483</v>
      </c>
      <c r="I17" s="144">
        <f t="shared" si="3"/>
        <v>98.60613301473516</v>
      </c>
      <c r="J17" s="145">
        <f t="shared" si="2"/>
        <v>6.730769230769231</v>
      </c>
      <c r="K17" s="146">
        <f t="shared" si="2"/>
        <v>94.95219885277247</v>
      </c>
    </row>
    <row r="18" spans="1:11" ht="13.5">
      <c r="A18" s="17"/>
      <c r="B18" s="75" t="str">
        <f>+'帳票61_06(1)'!B17</f>
        <v>東村</v>
      </c>
      <c r="C18" s="129">
        <f>+'帳票61_06(1)'!AD17</f>
        <v>1355</v>
      </c>
      <c r="D18" s="130">
        <f>+'帳票61_06(1)'!AE17</f>
        <v>45</v>
      </c>
      <c r="E18" s="131">
        <f t="shared" si="0"/>
        <v>1400</v>
      </c>
      <c r="F18" s="129">
        <f>+'帳票61_06(1)'!AI17</f>
        <v>1346</v>
      </c>
      <c r="G18" s="130">
        <f>+'帳票61_06(1)'!AJ17</f>
        <v>15</v>
      </c>
      <c r="H18" s="131">
        <f t="shared" si="1"/>
        <v>1361</v>
      </c>
      <c r="I18" s="144">
        <f t="shared" si="3"/>
        <v>99.33579335793358</v>
      </c>
      <c r="J18" s="145">
        <f t="shared" si="2"/>
        <v>33.33333333333333</v>
      </c>
      <c r="K18" s="146">
        <f t="shared" si="2"/>
        <v>97.21428571428572</v>
      </c>
    </row>
    <row r="19" spans="1:11" ht="13.5">
      <c r="A19" s="17"/>
      <c r="B19" s="76" t="str">
        <f>+'帳票61_06(1)'!B18</f>
        <v>今帰仁村</v>
      </c>
      <c r="C19" s="132">
        <f>+'帳票61_06(1)'!AD18</f>
        <v>6715</v>
      </c>
      <c r="D19" s="133">
        <f>+'帳票61_06(1)'!AE18</f>
        <v>462</v>
      </c>
      <c r="E19" s="134">
        <f t="shared" si="0"/>
        <v>7177</v>
      </c>
      <c r="F19" s="132">
        <f>+'帳票61_06(1)'!AI18</f>
        <v>6179</v>
      </c>
      <c r="G19" s="133">
        <f>+'帳票61_06(1)'!AJ18</f>
        <v>194</v>
      </c>
      <c r="H19" s="134">
        <f t="shared" si="1"/>
        <v>6373</v>
      </c>
      <c r="I19" s="147">
        <f t="shared" si="3"/>
        <v>92.01787043931496</v>
      </c>
      <c r="J19" s="148">
        <f t="shared" si="2"/>
        <v>41.99134199134199</v>
      </c>
      <c r="K19" s="149">
        <f t="shared" si="2"/>
        <v>88.79754772188937</v>
      </c>
    </row>
    <row r="20" spans="1:11" ht="13.5">
      <c r="A20" s="17"/>
      <c r="B20" s="77" t="str">
        <f>+'帳票61_06(1)'!B19</f>
        <v>本部町</v>
      </c>
      <c r="C20" s="135">
        <f>+'帳票61_06(1)'!AD19</f>
        <v>9616</v>
      </c>
      <c r="D20" s="136">
        <f>+'帳票61_06(1)'!AE19</f>
        <v>1413</v>
      </c>
      <c r="E20" s="137">
        <f t="shared" si="0"/>
        <v>11029</v>
      </c>
      <c r="F20" s="135">
        <f>+'帳票61_06(1)'!AI19</f>
        <v>9198</v>
      </c>
      <c r="G20" s="136">
        <f>+'帳票61_06(1)'!AJ19</f>
        <v>146</v>
      </c>
      <c r="H20" s="137">
        <f t="shared" si="1"/>
        <v>9344</v>
      </c>
      <c r="I20" s="150">
        <f t="shared" si="3"/>
        <v>95.65307820299502</v>
      </c>
      <c r="J20" s="151">
        <f t="shared" si="2"/>
        <v>10.332625619249823</v>
      </c>
      <c r="K20" s="152">
        <f t="shared" si="2"/>
        <v>84.72209629159488</v>
      </c>
    </row>
    <row r="21" spans="1:11" ht="13.5">
      <c r="A21" s="17"/>
      <c r="B21" s="75" t="str">
        <f>+'帳票61_06(1)'!B20</f>
        <v>恩納村</v>
      </c>
      <c r="C21" s="129">
        <f>+'帳票61_06(1)'!AD20</f>
        <v>11513</v>
      </c>
      <c r="D21" s="130">
        <f>+'帳票61_06(1)'!AE20</f>
        <v>1680</v>
      </c>
      <c r="E21" s="131">
        <f t="shared" si="0"/>
        <v>13193</v>
      </c>
      <c r="F21" s="129">
        <f>+'帳票61_06(1)'!AI20</f>
        <v>10481</v>
      </c>
      <c r="G21" s="130">
        <f>+'帳票61_06(1)'!AJ20</f>
        <v>549</v>
      </c>
      <c r="H21" s="131">
        <f t="shared" si="1"/>
        <v>11030</v>
      </c>
      <c r="I21" s="144">
        <f t="shared" si="3"/>
        <v>91.03621992530184</v>
      </c>
      <c r="J21" s="145">
        <f t="shared" si="2"/>
        <v>32.67857142857143</v>
      </c>
      <c r="K21" s="146">
        <f t="shared" si="2"/>
        <v>83.60494201470476</v>
      </c>
    </row>
    <row r="22" spans="1:11" ht="13.5">
      <c r="A22" s="17"/>
      <c r="B22" s="75" t="str">
        <f>+'帳票61_06(1)'!B21</f>
        <v>宜野座村</v>
      </c>
      <c r="C22" s="129">
        <f>+'帳票61_06(1)'!AD21</f>
        <v>4775</v>
      </c>
      <c r="D22" s="130">
        <f>+'帳票61_06(1)'!AE21</f>
        <v>1217</v>
      </c>
      <c r="E22" s="131">
        <f t="shared" si="0"/>
        <v>5992</v>
      </c>
      <c r="F22" s="129">
        <f>+'帳票61_06(1)'!AI21</f>
        <v>4412</v>
      </c>
      <c r="G22" s="130">
        <f>+'帳票61_06(1)'!AJ21</f>
        <v>172</v>
      </c>
      <c r="H22" s="131">
        <f t="shared" si="1"/>
        <v>4584</v>
      </c>
      <c r="I22" s="144">
        <f t="shared" si="3"/>
        <v>92.3979057591623</v>
      </c>
      <c r="J22" s="145">
        <f t="shared" si="2"/>
        <v>14.133114215283484</v>
      </c>
      <c r="K22" s="146">
        <f t="shared" si="2"/>
        <v>76.50200267022697</v>
      </c>
    </row>
    <row r="23" spans="1:11" ht="13.5">
      <c r="A23" s="17"/>
      <c r="B23" s="75" t="str">
        <f>+'帳票61_06(1)'!B22</f>
        <v>金武町</v>
      </c>
      <c r="C23" s="129">
        <f>+'帳票61_06(1)'!AD22</f>
        <v>9703</v>
      </c>
      <c r="D23" s="130">
        <f>+'帳票61_06(1)'!AE22</f>
        <v>890</v>
      </c>
      <c r="E23" s="131">
        <f t="shared" si="0"/>
        <v>10593</v>
      </c>
      <c r="F23" s="129">
        <f>+'帳票61_06(1)'!AI22</f>
        <v>5780</v>
      </c>
      <c r="G23" s="130">
        <f>+'帳票61_06(1)'!AJ22</f>
        <v>175</v>
      </c>
      <c r="H23" s="131">
        <f t="shared" si="1"/>
        <v>5955</v>
      </c>
      <c r="I23" s="144">
        <f t="shared" si="3"/>
        <v>59.56920540039163</v>
      </c>
      <c r="J23" s="145">
        <f t="shared" si="2"/>
        <v>19.662921348314608</v>
      </c>
      <c r="K23" s="146">
        <f t="shared" si="2"/>
        <v>56.21636930048145</v>
      </c>
    </row>
    <row r="24" spans="1:11" ht="13.5">
      <c r="A24" s="17"/>
      <c r="B24" s="76" t="str">
        <f>+'帳票61_06(1)'!B23</f>
        <v>伊江村</v>
      </c>
      <c r="C24" s="132">
        <f>+'帳票61_06(1)'!AD23</f>
        <v>3524</v>
      </c>
      <c r="D24" s="133">
        <f>+'帳票61_06(1)'!AE23</f>
        <v>120</v>
      </c>
      <c r="E24" s="134">
        <f t="shared" si="0"/>
        <v>3644</v>
      </c>
      <c r="F24" s="132">
        <f>+'帳票61_06(1)'!AI23</f>
        <v>3484</v>
      </c>
      <c r="G24" s="133">
        <f>+'帳票61_06(1)'!AJ23</f>
        <v>4</v>
      </c>
      <c r="H24" s="134">
        <f t="shared" si="1"/>
        <v>3488</v>
      </c>
      <c r="I24" s="147">
        <f t="shared" si="3"/>
        <v>98.86492622020431</v>
      </c>
      <c r="J24" s="148">
        <f t="shared" si="2"/>
        <v>3.3333333333333335</v>
      </c>
      <c r="K24" s="149">
        <f t="shared" si="2"/>
        <v>95.71899012074643</v>
      </c>
    </row>
    <row r="25" spans="1:11" ht="13.5">
      <c r="A25" s="17"/>
      <c r="B25" s="77" t="str">
        <f>+'帳票61_06(1)'!B24</f>
        <v>読谷村</v>
      </c>
      <c r="C25" s="135">
        <f>+'帳票61_06(1)'!AD24</f>
        <v>33321</v>
      </c>
      <c r="D25" s="136">
        <f>+'帳票61_06(1)'!AE24</f>
        <v>3108</v>
      </c>
      <c r="E25" s="137">
        <f t="shared" si="0"/>
        <v>36429</v>
      </c>
      <c r="F25" s="135">
        <f>+'帳票61_06(1)'!AI24</f>
        <v>32480</v>
      </c>
      <c r="G25" s="136">
        <f>+'帳票61_06(1)'!AJ24</f>
        <v>888</v>
      </c>
      <c r="H25" s="137">
        <f t="shared" si="1"/>
        <v>33368</v>
      </c>
      <c r="I25" s="150">
        <f t="shared" si="3"/>
        <v>97.47606614447345</v>
      </c>
      <c r="J25" s="151">
        <f t="shared" si="2"/>
        <v>28.57142857142857</v>
      </c>
      <c r="K25" s="152">
        <f t="shared" si="2"/>
        <v>91.59735375662247</v>
      </c>
    </row>
    <row r="26" spans="1:11" ht="13.5">
      <c r="A26" s="17"/>
      <c r="B26" s="75" t="str">
        <f>+'帳票61_06(1)'!B25</f>
        <v>嘉手納町</v>
      </c>
      <c r="C26" s="129">
        <f>+'帳票61_06(1)'!AD25</f>
        <v>19117</v>
      </c>
      <c r="D26" s="130">
        <f>+'帳票61_06(1)'!AE25</f>
        <v>1661</v>
      </c>
      <c r="E26" s="131">
        <f t="shared" si="0"/>
        <v>20778</v>
      </c>
      <c r="F26" s="129">
        <f>+'帳票61_06(1)'!AI25</f>
        <v>18703</v>
      </c>
      <c r="G26" s="130">
        <f>+'帳票61_06(1)'!AJ25</f>
        <v>433</v>
      </c>
      <c r="H26" s="131">
        <f t="shared" si="1"/>
        <v>19136</v>
      </c>
      <c r="I26" s="144">
        <f t="shared" si="3"/>
        <v>97.83438824083277</v>
      </c>
      <c r="J26" s="145">
        <f t="shared" si="2"/>
        <v>26.068633353401566</v>
      </c>
      <c r="K26" s="146">
        <f t="shared" si="2"/>
        <v>92.09741072287997</v>
      </c>
    </row>
    <row r="27" spans="1:11" ht="13.5">
      <c r="A27" s="17"/>
      <c r="B27" s="75" t="str">
        <f>+'帳票61_06(1)'!B26</f>
        <v>北谷町</v>
      </c>
      <c r="C27" s="129">
        <f>+'帳票61_06(1)'!AD26</f>
        <v>25763</v>
      </c>
      <c r="D27" s="130">
        <f>+'帳票61_06(1)'!AE26</f>
        <v>1587</v>
      </c>
      <c r="E27" s="131">
        <f t="shared" si="0"/>
        <v>27350</v>
      </c>
      <c r="F27" s="129">
        <f>+'帳票61_06(1)'!AI26</f>
        <v>25067</v>
      </c>
      <c r="G27" s="130">
        <f>+'帳票61_06(1)'!AJ26</f>
        <v>325</v>
      </c>
      <c r="H27" s="131">
        <f t="shared" si="1"/>
        <v>25392</v>
      </c>
      <c r="I27" s="144">
        <f t="shared" si="3"/>
        <v>97.29845126732135</v>
      </c>
      <c r="J27" s="145">
        <f t="shared" si="2"/>
        <v>20.478890989287965</v>
      </c>
      <c r="K27" s="146">
        <f t="shared" si="2"/>
        <v>92.84095063985374</v>
      </c>
    </row>
    <row r="28" spans="1:11" ht="13.5">
      <c r="A28" s="17"/>
      <c r="B28" s="75" t="str">
        <f>+'帳票61_06(1)'!B27</f>
        <v>北中城村</v>
      </c>
      <c r="C28" s="129">
        <f>+'帳票61_06(1)'!AD27</f>
        <v>15505</v>
      </c>
      <c r="D28" s="130">
        <f>+'帳票61_06(1)'!AE27</f>
        <v>1901</v>
      </c>
      <c r="E28" s="131">
        <f t="shared" si="0"/>
        <v>17406</v>
      </c>
      <c r="F28" s="129">
        <f>+'帳票61_06(1)'!AI27</f>
        <v>14890</v>
      </c>
      <c r="G28" s="130">
        <f>+'帳票61_06(1)'!AJ27</f>
        <v>290</v>
      </c>
      <c r="H28" s="131">
        <f t="shared" si="1"/>
        <v>15180</v>
      </c>
      <c r="I28" s="144">
        <f t="shared" si="3"/>
        <v>96.03353756852628</v>
      </c>
      <c r="J28" s="145">
        <f t="shared" si="2"/>
        <v>15.255128879537086</v>
      </c>
      <c r="K28" s="146">
        <f t="shared" si="2"/>
        <v>87.21130644605309</v>
      </c>
    </row>
    <row r="29" spans="1:11" ht="13.5">
      <c r="A29" s="17"/>
      <c r="B29" s="76" t="str">
        <f>+'帳票61_06(1)'!B28</f>
        <v>中城村</v>
      </c>
      <c r="C29" s="132">
        <f>+'帳票61_06(1)'!AD28</f>
        <v>13996</v>
      </c>
      <c r="D29" s="133">
        <f>+'帳票61_06(1)'!AE28</f>
        <v>1817</v>
      </c>
      <c r="E29" s="134">
        <f t="shared" si="0"/>
        <v>15813</v>
      </c>
      <c r="F29" s="132">
        <f>+'帳票61_06(1)'!AI28</f>
        <v>13508</v>
      </c>
      <c r="G29" s="133">
        <f>+'帳票61_06(1)'!AJ28</f>
        <v>487</v>
      </c>
      <c r="H29" s="134">
        <f t="shared" si="1"/>
        <v>13995</v>
      </c>
      <c r="I29" s="147">
        <f t="shared" si="3"/>
        <v>96.51328951128893</v>
      </c>
      <c r="J29" s="148">
        <f t="shared" si="2"/>
        <v>26.802421574023118</v>
      </c>
      <c r="K29" s="149">
        <f t="shared" si="2"/>
        <v>88.50313033579967</v>
      </c>
    </row>
    <row r="30" spans="1:11" ht="13.5">
      <c r="A30" s="17"/>
      <c r="B30" s="77" t="str">
        <f>+'帳票61_06(1)'!B29</f>
        <v>西原町</v>
      </c>
      <c r="C30" s="135">
        <f>+'帳票61_06(1)'!AD29</f>
        <v>29991</v>
      </c>
      <c r="D30" s="136">
        <f>+'帳票61_06(1)'!AE29</f>
        <v>3687</v>
      </c>
      <c r="E30" s="137">
        <f t="shared" si="0"/>
        <v>33678</v>
      </c>
      <c r="F30" s="135">
        <f>+'帳票61_06(1)'!AI29</f>
        <v>28941</v>
      </c>
      <c r="G30" s="136">
        <f>+'帳票61_06(1)'!AJ29</f>
        <v>720</v>
      </c>
      <c r="H30" s="137">
        <f t="shared" si="1"/>
        <v>29661</v>
      </c>
      <c r="I30" s="150">
        <f t="shared" si="3"/>
        <v>96.49894968490547</v>
      </c>
      <c r="J30" s="151">
        <f t="shared" si="2"/>
        <v>19.528071602929213</v>
      </c>
      <c r="K30" s="152">
        <f t="shared" si="2"/>
        <v>88.0723320862284</v>
      </c>
    </row>
    <row r="31" spans="1:11" ht="13.5">
      <c r="A31" s="17"/>
      <c r="B31" s="75" t="str">
        <f>+'帳票61_06(1)'!B30</f>
        <v>与那原町</v>
      </c>
      <c r="C31" s="129">
        <f>+'帳票61_06(1)'!AD30</f>
        <v>14475</v>
      </c>
      <c r="D31" s="130">
        <f>+'帳票61_06(1)'!AE30</f>
        <v>755</v>
      </c>
      <c r="E31" s="131">
        <f t="shared" si="0"/>
        <v>15230</v>
      </c>
      <c r="F31" s="129">
        <f>+'帳票61_06(1)'!AI30</f>
        <v>14243</v>
      </c>
      <c r="G31" s="130">
        <f>+'帳票61_06(1)'!AJ30</f>
        <v>237</v>
      </c>
      <c r="H31" s="131">
        <f t="shared" si="1"/>
        <v>14480</v>
      </c>
      <c r="I31" s="144">
        <f t="shared" si="3"/>
        <v>98.39723661485318</v>
      </c>
      <c r="J31" s="145">
        <f t="shared" si="2"/>
        <v>31.390728476821195</v>
      </c>
      <c r="K31" s="146">
        <f t="shared" si="2"/>
        <v>95.07550886408404</v>
      </c>
    </row>
    <row r="32" spans="1:11" ht="13.5">
      <c r="A32" s="17"/>
      <c r="B32" s="75" t="str">
        <f>+'帳票61_06(1)'!B31</f>
        <v>南風原町</v>
      </c>
      <c r="C32" s="129">
        <f>+'帳票61_06(1)'!AD31</f>
        <v>32462</v>
      </c>
      <c r="D32" s="130">
        <f>+'帳票61_06(1)'!AE31</f>
        <v>2362</v>
      </c>
      <c r="E32" s="131">
        <f t="shared" si="0"/>
        <v>34824</v>
      </c>
      <c r="F32" s="129">
        <f>+'帳票61_06(1)'!AI31</f>
        <v>31759</v>
      </c>
      <c r="G32" s="130">
        <f>+'帳票61_06(1)'!AJ31</f>
        <v>432</v>
      </c>
      <c r="H32" s="131">
        <f t="shared" si="1"/>
        <v>32191</v>
      </c>
      <c r="I32" s="144">
        <f t="shared" si="3"/>
        <v>97.83439098022303</v>
      </c>
      <c r="J32" s="145">
        <f t="shared" si="2"/>
        <v>18.289585097375106</v>
      </c>
      <c r="K32" s="146">
        <f t="shared" si="2"/>
        <v>92.43912244429129</v>
      </c>
    </row>
    <row r="33" spans="1:11" ht="13.5">
      <c r="A33" s="17"/>
      <c r="B33" s="75" t="str">
        <f>+'帳票61_06(1)'!B32</f>
        <v>渡嘉敷村</v>
      </c>
      <c r="C33" s="129">
        <f>+'帳票61_06(1)'!AD32</f>
        <v>793</v>
      </c>
      <c r="D33" s="130">
        <f>+'帳票61_06(1)'!AE32</f>
        <v>10</v>
      </c>
      <c r="E33" s="131">
        <f t="shared" si="0"/>
        <v>803</v>
      </c>
      <c r="F33" s="129">
        <f>+'帳票61_06(1)'!AI32</f>
        <v>787</v>
      </c>
      <c r="G33" s="130">
        <f>+'帳票61_06(1)'!AJ32</f>
        <v>6</v>
      </c>
      <c r="H33" s="131">
        <f t="shared" si="1"/>
        <v>793</v>
      </c>
      <c r="I33" s="144">
        <f t="shared" si="3"/>
        <v>99.24337957124843</v>
      </c>
      <c r="J33" s="145">
        <f t="shared" si="2"/>
        <v>60</v>
      </c>
      <c r="K33" s="146">
        <f t="shared" si="2"/>
        <v>98.75466998754669</v>
      </c>
    </row>
    <row r="34" spans="1:11" ht="13.5">
      <c r="A34" s="17"/>
      <c r="B34" s="76" t="str">
        <f>+'帳票61_06(1)'!B33</f>
        <v>座間味村</v>
      </c>
      <c r="C34" s="132">
        <f>+'帳票61_06(1)'!AD33</f>
        <v>914</v>
      </c>
      <c r="D34" s="133">
        <f>+'帳票61_06(1)'!AE33</f>
        <v>180</v>
      </c>
      <c r="E34" s="134">
        <f t="shared" si="0"/>
        <v>1094</v>
      </c>
      <c r="F34" s="132">
        <f>+'帳票61_06(1)'!AI33</f>
        <v>879</v>
      </c>
      <c r="G34" s="133">
        <f>+'帳票61_06(1)'!AJ33</f>
        <v>32</v>
      </c>
      <c r="H34" s="134">
        <f t="shared" si="1"/>
        <v>911</v>
      </c>
      <c r="I34" s="147">
        <f t="shared" si="3"/>
        <v>96.1706783369803</v>
      </c>
      <c r="J34" s="148">
        <f t="shared" si="2"/>
        <v>17.77777777777778</v>
      </c>
      <c r="K34" s="149">
        <f t="shared" si="2"/>
        <v>83.27239488117002</v>
      </c>
    </row>
    <row r="35" spans="1:11" ht="13.5">
      <c r="A35" s="17"/>
      <c r="B35" s="77" t="str">
        <f>+'帳票61_06(1)'!B34</f>
        <v>粟国村</v>
      </c>
      <c r="C35" s="135">
        <f>+'帳票61_06(1)'!AD34</f>
        <v>583</v>
      </c>
      <c r="D35" s="136">
        <f>+'帳票61_06(1)'!AE34</f>
        <v>0</v>
      </c>
      <c r="E35" s="137">
        <f t="shared" si="0"/>
        <v>583</v>
      </c>
      <c r="F35" s="135">
        <f>+'帳票61_06(1)'!AI34</f>
        <v>583</v>
      </c>
      <c r="G35" s="136">
        <f>+'帳票61_06(1)'!AJ34</f>
        <v>0</v>
      </c>
      <c r="H35" s="137">
        <f t="shared" si="1"/>
        <v>583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+'帳票61_06(1)'!AD35</f>
        <v>363</v>
      </c>
      <c r="D36" s="130">
        <f>+'帳票61_06(1)'!AE35</f>
        <v>45</v>
      </c>
      <c r="E36" s="131">
        <f t="shared" si="0"/>
        <v>408</v>
      </c>
      <c r="F36" s="129">
        <f>+'帳票61_06(1)'!AI35</f>
        <v>359</v>
      </c>
      <c r="G36" s="130">
        <f>+'帳票61_06(1)'!AJ35</f>
        <v>40</v>
      </c>
      <c r="H36" s="131">
        <f t="shared" si="1"/>
        <v>399</v>
      </c>
      <c r="I36" s="144">
        <f t="shared" si="3"/>
        <v>98.89807162534436</v>
      </c>
      <c r="J36" s="145">
        <f t="shared" si="2"/>
        <v>88.88888888888889</v>
      </c>
      <c r="K36" s="146">
        <f t="shared" si="2"/>
        <v>97.79411764705883</v>
      </c>
    </row>
    <row r="37" spans="1:11" ht="13.5">
      <c r="A37" s="17"/>
      <c r="B37" s="75" t="str">
        <f>+'帳票61_06(1)'!B36</f>
        <v>南大東村</v>
      </c>
      <c r="C37" s="129">
        <f>+'帳票61_06(1)'!AD36</f>
        <v>1296</v>
      </c>
      <c r="D37" s="130">
        <f>+'帳票61_06(1)'!AE36</f>
        <v>123</v>
      </c>
      <c r="E37" s="131">
        <f aca="true" t="shared" si="4" ref="E37:E45">SUM(C37:D37)</f>
        <v>1419</v>
      </c>
      <c r="F37" s="129">
        <f>+'帳票61_06(1)'!AI36</f>
        <v>1269</v>
      </c>
      <c r="G37" s="130">
        <f>+'帳票61_06(1)'!AJ36</f>
        <v>24</v>
      </c>
      <c r="H37" s="131">
        <f aca="true" t="shared" si="5" ref="H37:H45">SUM(F37:G37)</f>
        <v>1293</v>
      </c>
      <c r="I37" s="144">
        <f t="shared" si="3"/>
        <v>97.91666666666666</v>
      </c>
      <c r="J37" s="145">
        <f t="shared" si="3"/>
        <v>19.51219512195122</v>
      </c>
      <c r="K37" s="146">
        <f t="shared" si="3"/>
        <v>91.12050739957716</v>
      </c>
    </row>
    <row r="38" spans="1:11" ht="13.5">
      <c r="A38" s="17"/>
      <c r="B38" s="75" t="str">
        <f>+'帳票61_06(1)'!B37</f>
        <v>北大東村</v>
      </c>
      <c r="C38" s="129">
        <f>+'帳票61_06(1)'!AD37</f>
        <v>624</v>
      </c>
      <c r="D38" s="130">
        <f>+'帳票61_06(1)'!AE37</f>
        <v>53</v>
      </c>
      <c r="E38" s="131">
        <f t="shared" si="4"/>
        <v>677</v>
      </c>
      <c r="F38" s="129">
        <f>+'帳票61_06(1)'!AI37</f>
        <v>600</v>
      </c>
      <c r="G38" s="130">
        <f>+'帳票61_06(1)'!AJ37</f>
        <v>11</v>
      </c>
      <c r="H38" s="131">
        <f t="shared" si="5"/>
        <v>611</v>
      </c>
      <c r="I38" s="144">
        <f t="shared" si="3"/>
        <v>96.15384615384616</v>
      </c>
      <c r="J38" s="145">
        <f t="shared" si="3"/>
        <v>20.754716981132077</v>
      </c>
      <c r="K38" s="146">
        <f t="shared" si="3"/>
        <v>90.25110782865583</v>
      </c>
    </row>
    <row r="39" spans="1:11" ht="13.5">
      <c r="A39" s="17"/>
      <c r="B39" s="76" t="str">
        <f>+'帳票61_06(1)'!B38</f>
        <v>伊平屋村</v>
      </c>
      <c r="C39" s="132">
        <f>+'帳票61_06(1)'!AD38</f>
        <v>381</v>
      </c>
      <c r="D39" s="133">
        <f>+'帳票61_06(1)'!AE38</f>
        <v>126</v>
      </c>
      <c r="E39" s="134">
        <f t="shared" si="4"/>
        <v>507</v>
      </c>
      <c r="F39" s="132">
        <f>+'帳票61_06(1)'!AI38</f>
        <v>373</v>
      </c>
      <c r="G39" s="133">
        <f>+'帳票61_06(1)'!AJ38</f>
        <v>60</v>
      </c>
      <c r="H39" s="134">
        <f t="shared" si="5"/>
        <v>433</v>
      </c>
      <c r="I39" s="147">
        <f t="shared" si="3"/>
        <v>97.9002624671916</v>
      </c>
      <c r="J39" s="148">
        <f t="shared" si="3"/>
        <v>47.61904761904761</v>
      </c>
      <c r="K39" s="149">
        <f t="shared" si="3"/>
        <v>85.4043392504931</v>
      </c>
    </row>
    <row r="40" spans="1:11" ht="13.5">
      <c r="A40" s="17"/>
      <c r="B40" s="77" t="str">
        <f>+'帳票61_06(1)'!B39</f>
        <v>伊是名村</v>
      </c>
      <c r="C40" s="135">
        <f>+'帳票61_06(1)'!AD39</f>
        <v>1355</v>
      </c>
      <c r="D40" s="136">
        <f>+'帳票61_06(1)'!AE39</f>
        <v>191</v>
      </c>
      <c r="E40" s="137">
        <f t="shared" si="4"/>
        <v>1546</v>
      </c>
      <c r="F40" s="135">
        <f>+'帳票61_06(1)'!AI39</f>
        <v>1312</v>
      </c>
      <c r="G40" s="136">
        <f>+'帳票61_06(1)'!AJ39</f>
        <v>24</v>
      </c>
      <c r="H40" s="137">
        <f t="shared" si="5"/>
        <v>1336</v>
      </c>
      <c r="I40" s="150">
        <f t="shared" si="3"/>
        <v>96.82656826568265</v>
      </c>
      <c r="J40" s="151">
        <f t="shared" si="3"/>
        <v>12.56544502617801</v>
      </c>
      <c r="K40" s="152">
        <f t="shared" si="3"/>
        <v>86.41655886157827</v>
      </c>
    </row>
    <row r="41" spans="1:11" ht="13.5">
      <c r="A41" s="17"/>
      <c r="B41" s="75" t="str">
        <f>+'帳票61_06(1)'!B40</f>
        <v>久米島町</v>
      </c>
      <c r="C41" s="129">
        <f>+'帳票61_06(1)'!AD40</f>
        <v>4365</v>
      </c>
      <c r="D41" s="130">
        <f>+'帳票61_06(1)'!AE40</f>
        <v>716</v>
      </c>
      <c r="E41" s="131">
        <f t="shared" si="4"/>
        <v>5081</v>
      </c>
      <c r="F41" s="129">
        <f>+'帳票61_06(1)'!AI40</f>
        <v>4163</v>
      </c>
      <c r="G41" s="130">
        <f>+'帳票61_06(1)'!AJ40</f>
        <v>147</v>
      </c>
      <c r="H41" s="131">
        <f t="shared" si="5"/>
        <v>4310</v>
      </c>
      <c r="I41" s="144">
        <f t="shared" si="3"/>
        <v>95.37227949599084</v>
      </c>
      <c r="J41" s="145">
        <f t="shared" si="3"/>
        <v>20.53072625698324</v>
      </c>
      <c r="K41" s="146">
        <f t="shared" si="3"/>
        <v>84.82582168864397</v>
      </c>
    </row>
    <row r="42" spans="1:11" ht="13.5">
      <c r="A42" s="17"/>
      <c r="B42" s="75" t="str">
        <f>+'帳票61_06(1)'!B41</f>
        <v>八重瀬町</v>
      </c>
      <c r="C42" s="129">
        <f>+'帳票61_06(1)'!AD41</f>
        <v>22822</v>
      </c>
      <c r="D42" s="130">
        <f>+'帳票61_06(1)'!AE41</f>
        <v>2132</v>
      </c>
      <c r="E42" s="131">
        <f t="shared" si="4"/>
        <v>24954</v>
      </c>
      <c r="F42" s="129">
        <f>+'帳票61_06(1)'!AI41</f>
        <v>21952</v>
      </c>
      <c r="G42" s="130">
        <f>+'帳票61_06(1)'!AJ41</f>
        <v>431</v>
      </c>
      <c r="H42" s="131">
        <f t="shared" si="5"/>
        <v>22383</v>
      </c>
      <c r="I42" s="144">
        <f t="shared" si="3"/>
        <v>96.1878888791517</v>
      </c>
      <c r="J42" s="145">
        <f t="shared" si="3"/>
        <v>20.215759849906192</v>
      </c>
      <c r="K42" s="146">
        <f t="shared" si="3"/>
        <v>89.69704255830729</v>
      </c>
    </row>
    <row r="43" spans="1:11" ht="13.5">
      <c r="A43" s="17"/>
      <c r="B43" s="75" t="str">
        <f>+'帳票61_06(1)'!B42</f>
        <v>多良間村</v>
      </c>
      <c r="C43" s="129">
        <f>+'帳票61_06(1)'!AD42</f>
        <v>813</v>
      </c>
      <c r="D43" s="130">
        <f>+'帳票61_06(1)'!AE42</f>
        <v>20</v>
      </c>
      <c r="E43" s="131">
        <f t="shared" si="4"/>
        <v>833</v>
      </c>
      <c r="F43" s="129">
        <f>+'帳票61_06(1)'!AI42</f>
        <v>800</v>
      </c>
      <c r="G43" s="130">
        <f>+'帳票61_06(1)'!AJ42</f>
        <v>10</v>
      </c>
      <c r="H43" s="131">
        <f t="shared" si="5"/>
        <v>810</v>
      </c>
      <c r="I43" s="144">
        <f t="shared" si="3"/>
        <v>98.4009840098401</v>
      </c>
      <c r="J43" s="145">
        <f t="shared" si="3"/>
        <v>50</v>
      </c>
      <c r="K43" s="146">
        <f t="shared" si="3"/>
        <v>97.23889555822329</v>
      </c>
    </row>
    <row r="44" spans="1:11" ht="13.5">
      <c r="A44" s="17"/>
      <c r="B44" s="76" t="str">
        <f>+'帳票61_06(1)'!B43</f>
        <v>竹富町</v>
      </c>
      <c r="C44" s="132">
        <f>+'帳票61_06(1)'!AD43</f>
        <v>3611</v>
      </c>
      <c r="D44" s="133">
        <f>+'帳票61_06(1)'!AE43</f>
        <v>216</v>
      </c>
      <c r="E44" s="134">
        <f t="shared" si="4"/>
        <v>3827</v>
      </c>
      <c r="F44" s="132">
        <f>+'帳票61_06(1)'!AI43</f>
        <v>3570</v>
      </c>
      <c r="G44" s="133">
        <f>+'帳票61_06(1)'!AJ43</f>
        <v>33</v>
      </c>
      <c r="H44" s="134">
        <f t="shared" si="5"/>
        <v>3603</v>
      </c>
      <c r="I44" s="147">
        <f t="shared" si="3"/>
        <v>98.8645804486292</v>
      </c>
      <c r="J44" s="148">
        <f t="shared" si="3"/>
        <v>15.277777777777779</v>
      </c>
      <c r="K44" s="149">
        <f t="shared" si="3"/>
        <v>94.14685131957147</v>
      </c>
    </row>
    <row r="45" spans="1:11" ht="14.25" thickBot="1">
      <c r="A45" s="17"/>
      <c r="B45" s="231" t="str">
        <f>+'帳票61_06(1)'!B44</f>
        <v>与那国町</v>
      </c>
      <c r="C45" s="232">
        <f>+'帳票61_06(1)'!AD44</f>
        <v>1662</v>
      </c>
      <c r="D45" s="233">
        <f>+'帳票61_06(1)'!AE44</f>
        <v>301</v>
      </c>
      <c r="E45" s="234">
        <f t="shared" si="4"/>
        <v>1963</v>
      </c>
      <c r="F45" s="232">
        <f>+'帳票61_06(1)'!AI44</f>
        <v>1641</v>
      </c>
      <c r="G45" s="233">
        <f>+'帳票61_06(1)'!AJ44</f>
        <v>12</v>
      </c>
      <c r="H45" s="234">
        <f t="shared" si="5"/>
        <v>1653</v>
      </c>
      <c r="I45" s="235">
        <f t="shared" si="3"/>
        <v>98.73646209386283</v>
      </c>
      <c r="J45" s="236">
        <f t="shared" si="3"/>
        <v>3.9867109634551494</v>
      </c>
      <c r="K45" s="237">
        <f t="shared" si="3"/>
        <v>84.20784513499746</v>
      </c>
    </row>
    <row r="46" spans="1:11" ht="14.25" thickTop="1">
      <c r="A46" s="19"/>
      <c r="B46" s="79" t="s">
        <v>65</v>
      </c>
      <c r="C46" s="173">
        <f aca="true" t="shared" si="6" ref="C46:H46">SUM(C5:C15)</f>
        <v>962684</v>
      </c>
      <c r="D46" s="174">
        <f t="shared" si="6"/>
        <v>100099</v>
      </c>
      <c r="E46" s="175">
        <f t="shared" si="6"/>
        <v>1062783</v>
      </c>
      <c r="F46" s="173">
        <f t="shared" si="6"/>
        <v>933073</v>
      </c>
      <c r="G46" s="174">
        <f t="shared" si="6"/>
        <v>25384</v>
      </c>
      <c r="H46" s="175">
        <f t="shared" si="6"/>
        <v>958457</v>
      </c>
      <c r="I46" s="176">
        <f t="shared" si="3"/>
        <v>96.92412047982516</v>
      </c>
      <c r="J46" s="177">
        <f t="shared" si="3"/>
        <v>25.358894694252687</v>
      </c>
      <c r="K46" s="178">
        <f t="shared" si="3"/>
        <v>90.18369695412892</v>
      </c>
    </row>
    <row r="47" spans="1:11" ht="14.25" thickBot="1">
      <c r="A47" s="19"/>
      <c r="B47" s="80" t="s">
        <v>66</v>
      </c>
      <c r="C47" s="138">
        <f aca="true" t="shared" si="7" ref="C47:H47">SUM(C16:C45)</f>
        <v>278224</v>
      </c>
      <c r="D47" s="139">
        <f t="shared" si="7"/>
        <v>27204</v>
      </c>
      <c r="E47" s="140">
        <f t="shared" si="7"/>
        <v>305428</v>
      </c>
      <c r="F47" s="138">
        <f t="shared" si="7"/>
        <v>265414</v>
      </c>
      <c r="G47" s="139">
        <f t="shared" si="7"/>
        <v>5949</v>
      </c>
      <c r="H47" s="140">
        <f t="shared" si="7"/>
        <v>271363</v>
      </c>
      <c r="I47" s="153">
        <f t="shared" si="3"/>
        <v>95.39579619299558</v>
      </c>
      <c r="J47" s="167">
        <f t="shared" si="3"/>
        <v>21.8681076312307</v>
      </c>
      <c r="K47" s="154">
        <f t="shared" si="3"/>
        <v>88.8467985908299</v>
      </c>
    </row>
    <row r="48" spans="2:11" ht="14.25" thickBot="1">
      <c r="B48" s="82" t="s">
        <v>114</v>
      </c>
      <c r="C48" s="156">
        <f aca="true" t="shared" si="8" ref="C48:H48">SUM(C46:C47)</f>
        <v>1240908</v>
      </c>
      <c r="D48" s="157">
        <f t="shared" si="8"/>
        <v>127303</v>
      </c>
      <c r="E48" s="158">
        <f t="shared" si="8"/>
        <v>1368211</v>
      </c>
      <c r="F48" s="156">
        <f t="shared" si="8"/>
        <v>1198487</v>
      </c>
      <c r="G48" s="157">
        <f t="shared" si="8"/>
        <v>31333</v>
      </c>
      <c r="H48" s="158">
        <f t="shared" si="8"/>
        <v>1229820</v>
      </c>
      <c r="I48" s="159">
        <f t="shared" si="3"/>
        <v>96.58145487014347</v>
      </c>
      <c r="J48" s="172">
        <f t="shared" si="3"/>
        <v>24.61293135275681</v>
      </c>
      <c r="K48" s="160">
        <f t="shared" si="3"/>
        <v>89.88525892570664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K48"/>
  <sheetViews>
    <sheetView showGridLines="0" workbookViewId="0" topLeftCell="A21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69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+'帳票61_06(1)'!AM4</f>
        <v>9830636</v>
      </c>
      <c r="D5" s="127">
        <f>+'帳票61_06(1)'!AN4</f>
        <v>915183</v>
      </c>
      <c r="E5" s="128">
        <f aca="true" t="shared" si="0" ref="E5:E45">SUM(C5:D5)</f>
        <v>10745819</v>
      </c>
      <c r="F5" s="126">
        <f>+'帳票61_06(1)'!AR4</f>
        <v>9580149</v>
      </c>
      <c r="G5" s="127">
        <f>+'帳票61_06(1)'!AS4</f>
        <v>213459</v>
      </c>
      <c r="H5" s="128">
        <f aca="true" t="shared" si="1" ref="H5:H45">SUM(F5:G5)</f>
        <v>9793608</v>
      </c>
      <c r="I5" s="141">
        <f>IF(C5=0,"－",(F5/C5)*100)</f>
        <v>97.45197564023324</v>
      </c>
      <c r="J5" s="142">
        <f aca="true" t="shared" si="2" ref="J5:K36">IF(D5=0,"－",(G5/D5)*100)</f>
        <v>23.324187621492097</v>
      </c>
      <c r="K5" s="143">
        <f>IF(E5=0,"－",(H5/E5)*100)</f>
        <v>91.13877685823668</v>
      </c>
    </row>
    <row r="6" spans="1:11" ht="13.5">
      <c r="A6" s="17"/>
      <c r="B6" s="75" t="str">
        <f>+'帳票61_06(1)'!B5</f>
        <v>宜野湾市</v>
      </c>
      <c r="C6" s="129">
        <f>+'帳票61_06(1)'!AM5</f>
        <v>2355443</v>
      </c>
      <c r="D6" s="130">
        <f>+'帳票61_06(1)'!AN5</f>
        <v>349630</v>
      </c>
      <c r="E6" s="131">
        <f t="shared" si="0"/>
        <v>2705073</v>
      </c>
      <c r="F6" s="129">
        <f>+'帳票61_06(1)'!AR5</f>
        <v>2278731</v>
      </c>
      <c r="G6" s="130">
        <f>+'帳票61_06(1)'!AS5</f>
        <v>62955</v>
      </c>
      <c r="H6" s="131">
        <f t="shared" si="1"/>
        <v>2341686</v>
      </c>
      <c r="I6" s="144">
        <f aca="true" t="shared" si="3" ref="I6:K48">IF(C6=0,"－",(F6/C6)*100)</f>
        <v>96.74320287096737</v>
      </c>
      <c r="J6" s="145">
        <f t="shared" si="2"/>
        <v>18.006177959557245</v>
      </c>
      <c r="K6" s="146">
        <f t="shared" si="2"/>
        <v>86.5664623468572</v>
      </c>
    </row>
    <row r="7" spans="1:11" ht="13.5">
      <c r="A7" s="17"/>
      <c r="B7" s="75" t="str">
        <f>+'帳票61_06(1)'!B6</f>
        <v>石垣市</v>
      </c>
      <c r="C7" s="129">
        <f>+'帳票61_06(1)'!AM6</f>
        <v>968717</v>
      </c>
      <c r="D7" s="130">
        <f>+'帳票61_06(1)'!AN6</f>
        <v>95751</v>
      </c>
      <c r="E7" s="131">
        <f t="shared" si="0"/>
        <v>1064468</v>
      </c>
      <c r="F7" s="129">
        <f>+'帳票61_06(1)'!AR6</f>
        <v>940300</v>
      </c>
      <c r="G7" s="130">
        <f>+'帳票61_06(1)'!AS6</f>
        <v>21562</v>
      </c>
      <c r="H7" s="131">
        <f t="shared" si="1"/>
        <v>961862</v>
      </c>
      <c r="I7" s="144">
        <f t="shared" si="3"/>
        <v>97.06653233090779</v>
      </c>
      <c r="J7" s="145">
        <f t="shared" si="2"/>
        <v>22.51882486866978</v>
      </c>
      <c r="K7" s="146">
        <f t="shared" si="2"/>
        <v>90.36081873762292</v>
      </c>
    </row>
    <row r="8" spans="1:11" ht="13.5">
      <c r="A8" s="17"/>
      <c r="B8" s="75" t="str">
        <f>+'帳票61_06(1)'!B7</f>
        <v>浦添市</v>
      </c>
      <c r="C8" s="129">
        <f>+'帳票61_06(1)'!AM7</f>
        <v>2861866</v>
      </c>
      <c r="D8" s="130">
        <f>+'帳票61_06(1)'!AN7</f>
        <v>251216</v>
      </c>
      <c r="E8" s="131">
        <f t="shared" si="0"/>
        <v>3113082</v>
      </c>
      <c r="F8" s="129">
        <f>+'帳票61_06(1)'!AR7</f>
        <v>2803798</v>
      </c>
      <c r="G8" s="130">
        <f>+'帳票61_06(1)'!AS7</f>
        <v>66099</v>
      </c>
      <c r="H8" s="131">
        <f t="shared" si="1"/>
        <v>2869897</v>
      </c>
      <c r="I8" s="144">
        <f t="shared" si="3"/>
        <v>97.97097418257877</v>
      </c>
      <c r="J8" s="145">
        <f t="shared" si="2"/>
        <v>26.311620278963122</v>
      </c>
      <c r="K8" s="146">
        <f t="shared" si="2"/>
        <v>92.18828800526295</v>
      </c>
    </row>
    <row r="9" spans="1:11" ht="13.5">
      <c r="A9" s="17"/>
      <c r="B9" s="76" t="str">
        <f>+'帳票61_06(1)'!B8</f>
        <v>名護市</v>
      </c>
      <c r="C9" s="132">
        <f>+'帳票61_06(1)'!AM8</f>
        <v>1078826</v>
      </c>
      <c r="D9" s="133">
        <f>+'帳票61_06(1)'!AN8</f>
        <v>139048</v>
      </c>
      <c r="E9" s="134">
        <f t="shared" si="0"/>
        <v>1217874</v>
      </c>
      <c r="F9" s="132">
        <f>+'帳票61_06(1)'!AR8</f>
        <v>1042727</v>
      </c>
      <c r="G9" s="133">
        <f>+'帳票61_06(1)'!AS8</f>
        <v>21534</v>
      </c>
      <c r="H9" s="134">
        <f t="shared" si="1"/>
        <v>1064261</v>
      </c>
      <c r="I9" s="147">
        <f t="shared" si="3"/>
        <v>96.65386262474208</v>
      </c>
      <c r="J9" s="148">
        <f t="shared" si="2"/>
        <v>15.486738392497553</v>
      </c>
      <c r="K9" s="149">
        <f t="shared" si="2"/>
        <v>87.38679042331144</v>
      </c>
    </row>
    <row r="10" spans="1:11" ht="13.5">
      <c r="A10" s="17"/>
      <c r="B10" s="77" t="str">
        <f>+'帳票61_06(1)'!B9</f>
        <v>糸満市</v>
      </c>
      <c r="C10" s="135">
        <f>+'帳票61_06(1)'!AM9</f>
        <v>949144</v>
      </c>
      <c r="D10" s="136">
        <f>+'帳票61_06(1)'!AN9</f>
        <v>98017</v>
      </c>
      <c r="E10" s="137">
        <f t="shared" si="0"/>
        <v>1047161</v>
      </c>
      <c r="F10" s="135">
        <f>+'帳票61_06(1)'!AR9</f>
        <v>915401</v>
      </c>
      <c r="G10" s="136">
        <f>+'帳票61_06(1)'!AS9</f>
        <v>19412</v>
      </c>
      <c r="H10" s="137">
        <f t="shared" si="1"/>
        <v>934813</v>
      </c>
      <c r="I10" s="150">
        <f t="shared" si="3"/>
        <v>96.44490193268882</v>
      </c>
      <c r="J10" s="151">
        <f t="shared" si="2"/>
        <v>19.804727751308445</v>
      </c>
      <c r="K10" s="152">
        <f t="shared" si="2"/>
        <v>89.27118179534952</v>
      </c>
    </row>
    <row r="11" spans="1:11" ht="13.5">
      <c r="A11" s="17"/>
      <c r="B11" s="75" t="str">
        <f>+'帳票61_06(1)'!B10</f>
        <v>沖縄市</v>
      </c>
      <c r="C11" s="129">
        <f>+'帳票61_06(1)'!AM10</f>
        <v>2953305</v>
      </c>
      <c r="D11" s="130">
        <f>+'帳票61_06(1)'!AN10</f>
        <v>311421</v>
      </c>
      <c r="E11" s="131">
        <f t="shared" si="0"/>
        <v>3264726</v>
      </c>
      <c r="F11" s="129">
        <f>+'帳票61_06(1)'!AR10</f>
        <v>2859711</v>
      </c>
      <c r="G11" s="130">
        <f>+'帳票61_06(1)'!AS10</f>
        <v>87296</v>
      </c>
      <c r="H11" s="131">
        <f t="shared" si="1"/>
        <v>2947007</v>
      </c>
      <c r="I11" s="144">
        <f t="shared" si="3"/>
        <v>96.83087253094415</v>
      </c>
      <c r="J11" s="145">
        <f t="shared" si="2"/>
        <v>28.03150718801879</v>
      </c>
      <c r="K11" s="146">
        <f t="shared" si="2"/>
        <v>90.26812663604848</v>
      </c>
    </row>
    <row r="12" spans="1:11" ht="13.5">
      <c r="A12" s="17"/>
      <c r="B12" s="75" t="str">
        <f>+'帳票61_06(1)'!B11</f>
        <v>豊見城市</v>
      </c>
      <c r="C12" s="129">
        <f>+'帳票61_06(1)'!AM11</f>
        <v>1258993</v>
      </c>
      <c r="D12" s="130">
        <f>+'帳票61_06(1)'!AN11</f>
        <v>157935</v>
      </c>
      <c r="E12" s="131">
        <f t="shared" si="0"/>
        <v>1416928</v>
      </c>
      <c r="F12" s="129">
        <f>+'帳票61_06(1)'!AR11</f>
        <v>1226260</v>
      </c>
      <c r="G12" s="130">
        <f>+'帳票61_06(1)'!AS11</f>
        <v>25626</v>
      </c>
      <c r="H12" s="131">
        <f t="shared" si="1"/>
        <v>1251886</v>
      </c>
      <c r="I12" s="144">
        <f t="shared" si="3"/>
        <v>97.40006497256141</v>
      </c>
      <c r="J12" s="145">
        <f t="shared" si="2"/>
        <v>16.2256624560737</v>
      </c>
      <c r="K12" s="146">
        <f t="shared" si="2"/>
        <v>88.35212516091148</v>
      </c>
    </row>
    <row r="13" spans="1:11" ht="13.5">
      <c r="A13" s="17"/>
      <c r="B13" s="75" t="str">
        <f>+'帳票61_06(1)'!B12</f>
        <v>うるま市</v>
      </c>
      <c r="C13" s="129">
        <f>+'帳票61_06(1)'!AM12</f>
        <v>1777395</v>
      </c>
      <c r="D13" s="130">
        <f>+'帳票61_06(1)'!AN12</f>
        <v>396333</v>
      </c>
      <c r="E13" s="131">
        <f t="shared" si="0"/>
        <v>2173728</v>
      </c>
      <c r="F13" s="129">
        <f>+'帳票61_06(1)'!AR12</f>
        <v>1697091</v>
      </c>
      <c r="G13" s="130">
        <f>+'帳票61_06(1)'!AS12</f>
        <v>147586</v>
      </c>
      <c r="H13" s="131">
        <f t="shared" si="1"/>
        <v>1844677</v>
      </c>
      <c r="I13" s="144">
        <f t="shared" si="3"/>
        <v>95.48192720245078</v>
      </c>
      <c r="J13" s="145">
        <f t="shared" si="2"/>
        <v>37.2378782488463</v>
      </c>
      <c r="K13" s="146">
        <f t="shared" si="2"/>
        <v>84.86236548455004</v>
      </c>
    </row>
    <row r="14" spans="1:11" ht="13.5">
      <c r="A14" s="17"/>
      <c r="B14" s="76" t="str">
        <f>+'帳票61_06(1)'!B13</f>
        <v>宮古島市</v>
      </c>
      <c r="C14" s="132">
        <f>+'帳票61_06(1)'!AM13</f>
        <v>1169877</v>
      </c>
      <c r="D14" s="133">
        <f>+'帳票61_06(1)'!AN13</f>
        <v>111025</v>
      </c>
      <c r="E14" s="134">
        <f t="shared" si="0"/>
        <v>1280902</v>
      </c>
      <c r="F14" s="132">
        <f>+'帳票61_06(1)'!AR13</f>
        <v>1141378</v>
      </c>
      <c r="G14" s="133">
        <f>+'帳票61_06(1)'!AS13</f>
        <v>19793</v>
      </c>
      <c r="H14" s="134">
        <f t="shared" si="1"/>
        <v>1161171</v>
      </c>
      <c r="I14" s="147">
        <f t="shared" si="3"/>
        <v>97.56393193472476</v>
      </c>
      <c r="J14" s="148">
        <f t="shared" si="2"/>
        <v>17.827516325151993</v>
      </c>
      <c r="K14" s="149">
        <f t="shared" si="2"/>
        <v>90.65260261909187</v>
      </c>
    </row>
    <row r="15" spans="1:11" ht="13.5">
      <c r="A15" s="17"/>
      <c r="B15" s="77" t="str">
        <f>+'帳票61_06(1)'!B14</f>
        <v>南城市</v>
      </c>
      <c r="C15" s="135">
        <f>+'帳票61_06(1)'!AM14</f>
        <v>599412</v>
      </c>
      <c r="D15" s="136">
        <f>+'帳票61_06(1)'!AN14</f>
        <v>41244</v>
      </c>
      <c r="E15" s="137">
        <f t="shared" si="0"/>
        <v>640656</v>
      </c>
      <c r="F15" s="135">
        <f>+'帳票61_06(1)'!AR14</f>
        <v>583579</v>
      </c>
      <c r="G15" s="136">
        <f>+'帳票61_06(1)'!AS14</f>
        <v>6892</v>
      </c>
      <c r="H15" s="137">
        <f t="shared" si="1"/>
        <v>590471</v>
      </c>
      <c r="I15" s="150">
        <f t="shared" si="3"/>
        <v>97.35857807317838</v>
      </c>
      <c r="J15" s="151">
        <f t="shared" si="2"/>
        <v>16.710309378333818</v>
      </c>
      <c r="K15" s="152">
        <f t="shared" si="2"/>
        <v>92.1666229614645</v>
      </c>
    </row>
    <row r="16" spans="1:11" ht="13.5">
      <c r="A16" s="17"/>
      <c r="B16" s="78" t="str">
        <f>+'帳票61_06(1)'!B15</f>
        <v>国頭村</v>
      </c>
      <c r="C16" s="126">
        <f>+'帳票61_06(1)'!AM15</f>
        <v>67364</v>
      </c>
      <c r="D16" s="127">
        <f>+'帳票61_06(1)'!AN15</f>
        <v>4413</v>
      </c>
      <c r="E16" s="128">
        <f t="shared" si="0"/>
        <v>71777</v>
      </c>
      <c r="F16" s="126">
        <f>+'帳票61_06(1)'!AR15</f>
        <v>65478</v>
      </c>
      <c r="G16" s="127">
        <f>+'帳票61_06(1)'!AS15</f>
        <v>705</v>
      </c>
      <c r="H16" s="128">
        <f t="shared" si="1"/>
        <v>66183</v>
      </c>
      <c r="I16" s="141">
        <f t="shared" si="3"/>
        <v>97.20028501870436</v>
      </c>
      <c r="J16" s="142">
        <f t="shared" si="2"/>
        <v>15.975526852481305</v>
      </c>
      <c r="K16" s="143">
        <f t="shared" si="2"/>
        <v>92.20641709739888</v>
      </c>
    </row>
    <row r="17" spans="1:11" ht="13.5">
      <c r="A17" s="17"/>
      <c r="B17" s="75" t="str">
        <f>+'帳票61_06(1)'!B16</f>
        <v>大宜味村</v>
      </c>
      <c r="C17" s="129">
        <f>+'帳票61_06(1)'!AM16</f>
        <v>38367</v>
      </c>
      <c r="D17" s="130">
        <f>+'帳票61_06(1)'!AN16</f>
        <v>1582</v>
      </c>
      <c r="E17" s="131">
        <f t="shared" si="0"/>
        <v>39949</v>
      </c>
      <c r="F17" s="129">
        <f>+'帳票61_06(1)'!AR16</f>
        <v>37827</v>
      </c>
      <c r="G17" s="130">
        <f>+'帳票61_06(1)'!AS16</f>
        <v>108</v>
      </c>
      <c r="H17" s="131">
        <f t="shared" si="1"/>
        <v>37935</v>
      </c>
      <c r="I17" s="144">
        <f t="shared" si="3"/>
        <v>98.59254046446165</v>
      </c>
      <c r="J17" s="145">
        <f t="shared" si="2"/>
        <v>6.826801517067003</v>
      </c>
      <c r="K17" s="146">
        <f t="shared" si="2"/>
        <v>94.9585721795289</v>
      </c>
    </row>
    <row r="18" spans="1:11" ht="13.5">
      <c r="A18" s="17"/>
      <c r="B18" s="75" t="str">
        <f>+'帳票61_06(1)'!B17</f>
        <v>東村</v>
      </c>
      <c r="C18" s="129">
        <f>+'帳票61_06(1)'!AM17</f>
        <v>57802</v>
      </c>
      <c r="D18" s="130">
        <f>+'帳票61_06(1)'!AN17</f>
        <v>1903</v>
      </c>
      <c r="E18" s="131">
        <f t="shared" si="0"/>
        <v>59705</v>
      </c>
      <c r="F18" s="129">
        <f>+'帳票61_06(1)'!AR17</f>
        <v>57430</v>
      </c>
      <c r="G18" s="130">
        <f>+'帳票61_06(1)'!AS17</f>
        <v>326</v>
      </c>
      <c r="H18" s="131">
        <f t="shared" si="1"/>
        <v>57756</v>
      </c>
      <c r="I18" s="144">
        <f t="shared" si="3"/>
        <v>99.35642365316079</v>
      </c>
      <c r="J18" s="145">
        <f t="shared" si="2"/>
        <v>17.130846032580134</v>
      </c>
      <c r="K18" s="146">
        <f t="shared" si="2"/>
        <v>96.73561678251403</v>
      </c>
    </row>
    <row r="19" spans="1:11" ht="13.5">
      <c r="A19" s="17"/>
      <c r="B19" s="76" t="str">
        <f>+'帳票61_06(1)'!B18</f>
        <v>今帰仁村</v>
      </c>
      <c r="C19" s="132">
        <f>+'帳票61_06(1)'!AM18</f>
        <v>94649</v>
      </c>
      <c r="D19" s="133">
        <f>+'帳票61_06(1)'!AN18</f>
        <v>7066</v>
      </c>
      <c r="E19" s="134">
        <f t="shared" si="0"/>
        <v>101715</v>
      </c>
      <c r="F19" s="132">
        <f>+'帳票61_06(1)'!AR18</f>
        <v>92577</v>
      </c>
      <c r="G19" s="133">
        <f>+'帳票61_06(1)'!AS18</f>
        <v>1860</v>
      </c>
      <c r="H19" s="134">
        <f t="shared" si="1"/>
        <v>94437</v>
      </c>
      <c r="I19" s="147">
        <f t="shared" si="3"/>
        <v>97.81085906876987</v>
      </c>
      <c r="J19" s="148">
        <f t="shared" si="2"/>
        <v>26.323238041324654</v>
      </c>
      <c r="K19" s="149">
        <f t="shared" si="2"/>
        <v>92.8447131691491</v>
      </c>
    </row>
    <row r="20" spans="1:11" ht="13.5">
      <c r="A20" s="17"/>
      <c r="B20" s="77" t="str">
        <f>+'帳票61_06(1)'!B19</f>
        <v>本部町</v>
      </c>
      <c r="C20" s="135">
        <f>+'帳票61_06(1)'!AM19</f>
        <v>147737</v>
      </c>
      <c r="D20" s="136">
        <f>+'帳票61_06(1)'!AN19</f>
        <v>20748</v>
      </c>
      <c r="E20" s="137">
        <f t="shared" si="0"/>
        <v>168485</v>
      </c>
      <c r="F20" s="135">
        <f>+'帳票61_06(1)'!AR19</f>
        <v>140984</v>
      </c>
      <c r="G20" s="136">
        <f>+'帳票61_06(1)'!AS19</f>
        <v>2149</v>
      </c>
      <c r="H20" s="137">
        <f t="shared" si="1"/>
        <v>143133</v>
      </c>
      <c r="I20" s="150">
        <f t="shared" si="3"/>
        <v>95.4290394417106</v>
      </c>
      <c r="J20" s="151">
        <f t="shared" si="2"/>
        <v>10.357624831309042</v>
      </c>
      <c r="K20" s="152">
        <f t="shared" si="2"/>
        <v>84.9529631717957</v>
      </c>
    </row>
    <row r="21" spans="1:11" ht="13.5">
      <c r="A21" s="17"/>
      <c r="B21" s="75" t="str">
        <f>+'帳票61_06(1)'!B20</f>
        <v>恩納村</v>
      </c>
      <c r="C21" s="129">
        <f>+'帳票61_06(1)'!AM20</f>
        <v>163910</v>
      </c>
      <c r="D21" s="130">
        <f>+'帳票61_06(1)'!AN20</f>
        <v>23922</v>
      </c>
      <c r="E21" s="131">
        <f t="shared" si="0"/>
        <v>187832</v>
      </c>
      <c r="F21" s="129">
        <f>+'帳票61_06(1)'!AR20</f>
        <v>149221</v>
      </c>
      <c r="G21" s="130">
        <f>+'帳票61_06(1)'!AS20</f>
        <v>7823</v>
      </c>
      <c r="H21" s="131">
        <f t="shared" si="1"/>
        <v>157044</v>
      </c>
      <c r="I21" s="144">
        <f t="shared" si="3"/>
        <v>91.03837471783297</v>
      </c>
      <c r="J21" s="145">
        <f t="shared" si="2"/>
        <v>32.702115207758546</v>
      </c>
      <c r="K21" s="146">
        <f t="shared" si="2"/>
        <v>83.6087567613612</v>
      </c>
    </row>
    <row r="22" spans="1:11" ht="13.5">
      <c r="A22" s="17"/>
      <c r="B22" s="75" t="str">
        <f>+'帳票61_06(1)'!B21</f>
        <v>宜野座村</v>
      </c>
      <c r="C22" s="129">
        <f>+'帳票61_06(1)'!AM21</f>
        <v>82827</v>
      </c>
      <c r="D22" s="130">
        <f>+'帳票61_06(1)'!AN21</f>
        <v>27236</v>
      </c>
      <c r="E22" s="131">
        <f t="shared" si="0"/>
        <v>110063</v>
      </c>
      <c r="F22" s="129">
        <f>+'帳票61_06(1)'!AR21</f>
        <v>79913</v>
      </c>
      <c r="G22" s="130">
        <f>+'帳票61_06(1)'!AS21</f>
        <v>2465</v>
      </c>
      <c r="H22" s="131">
        <f t="shared" si="1"/>
        <v>82378</v>
      </c>
      <c r="I22" s="144">
        <f t="shared" si="3"/>
        <v>96.48182355995026</v>
      </c>
      <c r="J22" s="145">
        <f t="shared" si="2"/>
        <v>9.05052136877662</v>
      </c>
      <c r="K22" s="146">
        <f t="shared" si="2"/>
        <v>74.84622443509626</v>
      </c>
    </row>
    <row r="23" spans="1:11" ht="13.5">
      <c r="A23" s="17"/>
      <c r="B23" s="75" t="str">
        <f>+'帳票61_06(1)'!B22</f>
        <v>金武町</v>
      </c>
      <c r="C23" s="129">
        <f>+'帳票61_06(1)'!AM22</f>
        <v>186896</v>
      </c>
      <c r="D23" s="130">
        <f>+'帳票61_06(1)'!AN22</f>
        <v>27770</v>
      </c>
      <c r="E23" s="131">
        <f t="shared" si="0"/>
        <v>214666</v>
      </c>
      <c r="F23" s="129">
        <f>+'帳票61_06(1)'!AR22</f>
        <v>181439</v>
      </c>
      <c r="G23" s="130">
        <f>+'帳票61_06(1)'!AS22</f>
        <v>5492</v>
      </c>
      <c r="H23" s="131">
        <f t="shared" si="1"/>
        <v>186931</v>
      </c>
      <c r="I23" s="144">
        <f t="shared" si="3"/>
        <v>97.080194332677</v>
      </c>
      <c r="J23" s="145">
        <f t="shared" si="2"/>
        <v>19.776737486496216</v>
      </c>
      <c r="K23" s="146">
        <f t="shared" si="2"/>
        <v>87.07992881965471</v>
      </c>
    </row>
    <row r="24" spans="1:11" ht="13.5">
      <c r="A24" s="17"/>
      <c r="B24" s="76" t="str">
        <f>+'帳票61_06(1)'!B23</f>
        <v>伊江村</v>
      </c>
      <c r="C24" s="132">
        <f>+'帳票61_06(1)'!AM23</f>
        <v>55543</v>
      </c>
      <c r="D24" s="133">
        <f>+'帳票61_06(1)'!AN23</f>
        <v>3367</v>
      </c>
      <c r="E24" s="134">
        <f t="shared" si="0"/>
        <v>58910</v>
      </c>
      <c r="F24" s="132">
        <f>+'帳票61_06(1)'!AR23</f>
        <v>55175</v>
      </c>
      <c r="G24" s="133">
        <f>+'帳票61_06(1)'!AS23</f>
        <v>100</v>
      </c>
      <c r="H24" s="134">
        <f t="shared" si="1"/>
        <v>55275</v>
      </c>
      <c r="I24" s="147">
        <f t="shared" si="3"/>
        <v>99.3374502637596</v>
      </c>
      <c r="J24" s="148">
        <f t="shared" si="2"/>
        <v>2.97000297000297</v>
      </c>
      <c r="K24" s="149">
        <f t="shared" si="2"/>
        <v>93.82957053131896</v>
      </c>
    </row>
    <row r="25" spans="1:11" ht="13.5">
      <c r="A25" s="17"/>
      <c r="B25" s="77" t="str">
        <f>+'帳票61_06(1)'!B24</f>
        <v>読谷村</v>
      </c>
      <c r="C25" s="135">
        <f>+'帳票61_06(1)'!AM24</f>
        <v>723907</v>
      </c>
      <c r="D25" s="136">
        <f>+'帳票61_06(1)'!AN24</f>
        <v>67517</v>
      </c>
      <c r="E25" s="137">
        <f t="shared" si="0"/>
        <v>791424</v>
      </c>
      <c r="F25" s="135">
        <f>+'帳票61_06(1)'!AR24</f>
        <v>705692</v>
      </c>
      <c r="G25" s="136">
        <f>+'帳票61_06(1)'!AS24</f>
        <v>19300</v>
      </c>
      <c r="H25" s="137">
        <f t="shared" si="1"/>
        <v>724992</v>
      </c>
      <c r="I25" s="150">
        <f t="shared" si="3"/>
        <v>97.48379280763966</v>
      </c>
      <c r="J25" s="151">
        <f t="shared" si="2"/>
        <v>28.585393308351968</v>
      </c>
      <c r="K25" s="152">
        <f t="shared" si="2"/>
        <v>91.6060164968462</v>
      </c>
    </row>
    <row r="26" spans="1:11" ht="13.5">
      <c r="A26" s="17"/>
      <c r="B26" s="75" t="str">
        <f>+'帳票61_06(1)'!B25</f>
        <v>嘉手納町</v>
      </c>
      <c r="C26" s="129">
        <f>+'帳票61_06(1)'!AM25</f>
        <v>438219</v>
      </c>
      <c r="D26" s="130">
        <f>+'帳票61_06(1)'!AN25</f>
        <v>38064</v>
      </c>
      <c r="E26" s="131">
        <f t="shared" si="0"/>
        <v>476283</v>
      </c>
      <c r="F26" s="129">
        <f>+'帳票61_06(1)'!AR25</f>
        <v>428742</v>
      </c>
      <c r="G26" s="130">
        <f>+'帳票61_06(1)'!AS25</f>
        <v>9933</v>
      </c>
      <c r="H26" s="131">
        <f t="shared" si="1"/>
        <v>438675</v>
      </c>
      <c r="I26" s="144">
        <f t="shared" si="3"/>
        <v>97.83738267852375</v>
      </c>
      <c r="J26" s="145">
        <f t="shared" si="2"/>
        <v>26.09552332912989</v>
      </c>
      <c r="K26" s="146">
        <f t="shared" si="2"/>
        <v>92.10385422112483</v>
      </c>
    </row>
    <row r="27" spans="1:11" ht="13.5">
      <c r="A27" s="17"/>
      <c r="B27" s="75" t="str">
        <f>+'帳票61_06(1)'!B26</f>
        <v>北谷町</v>
      </c>
      <c r="C27" s="129">
        <f>+'帳票61_06(1)'!AM26</f>
        <v>947910</v>
      </c>
      <c r="D27" s="130">
        <f>+'帳票61_06(1)'!AN26</f>
        <v>67102</v>
      </c>
      <c r="E27" s="131">
        <f t="shared" si="0"/>
        <v>1015012</v>
      </c>
      <c r="F27" s="129">
        <f>+'帳票61_06(1)'!AR26</f>
        <v>924458</v>
      </c>
      <c r="G27" s="130">
        <f>+'帳票61_06(1)'!AS26</f>
        <v>13727</v>
      </c>
      <c r="H27" s="131">
        <f t="shared" si="1"/>
        <v>938185</v>
      </c>
      <c r="I27" s="144">
        <f t="shared" si="3"/>
        <v>97.52592545705816</v>
      </c>
      <c r="J27" s="145">
        <f t="shared" si="2"/>
        <v>20.456916336323804</v>
      </c>
      <c r="K27" s="146">
        <f t="shared" si="2"/>
        <v>92.43092692500187</v>
      </c>
    </row>
    <row r="28" spans="1:11" ht="13.5">
      <c r="A28" s="17"/>
      <c r="B28" s="75" t="str">
        <f>+'帳票61_06(1)'!B27</f>
        <v>北中城村</v>
      </c>
      <c r="C28" s="129">
        <f>+'帳票61_06(1)'!AM27</f>
        <v>454342</v>
      </c>
      <c r="D28" s="130">
        <f>+'帳票61_06(1)'!AN27</f>
        <v>59426</v>
      </c>
      <c r="E28" s="131">
        <f t="shared" si="0"/>
        <v>513768</v>
      </c>
      <c r="F28" s="129">
        <f>+'帳票61_06(1)'!AR27</f>
        <v>436311</v>
      </c>
      <c r="G28" s="130">
        <f>+'帳票61_06(1)'!AS27</f>
        <v>9075</v>
      </c>
      <c r="H28" s="131">
        <f t="shared" si="1"/>
        <v>445386</v>
      </c>
      <c r="I28" s="144">
        <f t="shared" si="3"/>
        <v>96.03140365627655</v>
      </c>
      <c r="J28" s="145">
        <f t="shared" si="2"/>
        <v>15.271093460774745</v>
      </c>
      <c r="K28" s="146">
        <f t="shared" si="2"/>
        <v>86.69010136871117</v>
      </c>
    </row>
    <row r="29" spans="1:11" ht="13.5">
      <c r="A29" s="17"/>
      <c r="B29" s="76" t="str">
        <f>+'帳票61_06(1)'!B28</f>
        <v>中城村</v>
      </c>
      <c r="C29" s="132">
        <f>+'帳票61_06(1)'!AM28</f>
        <v>285192</v>
      </c>
      <c r="D29" s="133">
        <f>+'帳票61_06(1)'!AN28</f>
        <v>37029</v>
      </c>
      <c r="E29" s="134">
        <f t="shared" si="0"/>
        <v>322221</v>
      </c>
      <c r="F29" s="132">
        <f>+'帳票61_06(1)'!AR28</f>
        <v>275253</v>
      </c>
      <c r="G29" s="133">
        <f>+'帳票61_06(1)'!AS28</f>
        <v>9934</v>
      </c>
      <c r="H29" s="134">
        <f t="shared" si="1"/>
        <v>285187</v>
      </c>
      <c r="I29" s="147">
        <f t="shared" si="3"/>
        <v>96.51497938231086</v>
      </c>
      <c r="J29" s="148">
        <f t="shared" si="2"/>
        <v>26.827621593885876</v>
      </c>
      <c r="K29" s="149">
        <f t="shared" si="2"/>
        <v>88.50664605969195</v>
      </c>
    </row>
    <row r="30" spans="1:11" ht="13.5">
      <c r="A30" s="17"/>
      <c r="B30" s="77" t="str">
        <f>+'帳票61_06(1)'!B29</f>
        <v>西原町</v>
      </c>
      <c r="C30" s="135">
        <f>+'帳票61_06(1)'!AM29</f>
        <v>739012</v>
      </c>
      <c r="D30" s="136">
        <f>+'帳票61_06(1)'!AN29</f>
        <v>90844</v>
      </c>
      <c r="E30" s="137">
        <f t="shared" si="0"/>
        <v>829856</v>
      </c>
      <c r="F30" s="135">
        <f>+'帳票61_06(1)'!AR29</f>
        <v>713138</v>
      </c>
      <c r="G30" s="136">
        <f>+'帳票61_06(1)'!AS29</f>
        <v>17730</v>
      </c>
      <c r="H30" s="137">
        <f t="shared" si="1"/>
        <v>730868</v>
      </c>
      <c r="I30" s="150">
        <f t="shared" si="3"/>
        <v>96.49883899043587</v>
      </c>
      <c r="J30" s="151">
        <f t="shared" si="2"/>
        <v>19.5169741534939</v>
      </c>
      <c r="K30" s="152">
        <f t="shared" si="2"/>
        <v>88.07166544557128</v>
      </c>
    </row>
    <row r="31" spans="1:11" ht="13.5">
      <c r="A31" s="17"/>
      <c r="B31" s="75" t="str">
        <f>+'帳票61_06(1)'!B30</f>
        <v>与那原町</v>
      </c>
      <c r="C31" s="129">
        <f>+'帳票61_06(1)'!AM30</f>
        <v>308778</v>
      </c>
      <c r="D31" s="130">
        <f>+'帳票61_06(1)'!AN30</f>
        <v>26173</v>
      </c>
      <c r="E31" s="131">
        <f t="shared" si="0"/>
        <v>334951</v>
      </c>
      <c r="F31" s="129">
        <f>+'帳票61_06(1)'!AR30</f>
        <v>303826</v>
      </c>
      <c r="G31" s="130">
        <f>+'帳票61_06(1)'!AS30</f>
        <v>5068</v>
      </c>
      <c r="H31" s="131">
        <f t="shared" si="1"/>
        <v>308894</v>
      </c>
      <c r="I31" s="144">
        <f t="shared" si="3"/>
        <v>98.3962588008213</v>
      </c>
      <c r="J31" s="145">
        <f t="shared" si="2"/>
        <v>19.363466167424445</v>
      </c>
      <c r="K31" s="146">
        <f t="shared" si="2"/>
        <v>92.22065317016519</v>
      </c>
    </row>
    <row r="32" spans="1:11" ht="13.5">
      <c r="A32" s="17"/>
      <c r="B32" s="75" t="str">
        <f>+'帳票61_06(1)'!B31</f>
        <v>南風原町</v>
      </c>
      <c r="C32" s="129">
        <f>+'帳票61_06(1)'!AM31</f>
        <v>731249</v>
      </c>
      <c r="D32" s="130">
        <f>+'帳票61_06(1)'!AN31</f>
        <v>56807</v>
      </c>
      <c r="E32" s="131">
        <f t="shared" si="0"/>
        <v>788056</v>
      </c>
      <c r="F32" s="129">
        <f>+'帳票61_06(1)'!AR31</f>
        <v>715405</v>
      </c>
      <c r="G32" s="130">
        <f>+'帳票61_06(1)'!AS31</f>
        <v>9722</v>
      </c>
      <c r="H32" s="131">
        <f t="shared" si="1"/>
        <v>725127</v>
      </c>
      <c r="I32" s="144">
        <f t="shared" si="3"/>
        <v>97.83329618228538</v>
      </c>
      <c r="J32" s="145">
        <f t="shared" si="2"/>
        <v>17.114088052528736</v>
      </c>
      <c r="K32" s="146">
        <f t="shared" si="2"/>
        <v>92.01465378094957</v>
      </c>
    </row>
    <row r="33" spans="1:11" ht="13.5">
      <c r="A33" s="17"/>
      <c r="B33" s="75" t="str">
        <f>+'帳票61_06(1)'!B32</f>
        <v>渡嘉敷村</v>
      </c>
      <c r="C33" s="129">
        <f>+'帳票61_06(1)'!AM32</f>
        <v>19544</v>
      </c>
      <c r="D33" s="130">
        <f>+'帳票61_06(1)'!AN32</f>
        <v>27</v>
      </c>
      <c r="E33" s="131">
        <f t="shared" si="0"/>
        <v>19571</v>
      </c>
      <c r="F33" s="129">
        <f>+'帳票61_06(1)'!AR32</f>
        <v>19377</v>
      </c>
      <c r="G33" s="130">
        <f>+'帳票61_06(1)'!AS32</f>
        <v>15</v>
      </c>
      <c r="H33" s="131">
        <f t="shared" si="1"/>
        <v>19392</v>
      </c>
      <c r="I33" s="144">
        <f t="shared" si="3"/>
        <v>99.14551780597625</v>
      </c>
      <c r="J33" s="145">
        <f t="shared" si="2"/>
        <v>55.55555555555556</v>
      </c>
      <c r="K33" s="146">
        <f t="shared" si="2"/>
        <v>99.08538143171019</v>
      </c>
    </row>
    <row r="34" spans="1:11" ht="13.5">
      <c r="A34" s="17"/>
      <c r="B34" s="76" t="str">
        <f>+'帳票61_06(1)'!B33</f>
        <v>座間味村</v>
      </c>
      <c r="C34" s="132">
        <f>+'帳票61_06(1)'!AM33</f>
        <v>20566</v>
      </c>
      <c r="D34" s="133">
        <f>+'帳票61_06(1)'!AN33</f>
        <v>4789</v>
      </c>
      <c r="E34" s="134">
        <f t="shared" si="0"/>
        <v>25355</v>
      </c>
      <c r="F34" s="132">
        <f>+'帳票61_06(1)'!AR33</f>
        <v>19904</v>
      </c>
      <c r="G34" s="133">
        <f>+'帳票61_06(1)'!AS33</f>
        <v>404</v>
      </c>
      <c r="H34" s="134">
        <f t="shared" si="1"/>
        <v>20308</v>
      </c>
      <c r="I34" s="147">
        <f t="shared" si="3"/>
        <v>96.78109501118351</v>
      </c>
      <c r="J34" s="148">
        <f t="shared" si="2"/>
        <v>8.435999164752559</v>
      </c>
      <c r="K34" s="149">
        <f t="shared" si="2"/>
        <v>80.09465588641294</v>
      </c>
    </row>
    <row r="35" spans="1:11" ht="13.5">
      <c r="A35" s="17"/>
      <c r="B35" s="77" t="str">
        <f>+'帳票61_06(1)'!B34</f>
        <v>粟国村</v>
      </c>
      <c r="C35" s="135">
        <f>+'帳票61_06(1)'!AM34</f>
        <v>13083</v>
      </c>
      <c r="D35" s="136">
        <f>+'帳票61_06(1)'!AN34</f>
        <v>0</v>
      </c>
      <c r="E35" s="137">
        <f t="shared" si="0"/>
        <v>13083</v>
      </c>
      <c r="F35" s="135">
        <f>+'帳票61_06(1)'!AR34</f>
        <v>13083</v>
      </c>
      <c r="G35" s="136">
        <f>+'帳票61_06(1)'!AS34</f>
        <v>0</v>
      </c>
      <c r="H35" s="137">
        <f t="shared" si="1"/>
        <v>13083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+'帳票61_06(1)'!AM35</f>
        <v>8883</v>
      </c>
      <c r="D36" s="130">
        <f>+'帳票61_06(1)'!AN35</f>
        <v>1833</v>
      </c>
      <c r="E36" s="131">
        <f t="shared" si="0"/>
        <v>10716</v>
      </c>
      <c r="F36" s="129">
        <f>+'帳票61_06(1)'!AR35</f>
        <v>8776</v>
      </c>
      <c r="G36" s="130">
        <f>+'帳票61_06(1)'!AS35</f>
        <v>1631</v>
      </c>
      <c r="H36" s="131">
        <f t="shared" si="1"/>
        <v>10407</v>
      </c>
      <c r="I36" s="144">
        <f t="shared" si="3"/>
        <v>98.79545198694134</v>
      </c>
      <c r="J36" s="145">
        <f t="shared" si="2"/>
        <v>88.9798145117294</v>
      </c>
      <c r="K36" s="146">
        <f t="shared" si="2"/>
        <v>97.11646136618141</v>
      </c>
    </row>
    <row r="37" spans="1:11" ht="13.5">
      <c r="A37" s="17"/>
      <c r="B37" s="75" t="str">
        <f>+'帳票61_06(1)'!B36</f>
        <v>南大東村</v>
      </c>
      <c r="C37" s="129">
        <f>+'帳票61_06(1)'!AM36</f>
        <v>35575</v>
      </c>
      <c r="D37" s="130">
        <f>+'帳票61_06(1)'!AN36</f>
        <v>5631</v>
      </c>
      <c r="E37" s="131">
        <f t="shared" si="0"/>
        <v>41206</v>
      </c>
      <c r="F37" s="129">
        <f>+'帳票61_06(1)'!AR36</f>
        <v>34622</v>
      </c>
      <c r="G37" s="130">
        <f>+'帳票61_06(1)'!AS36</f>
        <v>1167</v>
      </c>
      <c r="H37" s="131">
        <f t="shared" si="1"/>
        <v>35789</v>
      </c>
      <c r="I37" s="144">
        <f t="shared" si="3"/>
        <v>97.32115249472945</v>
      </c>
      <c r="J37" s="145">
        <f t="shared" si="3"/>
        <v>20.724560468833246</v>
      </c>
      <c r="K37" s="146">
        <f t="shared" si="3"/>
        <v>86.85385623452895</v>
      </c>
    </row>
    <row r="38" spans="1:11" ht="13.5">
      <c r="A38" s="17"/>
      <c r="B38" s="75" t="str">
        <f>+'帳票61_06(1)'!B37</f>
        <v>北大東村</v>
      </c>
      <c r="C38" s="129">
        <f>+'帳票61_06(1)'!AM37</f>
        <v>18829</v>
      </c>
      <c r="D38" s="130">
        <f>+'帳票61_06(1)'!AN37</f>
        <v>2926</v>
      </c>
      <c r="E38" s="131">
        <f t="shared" si="0"/>
        <v>21755</v>
      </c>
      <c r="F38" s="129">
        <f>+'帳票61_06(1)'!AR37</f>
        <v>18312</v>
      </c>
      <c r="G38" s="130">
        <f>+'帳票61_06(1)'!AS37</f>
        <v>1003</v>
      </c>
      <c r="H38" s="131">
        <f t="shared" si="1"/>
        <v>19315</v>
      </c>
      <c r="I38" s="144">
        <f t="shared" si="3"/>
        <v>97.25423548781136</v>
      </c>
      <c r="J38" s="145">
        <f t="shared" si="3"/>
        <v>34.27887901572112</v>
      </c>
      <c r="K38" s="146">
        <f t="shared" si="3"/>
        <v>88.78418754309354</v>
      </c>
    </row>
    <row r="39" spans="1:11" ht="13.5">
      <c r="A39" s="17"/>
      <c r="B39" s="76" t="str">
        <f>+'帳票61_06(1)'!B38</f>
        <v>伊平屋村</v>
      </c>
      <c r="C39" s="132">
        <f>+'帳票61_06(1)'!AM38</f>
        <v>27135</v>
      </c>
      <c r="D39" s="133">
        <f>+'帳票61_06(1)'!AN38</f>
        <v>2371</v>
      </c>
      <c r="E39" s="134">
        <f t="shared" si="0"/>
        <v>29506</v>
      </c>
      <c r="F39" s="132">
        <f>+'帳票61_06(1)'!AR38</f>
        <v>26594</v>
      </c>
      <c r="G39" s="133">
        <f>+'帳票61_06(1)'!AS38</f>
        <v>448</v>
      </c>
      <c r="H39" s="134">
        <f t="shared" si="1"/>
        <v>27042</v>
      </c>
      <c r="I39" s="147">
        <f t="shared" si="3"/>
        <v>98.00626497143911</v>
      </c>
      <c r="J39" s="148">
        <f t="shared" si="3"/>
        <v>18.894981020666386</v>
      </c>
      <c r="K39" s="149">
        <f t="shared" si="3"/>
        <v>91.64915610384328</v>
      </c>
    </row>
    <row r="40" spans="1:11" ht="13.5">
      <c r="A40" s="17"/>
      <c r="B40" s="77" t="str">
        <f>+'帳票61_06(1)'!B39</f>
        <v>伊是名村</v>
      </c>
      <c r="C40" s="135">
        <f>+'帳票61_06(1)'!AM39</f>
        <v>26426</v>
      </c>
      <c r="D40" s="136">
        <f>+'帳票61_06(1)'!AN39</f>
        <v>5110</v>
      </c>
      <c r="E40" s="137">
        <f t="shared" si="0"/>
        <v>31536</v>
      </c>
      <c r="F40" s="135">
        <f>+'帳票61_06(1)'!AR39</f>
        <v>25580</v>
      </c>
      <c r="G40" s="136">
        <f>+'帳票61_06(1)'!AS39</f>
        <v>640</v>
      </c>
      <c r="H40" s="137">
        <f t="shared" si="1"/>
        <v>26220</v>
      </c>
      <c r="I40" s="150">
        <f t="shared" si="3"/>
        <v>96.79860743207446</v>
      </c>
      <c r="J40" s="151">
        <f t="shared" si="3"/>
        <v>12.524461839530332</v>
      </c>
      <c r="K40" s="152">
        <f t="shared" si="3"/>
        <v>83.14307458143074</v>
      </c>
    </row>
    <row r="41" spans="1:11" ht="13.5">
      <c r="A41" s="17"/>
      <c r="B41" s="75" t="str">
        <f>+'帳票61_06(1)'!B40</f>
        <v>久米島町</v>
      </c>
      <c r="C41" s="129">
        <f>+'帳票61_06(1)'!AM40</f>
        <v>157295</v>
      </c>
      <c r="D41" s="130">
        <f>+'帳票61_06(1)'!AN40</f>
        <v>25798</v>
      </c>
      <c r="E41" s="131">
        <f t="shared" si="0"/>
        <v>183093</v>
      </c>
      <c r="F41" s="129">
        <f>+'帳票61_06(1)'!AR40</f>
        <v>150025</v>
      </c>
      <c r="G41" s="130">
        <f>+'帳票61_06(1)'!AS40</f>
        <v>5294</v>
      </c>
      <c r="H41" s="131">
        <f t="shared" si="1"/>
        <v>155319</v>
      </c>
      <c r="I41" s="144">
        <f t="shared" si="3"/>
        <v>95.3781111923456</v>
      </c>
      <c r="J41" s="145">
        <f t="shared" si="3"/>
        <v>20.520970617877353</v>
      </c>
      <c r="K41" s="146">
        <f t="shared" si="3"/>
        <v>84.83065982861169</v>
      </c>
    </row>
    <row r="42" spans="1:11" ht="13.5">
      <c r="A42" s="17"/>
      <c r="B42" s="75" t="str">
        <f>+'帳票61_06(1)'!B41</f>
        <v>八重瀬町</v>
      </c>
      <c r="C42" s="129">
        <f>+'帳票61_06(1)'!AM41</f>
        <v>388251</v>
      </c>
      <c r="D42" s="130">
        <f>+'帳票61_06(1)'!AN41</f>
        <v>45497</v>
      </c>
      <c r="E42" s="131">
        <f t="shared" si="0"/>
        <v>433748</v>
      </c>
      <c r="F42" s="129">
        <f>+'帳票61_06(1)'!AR41</f>
        <v>372515</v>
      </c>
      <c r="G42" s="130">
        <f>+'帳票61_06(1)'!AS41</f>
        <v>8330</v>
      </c>
      <c r="H42" s="131">
        <f t="shared" si="1"/>
        <v>380845</v>
      </c>
      <c r="I42" s="144">
        <f t="shared" si="3"/>
        <v>95.94695184300878</v>
      </c>
      <c r="J42" s="145">
        <f t="shared" si="3"/>
        <v>18.30889948787832</v>
      </c>
      <c r="K42" s="146">
        <f t="shared" si="3"/>
        <v>87.80328670103378</v>
      </c>
    </row>
    <row r="43" spans="1:11" ht="13.5">
      <c r="A43" s="17"/>
      <c r="B43" s="75" t="str">
        <f>+'帳票61_06(1)'!B42</f>
        <v>多良間村</v>
      </c>
      <c r="C43" s="129">
        <f>+'帳票61_06(1)'!AM42</f>
        <v>16551</v>
      </c>
      <c r="D43" s="130">
        <f>+'帳票61_06(1)'!AN42</f>
        <v>983</v>
      </c>
      <c r="E43" s="131">
        <f t="shared" si="0"/>
        <v>17534</v>
      </c>
      <c r="F43" s="129">
        <f>+'帳票61_06(1)'!AR42</f>
        <v>16272</v>
      </c>
      <c r="G43" s="130">
        <f>+'帳票61_06(1)'!AS42</f>
        <v>467</v>
      </c>
      <c r="H43" s="131">
        <f t="shared" si="1"/>
        <v>16739</v>
      </c>
      <c r="I43" s="144">
        <f t="shared" si="3"/>
        <v>98.31430125067972</v>
      </c>
      <c r="J43" s="145">
        <f t="shared" si="3"/>
        <v>47.50762970498474</v>
      </c>
      <c r="K43" s="146">
        <f t="shared" si="3"/>
        <v>95.4659518649481</v>
      </c>
    </row>
    <row r="44" spans="1:11" ht="13.5">
      <c r="A44" s="17"/>
      <c r="B44" s="76" t="str">
        <f>+'帳票61_06(1)'!B43</f>
        <v>竹富町</v>
      </c>
      <c r="C44" s="132">
        <f>+'帳票61_06(1)'!AM43</f>
        <v>85155</v>
      </c>
      <c r="D44" s="133">
        <f>+'帳票61_06(1)'!AN43</f>
        <v>5084</v>
      </c>
      <c r="E44" s="134">
        <f t="shared" si="0"/>
        <v>90239</v>
      </c>
      <c r="F44" s="132">
        <f>+'帳票61_06(1)'!AR43</f>
        <v>84208</v>
      </c>
      <c r="G44" s="133">
        <f>+'帳票61_06(1)'!AS43</f>
        <v>787</v>
      </c>
      <c r="H44" s="134">
        <f t="shared" si="1"/>
        <v>84995</v>
      </c>
      <c r="I44" s="147">
        <f t="shared" si="3"/>
        <v>98.88791028125183</v>
      </c>
      <c r="J44" s="148">
        <f t="shared" si="3"/>
        <v>15.47993705743509</v>
      </c>
      <c r="K44" s="149">
        <f t="shared" si="3"/>
        <v>94.18876538968739</v>
      </c>
    </row>
    <row r="45" spans="1:11" ht="14.25" thickBot="1">
      <c r="A45" s="17"/>
      <c r="B45" s="231" t="str">
        <f>+'帳票61_06(1)'!B44</f>
        <v>与那国町</v>
      </c>
      <c r="C45" s="232">
        <f>+'帳票61_06(1)'!AM44</f>
        <v>37892</v>
      </c>
      <c r="D45" s="233">
        <f>+'帳票61_06(1)'!AN44</f>
        <v>657</v>
      </c>
      <c r="E45" s="234">
        <f t="shared" si="0"/>
        <v>38549</v>
      </c>
      <c r="F45" s="232">
        <f>+'帳票61_06(1)'!AR44</f>
        <v>37868</v>
      </c>
      <c r="G45" s="233">
        <f>+'帳票61_06(1)'!AS44</f>
        <v>642</v>
      </c>
      <c r="H45" s="234">
        <f t="shared" si="1"/>
        <v>38510</v>
      </c>
      <c r="I45" s="235">
        <f t="shared" si="3"/>
        <v>99.93666209226222</v>
      </c>
      <c r="J45" s="236">
        <f t="shared" si="3"/>
        <v>97.71689497716895</v>
      </c>
      <c r="K45" s="237">
        <f t="shared" si="3"/>
        <v>99.89883006044255</v>
      </c>
    </row>
    <row r="46" spans="1:11" ht="14.25" thickTop="1">
      <c r="A46" s="19"/>
      <c r="B46" s="79" t="s">
        <v>65</v>
      </c>
      <c r="C46" s="173">
        <f aca="true" t="shared" si="4" ref="C46:H46">SUM(C5:C15)</f>
        <v>25803614</v>
      </c>
      <c r="D46" s="174">
        <f t="shared" si="4"/>
        <v>2866803</v>
      </c>
      <c r="E46" s="175">
        <f t="shared" si="4"/>
        <v>28670417</v>
      </c>
      <c r="F46" s="173">
        <f t="shared" si="4"/>
        <v>25069125</v>
      </c>
      <c r="G46" s="174">
        <f t="shared" si="4"/>
        <v>692214</v>
      </c>
      <c r="H46" s="175">
        <f t="shared" si="4"/>
        <v>25761339</v>
      </c>
      <c r="I46" s="176">
        <f t="shared" si="3"/>
        <v>97.15354213560937</v>
      </c>
      <c r="J46" s="177">
        <f t="shared" si="3"/>
        <v>24.145851668217176</v>
      </c>
      <c r="K46" s="178">
        <f t="shared" si="3"/>
        <v>89.85338092571168</v>
      </c>
    </row>
    <row r="47" spans="1:11" ht="14.25" thickBot="1">
      <c r="A47" s="19"/>
      <c r="B47" s="80" t="s">
        <v>66</v>
      </c>
      <c r="C47" s="138">
        <f aca="true" t="shared" si="5" ref="C47:H47">SUM(C16:C45)</f>
        <v>6378889</v>
      </c>
      <c r="D47" s="139">
        <f t="shared" si="5"/>
        <v>661675</v>
      </c>
      <c r="E47" s="140">
        <f t="shared" si="5"/>
        <v>7040564</v>
      </c>
      <c r="F47" s="138">
        <f t="shared" si="5"/>
        <v>6190005</v>
      </c>
      <c r="G47" s="139">
        <f t="shared" si="5"/>
        <v>136345</v>
      </c>
      <c r="H47" s="140">
        <f t="shared" si="5"/>
        <v>6326350</v>
      </c>
      <c r="I47" s="153">
        <f t="shared" si="3"/>
        <v>97.03892010034977</v>
      </c>
      <c r="J47" s="167">
        <f t="shared" si="3"/>
        <v>20.60603770733366</v>
      </c>
      <c r="K47" s="154">
        <f t="shared" si="3"/>
        <v>89.85572746728813</v>
      </c>
    </row>
    <row r="48" spans="2:11" ht="14.25" thickBot="1">
      <c r="B48" s="82" t="s">
        <v>114</v>
      </c>
      <c r="C48" s="156">
        <f aca="true" t="shared" si="6" ref="C48:H48">SUM(C46:C47)</f>
        <v>32182503</v>
      </c>
      <c r="D48" s="157">
        <f t="shared" si="6"/>
        <v>3528478</v>
      </c>
      <c r="E48" s="158">
        <f t="shared" si="6"/>
        <v>35710981</v>
      </c>
      <c r="F48" s="156">
        <f t="shared" si="6"/>
        <v>31259130</v>
      </c>
      <c r="G48" s="157">
        <f t="shared" si="6"/>
        <v>828559</v>
      </c>
      <c r="H48" s="158">
        <f t="shared" si="6"/>
        <v>32087689</v>
      </c>
      <c r="I48" s="159">
        <f t="shared" si="3"/>
        <v>97.13082291952246</v>
      </c>
      <c r="J48" s="172">
        <f t="shared" si="3"/>
        <v>23.482050901266778</v>
      </c>
      <c r="K48" s="160">
        <f t="shared" si="3"/>
        <v>89.85384355585191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K48"/>
  <sheetViews>
    <sheetView showGridLines="0" workbookViewId="0" topLeftCell="A1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70</v>
      </c>
      <c r="I1" s="2"/>
      <c r="J1" s="2"/>
      <c r="K1" s="81" t="s">
        <v>48</v>
      </c>
    </row>
    <row r="2" spans="2:11" ht="15" customHeight="1">
      <c r="B2" s="85"/>
      <c r="C2" s="306" t="s">
        <v>5</v>
      </c>
      <c r="D2" s="306"/>
      <c r="E2" s="307"/>
      <c r="F2" s="308" t="s">
        <v>6</v>
      </c>
      <c r="G2" s="306"/>
      <c r="H2" s="307"/>
      <c r="I2" s="309" t="s">
        <v>7</v>
      </c>
      <c r="J2" s="310"/>
      <c r="K2" s="311"/>
    </row>
    <row r="3" spans="2:11" ht="12" customHeight="1">
      <c r="B3" s="4" t="s">
        <v>2</v>
      </c>
      <c r="C3" s="312" t="s">
        <v>1</v>
      </c>
      <c r="D3" s="314" t="s">
        <v>3</v>
      </c>
      <c r="E3" s="298" t="s">
        <v>0</v>
      </c>
      <c r="F3" s="312" t="s">
        <v>1</v>
      </c>
      <c r="G3" s="314" t="s">
        <v>3</v>
      </c>
      <c r="H3" s="298" t="s">
        <v>0</v>
      </c>
      <c r="I3" s="302" t="s">
        <v>4</v>
      </c>
      <c r="J3" s="304" t="s">
        <v>117</v>
      </c>
      <c r="K3" s="300" t="s">
        <v>0</v>
      </c>
    </row>
    <row r="4" spans="2:11" ht="11.25" customHeight="1" thickBot="1">
      <c r="B4" s="83"/>
      <c r="C4" s="313"/>
      <c r="D4" s="315"/>
      <c r="E4" s="299"/>
      <c r="F4" s="313"/>
      <c r="G4" s="315"/>
      <c r="H4" s="299"/>
      <c r="I4" s="303"/>
      <c r="J4" s="305"/>
      <c r="K4" s="301"/>
    </row>
    <row r="5" spans="1:11" ht="14.25" thickTop="1">
      <c r="A5" s="17"/>
      <c r="B5" s="78" t="str">
        <f>+'帳票61_06(1)'!B4</f>
        <v>那覇市</v>
      </c>
      <c r="C5" s="126">
        <f>+'帳票61_06(1)'!BE4</f>
        <v>893116</v>
      </c>
      <c r="D5" s="127">
        <f>+'帳票61_06(1)'!BF4</f>
        <v>15788</v>
      </c>
      <c r="E5" s="128">
        <f>SUM(C5:D5)</f>
        <v>908904</v>
      </c>
      <c r="F5" s="126">
        <f>+'帳票61_06(1)'!BJ4</f>
        <v>889725</v>
      </c>
      <c r="G5" s="127">
        <f>+'帳票61_06(1)'!BK4</f>
        <v>3243</v>
      </c>
      <c r="H5" s="128">
        <f>SUM(F5:G5)</f>
        <v>892968</v>
      </c>
      <c r="I5" s="141">
        <f>IF(C5=0,"－",(F5/C5)*100)</f>
        <v>99.620318077383</v>
      </c>
      <c r="J5" s="142">
        <f aca="true" t="shared" si="0" ref="J5:K36">IF(D5=0,"－",(G5/D5)*100)</f>
        <v>20.540917152267546</v>
      </c>
      <c r="K5" s="143">
        <f>IF(E5=0,"－",(H5/E5)*100)</f>
        <v>98.24667951730875</v>
      </c>
    </row>
    <row r="6" spans="1:11" ht="13.5">
      <c r="A6" s="17"/>
      <c r="B6" s="75" t="str">
        <f>+'帳票61_06(1)'!B5</f>
        <v>宜野湾市</v>
      </c>
      <c r="C6" s="129">
        <f>+'帳票61_06(1)'!BE5</f>
        <v>137841</v>
      </c>
      <c r="D6" s="130">
        <f>+'帳票61_06(1)'!BF5</f>
        <v>5567</v>
      </c>
      <c r="E6" s="131">
        <f aca="true" t="shared" si="1" ref="E6:E45">SUM(C6:D6)</f>
        <v>143408</v>
      </c>
      <c r="F6" s="129">
        <f>+'帳票61_06(1)'!BJ5</f>
        <v>132477</v>
      </c>
      <c r="G6" s="130">
        <f>+'帳票61_06(1)'!BK5</f>
        <v>1711</v>
      </c>
      <c r="H6" s="131">
        <f aca="true" t="shared" si="2" ref="H6:H45">SUM(F6:G6)</f>
        <v>134188</v>
      </c>
      <c r="I6" s="144">
        <f aca="true" t="shared" si="3" ref="I6:K48">IF(C6=0,"－",(F6/C6)*100)</f>
        <v>96.10855986245022</v>
      </c>
      <c r="J6" s="145">
        <f t="shared" si="0"/>
        <v>30.734686545715828</v>
      </c>
      <c r="K6" s="146">
        <f t="shared" si="0"/>
        <v>93.57079102978913</v>
      </c>
    </row>
    <row r="7" spans="1:11" ht="13.5">
      <c r="A7" s="17"/>
      <c r="B7" s="75" t="str">
        <f>+'帳票61_06(1)'!B6</f>
        <v>石垣市</v>
      </c>
      <c r="C7" s="129">
        <f>+'帳票61_06(1)'!BE6</f>
        <v>96173</v>
      </c>
      <c r="D7" s="130">
        <f>+'帳票61_06(1)'!BF6</f>
        <v>8661</v>
      </c>
      <c r="E7" s="131">
        <f t="shared" si="1"/>
        <v>104834</v>
      </c>
      <c r="F7" s="129">
        <f>+'帳票61_06(1)'!BJ6</f>
        <v>93651</v>
      </c>
      <c r="G7" s="130">
        <f>+'帳票61_06(1)'!BK6</f>
        <v>2912</v>
      </c>
      <c r="H7" s="131">
        <f t="shared" si="2"/>
        <v>96563</v>
      </c>
      <c r="I7" s="144">
        <f t="shared" si="3"/>
        <v>97.37764237363918</v>
      </c>
      <c r="J7" s="145">
        <f t="shared" si="0"/>
        <v>33.62198360466459</v>
      </c>
      <c r="K7" s="146">
        <f t="shared" si="0"/>
        <v>92.1103840357136</v>
      </c>
    </row>
    <row r="8" spans="1:11" ht="13.5">
      <c r="A8" s="17"/>
      <c r="B8" s="75" t="str">
        <f>+'帳票61_06(1)'!B7</f>
        <v>浦添市</v>
      </c>
      <c r="C8" s="129">
        <f>+'帳票61_06(1)'!BE7</f>
        <v>269640</v>
      </c>
      <c r="D8" s="130">
        <f>+'帳票61_06(1)'!BF7</f>
        <v>4654</v>
      </c>
      <c r="E8" s="131">
        <f t="shared" si="1"/>
        <v>274294</v>
      </c>
      <c r="F8" s="129">
        <f>+'帳票61_06(1)'!BJ7</f>
        <v>268112</v>
      </c>
      <c r="G8" s="130">
        <f>+'帳票61_06(1)'!BK7</f>
        <v>714</v>
      </c>
      <c r="H8" s="131">
        <f t="shared" si="2"/>
        <v>268826</v>
      </c>
      <c r="I8" s="144">
        <f t="shared" si="3"/>
        <v>99.43331849873907</v>
      </c>
      <c r="J8" s="145">
        <f t="shared" si="0"/>
        <v>15.34164159862484</v>
      </c>
      <c r="K8" s="146">
        <f t="shared" si="0"/>
        <v>98.00651855308537</v>
      </c>
    </row>
    <row r="9" spans="1:11" ht="13.5">
      <c r="A9" s="17"/>
      <c r="B9" s="76" t="str">
        <f>+'帳票61_06(1)'!B8</f>
        <v>名護市</v>
      </c>
      <c r="C9" s="132">
        <f>+'帳票61_06(1)'!BE8</f>
        <v>122170</v>
      </c>
      <c r="D9" s="133">
        <f>+'帳票61_06(1)'!BF8</f>
        <v>2589</v>
      </c>
      <c r="E9" s="134">
        <f t="shared" si="1"/>
        <v>124759</v>
      </c>
      <c r="F9" s="132">
        <f>+'帳票61_06(1)'!BJ8</f>
        <v>121795</v>
      </c>
      <c r="G9" s="133">
        <f>+'帳票61_06(1)'!BK8</f>
        <v>443</v>
      </c>
      <c r="H9" s="134">
        <f t="shared" si="2"/>
        <v>122238</v>
      </c>
      <c r="I9" s="147">
        <f t="shared" si="3"/>
        <v>99.69305066710321</v>
      </c>
      <c r="J9" s="148">
        <f t="shared" si="0"/>
        <v>17.110853611432987</v>
      </c>
      <c r="K9" s="149">
        <f t="shared" si="0"/>
        <v>97.97930409830153</v>
      </c>
    </row>
    <row r="10" spans="1:11" ht="13.5">
      <c r="A10" s="17"/>
      <c r="B10" s="77" t="str">
        <f>+'帳票61_06(1)'!B9</f>
        <v>糸満市</v>
      </c>
      <c r="C10" s="135">
        <f>+'帳票61_06(1)'!BE9</f>
        <v>80850</v>
      </c>
      <c r="D10" s="136">
        <f>+'帳票61_06(1)'!BF9</f>
        <v>16626</v>
      </c>
      <c r="E10" s="137">
        <f t="shared" si="1"/>
        <v>97476</v>
      </c>
      <c r="F10" s="135">
        <f>+'帳票61_06(1)'!BJ9</f>
        <v>78631</v>
      </c>
      <c r="G10" s="136">
        <f>+'帳票61_06(1)'!BK9</f>
        <v>7074</v>
      </c>
      <c r="H10" s="137">
        <f t="shared" si="2"/>
        <v>85705</v>
      </c>
      <c r="I10" s="150">
        <f t="shared" si="3"/>
        <v>97.25541125541125</v>
      </c>
      <c r="J10" s="151">
        <f t="shared" si="0"/>
        <v>42.54781667268134</v>
      </c>
      <c r="K10" s="152">
        <f t="shared" si="0"/>
        <v>87.92420698428332</v>
      </c>
    </row>
    <row r="11" spans="1:11" ht="13.5">
      <c r="A11" s="17"/>
      <c r="B11" s="75" t="str">
        <f>+'帳票61_06(1)'!B10</f>
        <v>沖縄市</v>
      </c>
      <c r="C11" s="129">
        <f>+'帳票61_06(1)'!BE10</f>
        <v>186299</v>
      </c>
      <c r="D11" s="130">
        <f>+'帳票61_06(1)'!BF10</f>
        <v>15671</v>
      </c>
      <c r="E11" s="131">
        <f t="shared" si="1"/>
        <v>201970</v>
      </c>
      <c r="F11" s="129">
        <f>+'帳票61_06(1)'!BJ10</f>
        <v>181361</v>
      </c>
      <c r="G11" s="130">
        <f>+'帳票61_06(1)'!BK10</f>
        <v>3275</v>
      </c>
      <c r="H11" s="131">
        <f t="shared" si="2"/>
        <v>184636</v>
      </c>
      <c r="I11" s="144">
        <f t="shared" si="3"/>
        <v>97.34942216544373</v>
      </c>
      <c r="J11" s="145">
        <f t="shared" si="0"/>
        <v>20.898474889924064</v>
      </c>
      <c r="K11" s="146">
        <f t="shared" si="0"/>
        <v>91.41753725800862</v>
      </c>
    </row>
    <row r="12" spans="1:11" ht="13.5">
      <c r="A12" s="17"/>
      <c r="B12" s="75" t="str">
        <f>+'帳票61_06(1)'!B11</f>
        <v>豊見城市</v>
      </c>
      <c r="C12" s="129">
        <f>+'帳票61_06(1)'!BE11</f>
        <v>89995</v>
      </c>
      <c r="D12" s="130">
        <f>+'帳票61_06(1)'!BF11</f>
        <v>3071</v>
      </c>
      <c r="E12" s="131">
        <f t="shared" si="1"/>
        <v>93066</v>
      </c>
      <c r="F12" s="129">
        <f>+'帳票61_06(1)'!BJ11</f>
        <v>89320</v>
      </c>
      <c r="G12" s="130">
        <f>+'帳票61_06(1)'!BK11</f>
        <v>714</v>
      </c>
      <c r="H12" s="131">
        <f t="shared" si="2"/>
        <v>90034</v>
      </c>
      <c r="I12" s="144">
        <f t="shared" si="3"/>
        <v>99.24995833101839</v>
      </c>
      <c r="J12" s="145">
        <f t="shared" si="0"/>
        <v>23.24975577987626</v>
      </c>
      <c r="K12" s="146">
        <f t="shared" si="0"/>
        <v>96.74209700642554</v>
      </c>
    </row>
    <row r="13" spans="1:11" ht="13.5">
      <c r="A13" s="17"/>
      <c r="B13" s="75" t="str">
        <f>+'帳票61_06(1)'!B12</f>
        <v>うるま市</v>
      </c>
      <c r="C13" s="129">
        <f>+'帳票61_06(1)'!BE12</f>
        <v>143265</v>
      </c>
      <c r="D13" s="130">
        <f>+'帳票61_06(1)'!BF12</f>
        <v>3046</v>
      </c>
      <c r="E13" s="131">
        <f t="shared" si="1"/>
        <v>146311</v>
      </c>
      <c r="F13" s="129">
        <f>+'帳票61_06(1)'!BJ12</f>
        <v>142951</v>
      </c>
      <c r="G13" s="130">
        <f>+'帳票61_06(1)'!BK12</f>
        <v>1581</v>
      </c>
      <c r="H13" s="131">
        <f t="shared" si="2"/>
        <v>144532</v>
      </c>
      <c r="I13" s="144">
        <f t="shared" si="3"/>
        <v>99.78082574250516</v>
      </c>
      <c r="J13" s="145">
        <f t="shared" si="0"/>
        <v>51.90413657255417</v>
      </c>
      <c r="K13" s="146">
        <f t="shared" si="0"/>
        <v>98.7840968895025</v>
      </c>
    </row>
    <row r="14" spans="1:11" ht="13.5">
      <c r="A14" s="17"/>
      <c r="B14" s="76" t="str">
        <f>+'帳票61_06(1)'!B13</f>
        <v>宮古島市</v>
      </c>
      <c r="C14" s="132">
        <f>+'帳票61_06(1)'!BE13</f>
        <v>98575</v>
      </c>
      <c r="D14" s="133">
        <f>+'帳票61_06(1)'!BF13</f>
        <v>7488</v>
      </c>
      <c r="E14" s="134">
        <f t="shared" si="1"/>
        <v>106063</v>
      </c>
      <c r="F14" s="132">
        <f>+'帳票61_06(1)'!BJ13</f>
        <v>97186</v>
      </c>
      <c r="G14" s="133">
        <f>+'帳票61_06(1)'!BK13</f>
        <v>741</v>
      </c>
      <c r="H14" s="134">
        <f t="shared" si="2"/>
        <v>97927</v>
      </c>
      <c r="I14" s="147">
        <f t="shared" si="3"/>
        <v>98.59092061881816</v>
      </c>
      <c r="J14" s="148">
        <f t="shared" si="0"/>
        <v>9.895833333333332</v>
      </c>
      <c r="K14" s="149">
        <f t="shared" si="0"/>
        <v>92.32908742916945</v>
      </c>
    </row>
    <row r="15" spans="1:11" ht="13.5">
      <c r="A15" s="17"/>
      <c r="B15" s="77" t="str">
        <f>+'帳票61_06(1)'!B14</f>
        <v>南城市</v>
      </c>
      <c r="C15" s="135">
        <f>+'帳票61_06(1)'!BE14</f>
        <v>43134</v>
      </c>
      <c r="D15" s="136">
        <f>+'帳票61_06(1)'!BF14</f>
        <v>1553</v>
      </c>
      <c r="E15" s="137">
        <f t="shared" si="1"/>
        <v>44687</v>
      </c>
      <c r="F15" s="135">
        <f>+'帳票61_06(1)'!BJ14</f>
        <v>42136</v>
      </c>
      <c r="G15" s="136">
        <f>+'帳票61_06(1)'!BK14</f>
        <v>355</v>
      </c>
      <c r="H15" s="137">
        <f t="shared" si="2"/>
        <v>42491</v>
      </c>
      <c r="I15" s="150">
        <f t="shared" si="3"/>
        <v>97.68627996476098</v>
      </c>
      <c r="J15" s="151">
        <f t="shared" si="0"/>
        <v>22.858982614294913</v>
      </c>
      <c r="K15" s="152">
        <f t="shared" si="0"/>
        <v>95.08581914203236</v>
      </c>
    </row>
    <row r="16" spans="1:11" ht="13.5">
      <c r="A16" s="17"/>
      <c r="B16" s="78" t="str">
        <f>+'帳票61_06(1)'!B15</f>
        <v>国頭村</v>
      </c>
      <c r="C16" s="126">
        <f>+'帳票61_06(1)'!BE15</f>
        <v>10017</v>
      </c>
      <c r="D16" s="127">
        <f>+'帳票61_06(1)'!BF15</f>
        <v>0</v>
      </c>
      <c r="E16" s="128">
        <f t="shared" si="1"/>
        <v>10017</v>
      </c>
      <c r="F16" s="126">
        <f>+'帳票61_06(1)'!BJ15</f>
        <v>9992</v>
      </c>
      <c r="G16" s="127">
        <f>+'帳票61_06(1)'!BK15</f>
        <v>0</v>
      </c>
      <c r="H16" s="128">
        <f t="shared" si="2"/>
        <v>9992</v>
      </c>
      <c r="I16" s="141">
        <f t="shared" si="3"/>
        <v>99.75042427872617</v>
      </c>
      <c r="J16" s="142" t="str">
        <f t="shared" si="0"/>
        <v>－</v>
      </c>
      <c r="K16" s="143">
        <f t="shared" si="0"/>
        <v>99.75042427872617</v>
      </c>
    </row>
    <row r="17" spans="1:11" ht="13.5">
      <c r="A17" s="17"/>
      <c r="B17" s="75" t="str">
        <f>+'帳票61_06(1)'!B16</f>
        <v>大宜味村</v>
      </c>
      <c r="C17" s="129">
        <f>+'帳票61_06(1)'!BE16</f>
        <v>9828</v>
      </c>
      <c r="D17" s="130">
        <f>+'帳票61_06(1)'!BF16</f>
        <v>180</v>
      </c>
      <c r="E17" s="131">
        <f t="shared" si="1"/>
        <v>10008</v>
      </c>
      <c r="F17" s="129">
        <f>+'帳票61_06(1)'!BJ16</f>
        <v>9778</v>
      </c>
      <c r="G17" s="130">
        <f>+'帳票61_06(1)'!BK16</f>
        <v>180</v>
      </c>
      <c r="H17" s="131">
        <f t="shared" si="2"/>
        <v>9958</v>
      </c>
      <c r="I17" s="144">
        <f t="shared" si="3"/>
        <v>99.49124949124949</v>
      </c>
      <c r="J17" s="145">
        <f t="shared" si="0"/>
        <v>100</v>
      </c>
      <c r="K17" s="146">
        <f t="shared" si="0"/>
        <v>99.5003996802558</v>
      </c>
    </row>
    <row r="18" spans="1:11" ht="13.5">
      <c r="A18" s="17"/>
      <c r="B18" s="75" t="str">
        <f>+'帳票61_06(1)'!B17</f>
        <v>東村</v>
      </c>
      <c r="C18" s="129">
        <f>+'帳票61_06(1)'!BE17</f>
        <v>2889</v>
      </c>
      <c r="D18" s="130">
        <f>+'帳票61_06(1)'!BF17</f>
        <v>100</v>
      </c>
      <c r="E18" s="131">
        <f t="shared" si="1"/>
        <v>2989</v>
      </c>
      <c r="F18" s="129">
        <f>+'帳票61_06(1)'!BJ17</f>
        <v>2889</v>
      </c>
      <c r="G18" s="130">
        <f>+'帳票61_06(1)'!BK17</f>
        <v>0</v>
      </c>
      <c r="H18" s="131">
        <f t="shared" si="2"/>
        <v>2889</v>
      </c>
      <c r="I18" s="144">
        <f t="shared" si="3"/>
        <v>100</v>
      </c>
      <c r="J18" s="145">
        <f t="shared" si="0"/>
        <v>0</v>
      </c>
      <c r="K18" s="146">
        <f t="shared" si="0"/>
        <v>96.65439946470391</v>
      </c>
    </row>
    <row r="19" spans="1:11" ht="13.5">
      <c r="A19" s="17"/>
      <c r="B19" s="76" t="str">
        <f>+'帳票61_06(1)'!B18</f>
        <v>今帰仁村</v>
      </c>
      <c r="C19" s="132">
        <f>+'帳票61_06(1)'!BE18</f>
        <v>8601</v>
      </c>
      <c r="D19" s="133">
        <f>+'帳票61_06(1)'!BF18</f>
        <v>360</v>
      </c>
      <c r="E19" s="134">
        <f t="shared" si="1"/>
        <v>8961</v>
      </c>
      <c r="F19" s="132">
        <f>+'帳票61_06(1)'!BJ18</f>
        <v>8421</v>
      </c>
      <c r="G19" s="133">
        <f>+'帳票61_06(1)'!BK18</f>
        <v>50</v>
      </c>
      <c r="H19" s="134">
        <f t="shared" si="2"/>
        <v>8471</v>
      </c>
      <c r="I19" s="147">
        <f t="shared" si="3"/>
        <v>97.90722009068713</v>
      </c>
      <c r="J19" s="148">
        <f t="shared" si="0"/>
        <v>13.88888888888889</v>
      </c>
      <c r="K19" s="149">
        <f t="shared" si="0"/>
        <v>94.53186028345051</v>
      </c>
    </row>
    <row r="20" spans="1:11" ht="13.5">
      <c r="A20" s="17"/>
      <c r="B20" s="77" t="str">
        <f>+'帳票61_06(1)'!B19</f>
        <v>本部町</v>
      </c>
      <c r="C20" s="135">
        <f>+'帳票61_06(1)'!BE19</f>
        <v>18155</v>
      </c>
      <c r="D20" s="136">
        <f>+'帳票61_06(1)'!BF19</f>
        <v>2736</v>
      </c>
      <c r="E20" s="137">
        <f t="shared" si="1"/>
        <v>20891</v>
      </c>
      <c r="F20" s="135">
        <f>+'帳票61_06(1)'!BJ19</f>
        <v>17809</v>
      </c>
      <c r="G20" s="136">
        <f>+'帳票61_06(1)'!BK19</f>
        <v>408</v>
      </c>
      <c r="H20" s="137">
        <f t="shared" si="2"/>
        <v>18217</v>
      </c>
      <c r="I20" s="150">
        <f t="shared" si="3"/>
        <v>98.0941889286698</v>
      </c>
      <c r="J20" s="151">
        <f t="shared" si="0"/>
        <v>14.912280701754385</v>
      </c>
      <c r="K20" s="152">
        <f t="shared" si="0"/>
        <v>87.20022976401322</v>
      </c>
    </row>
    <row r="21" spans="1:11" ht="13.5">
      <c r="A21" s="17"/>
      <c r="B21" s="75" t="str">
        <f>+'帳票61_06(1)'!B20</f>
        <v>恩納村</v>
      </c>
      <c r="C21" s="129">
        <f>+'帳票61_06(1)'!BE20</f>
        <v>33285</v>
      </c>
      <c r="D21" s="130">
        <f>+'帳票61_06(1)'!BF20</f>
        <v>632</v>
      </c>
      <c r="E21" s="131">
        <f t="shared" si="1"/>
        <v>33917</v>
      </c>
      <c r="F21" s="129">
        <f>+'帳票61_06(1)'!BJ20</f>
        <v>33285</v>
      </c>
      <c r="G21" s="130">
        <f>+'帳票61_06(1)'!BK20</f>
        <v>245</v>
      </c>
      <c r="H21" s="131">
        <f t="shared" si="2"/>
        <v>33530</v>
      </c>
      <c r="I21" s="144">
        <f t="shared" si="3"/>
        <v>100</v>
      </c>
      <c r="J21" s="145">
        <f t="shared" si="0"/>
        <v>38.765822784810126</v>
      </c>
      <c r="K21" s="146">
        <f t="shared" si="0"/>
        <v>98.85897927293098</v>
      </c>
    </row>
    <row r="22" spans="1:11" ht="13.5">
      <c r="A22" s="17"/>
      <c r="B22" s="75" t="str">
        <f>+'帳票61_06(1)'!B21</f>
        <v>宜野座村</v>
      </c>
      <c r="C22" s="129">
        <f>+'帳票61_06(1)'!BE21</f>
        <v>8254</v>
      </c>
      <c r="D22" s="130">
        <f>+'帳票61_06(1)'!BF21</f>
        <v>645</v>
      </c>
      <c r="E22" s="131">
        <f t="shared" si="1"/>
        <v>8899</v>
      </c>
      <c r="F22" s="129">
        <f>+'帳票61_06(1)'!BJ21</f>
        <v>7874</v>
      </c>
      <c r="G22" s="130">
        <f>+'帳票61_06(1)'!BK21</f>
        <v>0</v>
      </c>
      <c r="H22" s="131">
        <f t="shared" si="2"/>
        <v>7874</v>
      </c>
      <c r="I22" s="144">
        <f t="shared" si="3"/>
        <v>95.39617155318633</v>
      </c>
      <c r="J22" s="145">
        <f t="shared" si="0"/>
        <v>0</v>
      </c>
      <c r="K22" s="146">
        <f t="shared" si="0"/>
        <v>88.48185189347117</v>
      </c>
    </row>
    <row r="23" spans="1:11" ht="13.5">
      <c r="A23" s="17"/>
      <c r="B23" s="75" t="str">
        <f>+'帳票61_06(1)'!B22</f>
        <v>金武町</v>
      </c>
      <c r="C23" s="129">
        <f>+'帳票61_06(1)'!BE22</f>
        <v>13888</v>
      </c>
      <c r="D23" s="130">
        <f>+'帳票61_06(1)'!BF22</f>
        <v>354</v>
      </c>
      <c r="E23" s="131">
        <f t="shared" si="1"/>
        <v>14242</v>
      </c>
      <c r="F23" s="129">
        <f>+'帳票61_06(1)'!BJ22</f>
        <v>13888</v>
      </c>
      <c r="G23" s="130">
        <f>+'帳票61_06(1)'!BK22</f>
        <v>170</v>
      </c>
      <c r="H23" s="131">
        <f t="shared" si="2"/>
        <v>14058</v>
      </c>
      <c r="I23" s="144">
        <f t="shared" si="3"/>
        <v>100</v>
      </c>
      <c r="J23" s="145">
        <f t="shared" si="0"/>
        <v>48.0225988700565</v>
      </c>
      <c r="K23" s="146">
        <f t="shared" si="0"/>
        <v>98.70804662266536</v>
      </c>
    </row>
    <row r="24" spans="1:11" ht="13.5">
      <c r="A24" s="17"/>
      <c r="B24" s="76" t="str">
        <f>+'帳票61_06(1)'!B23</f>
        <v>伊江村</v>
      </c>
      <c r="C24" s="132">
        <f>+'帳票61_06(1)'!BE23</f>
        <v>8391</v>
      </c>
      <c r="D24" s="133">
        <f>+'帳票61_06(1)'!BF23</f>
        <v>0</v>
      </c>
      <c r="E24" s="134">
        <f t="shared" si="1"/>
        <v>8391</v>
      </c>
      <c r="F24" s="132">
        <f>+'帳票61_06(1)'!BJ23</f>
        <v>8391</v>
      </c>
      <c r="G24" s="133">
        <f>+'帳票61_06(1)'!BK23</f>
        <v>0</v>
      </c>
      <c r="H24" s="134">
        <f t="shared" si="2"/>
        <v>8391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+'帳票61_06(1)'!BE24</f>
        <v>25870</v>
      </c>
      <c r="D25" s="136">
        <f>+'帳票61_06(1)'!BF24</f>
        <v>2566</v>
      </c>
      <c r="E25" s="137">
        <f t="shared" si="1"/>
        <v>28436</v>
      </c>
      <c r="F25" s="135">
        <f>+'帳票61_06(1)'!BJ24</f>
        <v>25369</v>
      </c>
      <c r="G25" s="136">
        <f>+'帳票61_06(1)'!BK24</f>
        <v>50</v>
      </c>
      <c r="H25" s="137">
        <f t="shared" si="2"/>
        <v>25419</v>
      </c>
      <c r="I25" s="150">
        <f t="shared" si="3"/>
        <v>98.06339389253962</v>
      </c>
      <c r="J25" s="151">
        <f t="shared" si="0"/>
        <v>1.9485580670303975</v>
      </c>
      <c r="K25" s="152">
        <f t="shared" si="0"/>
        <v>89.39020959347306</v>
      </c>
    </row>
    <row r="26" spans="1:11" ht="13.5">
      <c r="A26" s="17"/>
      <c r="B26" s="75" t="str">
        <f>+'帳票61_06(1)'!B25</f>
        <v>嘉手納町</v>
      </c>
      <c r="C26" s="129">
        <f>+'帳票61_06(1)'!BE25</f>
        <v>24024</v>
      </c>
      <c r="D26" s="130">
        <f>+'帳票61_06(1)'!BF25</f>
        <v>1263</v>
      </c>
      <c r="E26" s="131">
        <f t="shared" si="1"/>
        <v>25287</v>
      </c>
      <c r="F26" s="129">
        <f>+'帳票61_06(1)'!BJ25</f>
        <v>23393</v>
      </c>
      <c r="G26" s="130">
        <f>+'帳票61_06(1)'!BK25</f>
        <v>365</v>
      </c>
      <c r="H26" s="131">
        <f t="shared" si="2"/>
        <v>23758</v>
      </c>
      <c r="I26" s="144">
        <f t="shared" si="3"/>
        <v>97.37345987345988</v>
      </c>
      <c r="J26" s="145">
        <f t="shared" si="0"/>
        <v>28.899445764053837</v>
      </c>
      <c r="K26" s="146">
        <f t="shared" si="0"/>
        <v>93.9534147981176</v>
      </c>
    </row>
    <row r="27" spans="1:11" ht="13.5">
      <c r="A27" s="17"/>
      <c r="B27" s="75" t="str">
        <f>+'帳票61_06(1)'!B26</f>
        <v>北谷町</v>
      </c>
      <c r="C27" s="129">
        <f>+'帳票61_06(1)'!BE26</f>
        <v>71209</v>
      </c>
      <c r="D27" s="130">
        <f>+'帳票61_06(1)'!BF26</f>
        <v>5365</v>
      </c>
      <c r="E27" s="131">
        <f t="shared" si="1"/>
        <v>76574</v>
      </c>
      <c r="F27" s="129">
        <f>+'帳票61_06(1)'!BJ26</f>
        <v>69027</v>
      </c>
      <c r="G27" s="130">
        <f>+'帳票61_06(1)'!BK26</f>
        <v>1307</v>
      </c>
      <c r="H27" s="131">
        <f t="shared" si="2"/>
        <v>70334</v>
      </c>
      <c r="I27" s="144">
        <f t="shared" si="3"/>
        <v>96.93578058953221</v>
      </c>
      <c r="J27" s="145">
        <f t="shared" si="0"/>
        <v>24.361602982292638</v>
      </c>
      <c r="K27" s="146">
        <f t="shared" si="0"/>
        <v>91.85101992843524</v>
      </c>
    </row>
    <row r="28" spans="1:11" ht="13.5">
      <c r="A28" s="17"/>
      <c r="B28" s="75" t="str">
        <f>+'帳票61_06(1)'!B27</f>
        <v>北中城村</v>
      </c>
      <c r="C28" s="129">
        <f>+'帳票61_06(1)'!BE27</f>
        <v>15758</v>
      </c>
      <c r="D28" s="130">
        <f>+'帳票61_06(1)'!BF27</f>
        <v>1650</v>
      </c>
      <c r="E28" s="131">
        <f t="shared" si="1"/>
        <v>17408</v>
      </c>
      <c r="F28" s="129">
        <f>+'帳票61_06(1)'!BJ27</f>
        <v>15124</v>
      </c>
      <c r="G28" s="130">
        <f>+'帳票61_06(1)'!BK27</f>
        <v>230</v>
      </c>
      <c r="H28" s="131">
        <f t="shared" si="2"/>
        <v>15354</v>
      </c>
      <c r="I28" s="144">
        <f t="shared" si="3"/>
        <v>95.97664678258663</v>
      </c>
      <c r="J28" s="145">
        <f t="shared" si="0"/>
        <v>13.939393939393941</v>
      </c>
      <c r="K28" s="146">
        <f t="shared" si="0"/>
        <v>88.20082720588235</v>
      </c>
    </row>
    <row r="29" spans="1:11" ht="13.5">
      <c r="A29" s="17"/>
      <c r="B29" s="76" t="str">
        <f>+'帳票61_06(1)'!B28</f>
        <v>中城村</v>
      </c>
      <c r="C29" s="132">
        <f>+'帳票61_06(1)'!BE28</f>
        <v>21749</v>
      </c>
      <c r="D29" s="133">
        <f>+'帳票61_06(1)'!BF28</f>
        <v>891</v>
      </c>
      <c r="E29" s="134">
        <f t="shared" si="1"/>
        <v>22640</v>
      </c>
      <c r="F29" s="132">
        <f>+'帳票61_06(1)'!BJ28</f>
        <v>21568</v>
      </c>
      <c r="G29" s="133">
        <f>+'帳票61_06(1)'!BK28</f>
        <v>292</v>
      </c>
      <c r="H29" s="134">
        <f t="shared" si="2"/>
        <v>21860</v>
      </c>
      <c r="I29" s="147">
        <f t="shared" si="3"/>
        <v>99.1677778288657</v>
      </c>
      <c r="J29" s="148">
        <f t="shared" si="0"/>
        <v>32.77216610549944</v>
      </c>
      <c r="K29" s="149">
        <f t="shared" si="0"/>
        <v>96.5547703180212</v>
      </c>
    </row>
    <row r="30" spans="1:11" ht="13.5">
      <c r="A30" s="17"/>
      <c r="B30" s="77" t="str">
        <f>+'帳票61_06(1)'!B29</f>
        <v>西原町</v>
      </c>
      <c r="C30" s="135">
        <f>+'帳票61_06(1)'!BE29</f>
        <v>58828</v>
      </c>
      <c r="D30" s="136">
        <f>+'帳票61_06(1)'!BF29</f>
        <v>1904</v>
      </c>
      <c r="E30" s="137">
        <f t="shared" si="1"/>
        <v>60732</v>
      </c>
      <c r="F30" s="135">
        <f>+'帳票61_06(1)'!BJ29</f>
        <v>57879</v>
      </c>
      <c r="G30" s="136">
        <f>+'帳票61_06(1)'!BK29</f>
        <v>165</v>
      </c>
      <c r="H30" s="137">
        <f t="shared" si="2"/>
        <v>58044</v>
      </c>
      <c r="I30" s="150">
        <f t="shared" si="3"/>
        <v>98.38682260148228</v>
      </c>
      <c r="J30" s="151">
        <f t="shared" si="0"/>
        <v>8.665966386554622</v>
      </c>
      <c r="K30" s="152">
        <f t="shared" si="0"/>
        <v>95.57399723374827</v>
      </c>
    </row>
    <row r="31" spans="1:11" ht="13.5">
      <c r="A31" s="17"/>
      <c r="B31" s="75" t="str">
        <f>+'帳票61_06(1)'!B30</f>
        <v>与那原町</v>
      </c>
      <c r="C31" s="129">
        <f>+'帳票61_06(1)'!BE30</f>
        <v>23138</v>
      </c>
      <c r="D31" s="130">
        <f>+'帳票61_06(1)'!BF30</f>
        <v>1414</v>
      </c>
      <c r="E31" s="131">
        <f t="shared" si="1"/>
        <v>24552</v>
      </c>
      <c r="F31" s="129">
        <f>+'帳票61_06(1)'!BJ30</f>
        <v>22908</v>
      </c>
      <c r="G31" s="130">
        <f>+'帳票61_06(1)'!BK30</f>
        <v>190</v>
      </c>
      <c r="H31" s="131">
        <f t="shared" si="2"/>
        <v>23098</v>
      </c>
      <c r="I31" s="144">
        <f t="shared" si="3"/>
        <v>99.00596421471172</v>
      </c>
      <c r="J31" s="145">
        <f t="shared" si="0"/>
        <v>13.437057991513438</v>
      </c>
      <c r="K31" s="146">
        <f t="shared" si="0"/>
        <v>94.07787552948844</v>
      </c>
    </row>
    <row r="32" spans="1:11" ht="13.5">
      <c r="A32" s="17"/>
      <c r="B32" s="75" t="str">
        <f>+'帳票61_06(1)'!B31</f>
        <v>南風原町</v>
      </c>
      <c r="C32" s="129">
        <f>+'帳票61_06(1)'!BE31</f>
        <v>66738</v>
      </c>
      <c r="D32" s="130">
        <f>+'帳票61_06(1)'!BF31</f>
        <v>3076</v>
      </c>
      <c r="E32" s="131">
        <f t="shared" si="1"/>
        <v>69814</v>
      </c>
      <c r="F32" s="129">
        <f>+'帳票61_06(1)'!BJ31</f>
        <v>66094</v>
      </c>
      <c r="G32" s="130">
        <f>+'帳票61_06(1)'!BK31</f>
        <v>275</v>
      </c>
      <c r="H32" s="131">
        <f t="shared" si="2"/>
        <v>66369</v>
      </c>
      <c r="I32" s="144">
        <f t="shared" si="3"/>
        <v>99.03503251520873</v>
      </c>
      <c r="J32" s="145">
        <f t="shared" si="0"/>
        <v>8.940182054616384</v>
      </c>
      <c r="K32" s="146">
        <f t="shared" si="0"/>
        <v>95.06545964992695</v>
      </c>
    </row>
    <row r="33" spans="1:11" ht="13.5">
      <c r="A33" s="17"/>
      <c r="B33" s="75" t="str">
        <f>+'帳票61_06(1)'!B32</f>
        <v>渡嘉敷村</v>
      </c>
      <c r="C33" s="129">
        <f>+'帳票61_06(1)'!BE32</f>
        <v>1778</v>
      </c>
      <c r="D33" s="130">
        <f>+'帳票61_06(1)'!BF32</f>
        <v>0</v>
      </c>
      <c r="E33" s="131">
        <f t="shared" si="1"/>
        <v>1778</v>
      </c>
      <c r="F33" s="129">
        <f>+'帳票61_06(1)'!BJ32</f>
        <v>1728</v>
      </c>
      <c r="G33" s="130">
        <f>+'帳票61_06(1)'!BK32</f>
        <v>0</v>
      </c>
      <c r="H33" s="131">
        <f t="shared" si="2"/>
        <v>1728</v>
      </c>
      <c r="I33" s="144">
        <f t="shared" si="3"/>
        <v>97.18785151856018</v>
      </c>
      <c r="J33" s="145" t="str">
        <f t="shared" si="0"/>
        <v>－</v>
      </c>
      <c r="K33" s="146">
        <f t="shared" si="0"/>
        <v>97.18785151856018</v>
      </c>
    </row>
    <row r="34" spans="1:11" ht="13.5">
      <c r="A34" s="17"/>
      <c r="B34" s="76" t="str">
        <f>+'帳票61_06(1)'!B33</f>
        <v>座間味村</v>
      </c>
      <c r="C34" s="132">
        <f>+'帳票61_06(1)'!BE33</f>
        <v>1817</v>
      </c>
      <c r="D34" s="133">
        <f>+'帳票61_06(1)'!BF33</f>
        <v>0</v>
      </c>
      <c r="E34" s="134">
        <f t="shared" si="1"/>
        <v>1817</v>
      </c>
      <c r="F34" s="132">
        <f>+'帳票61_06(1)'!BJ33</f>
        <v>1767</v>
      </c>
      <c r="G34" s="133">
        <f>+'帳票61_06(1)'!BK33</f>
        <v>0</v>
      </c>
      <c r="H34" s="134">
        <f t="shared" si="2"/>
        <v>1767</v>
      </c>
      <c r="I34" s="147">
        <f t="shared" si="3"/>
        <v>97.2482113373693</v>
      </c>
      <c r="J34" s="148" t="str">
        <f t="shared" si="0"/>
        <v>－</v>
      </c>
      <c r="K34" s="149">
        <f t="shared" si="0"/>
        <v>97.2482113373693</v>
      </c>
    </row>
    <row r="35" spans="1:11" ht="13.5">
      <c r="A35" s="17"/>
      <c r="B35" s="77" t="str">
        <f>+'帳票61_06(1)'!B34</f>
        <v>粟国村</v>
      </c>
      <c r="C35" s="135">
        <f>+'帳票61_06(1)'!BE34</f>
        <v>2749</v>
      </c>
      <c r="D35" s="136">
        <f>+'帳票61_06(1)'!BF34</f>
        <v>126</v>
      </c>
      <c r="E35" s="137">
        <f t="shared" si="1"/>
        <v>2875</v>
      </c>
      <c r="F35" s="135">
        <f>+'帳票61_06(1)'!BJ34</f>
        <v>2749</v>
      </c>
      <c r="G35" s="136">
        <f>+'帳票61_06(1)'!BK34</f>
        <v>0</v>
      </c>
      <c r="H35" s="137">
        <f t="shared" si="2"/>
        <v>2749</v>
      </c>
      <c r="I35" s="150">
        <f t="shared" si="3"/>
        <v>100</v>
      </c>
      <c r="J35" s="151">
        <f t="shared" si="0"/>
        <v>0</v>
      </c>
      <c r="K35" s="152">
        <f t="shared" si="0"/>
        <v>95.61739130434782</v>
      </c>
    </row>
    <row r="36" spans="1:11" ht="13.5">
      <c r="A36" s="17"/>
      <c r="B36" s="75" t="str">
        <f>+'帳票61_06(1)'!B35</f>
        <v>渡名喜村</v>
      </c>
      <c r="C36" s="129">
        <f>+'帳票61_06(1)'!BE35</f>
        <v>1068</v>
      </c>
      <c r="D36" s="130">
        <f>+'帳票61_06(1)'!BF35</f>
        <v>130</v>
      </c>
      <c r="E36" s="131">
        <f t="shared" si="1"/>
        <v>1198</v>
      </c>
      <c r="F36" s="129">
        <f>+'帳票61_06(1)'!BJ35</f>
        <v>1068</v>
      </c>
      <c r="G36" s="130">
        <f>+'帳票61_06(1)'!BK35</f>
        <v>0</v>
      </c>
      <c r="H36" s="131">
        <f t="shared" si="2"/>
        <v>1068</v>
      </c>
      <c r="I36" s="144">
        <f t="shared" si="3"/>
        <v>100</v>
      </c>
      <c r="J36" s="145">
        <f t="shared" si="0"/>
        <v>0</v>
      </c>
      <c r="K36" s="146">
        <f t="shared" si="0"/>
        <v>89.14858096828047</v>
      </c>
    </row>
    <row r="37" spans="1:11" ht="13.5">
      <c r="A37" s="17"/>
      <c r="B37" s="75" t="str">
        <f>+'帳票61_06(1)'!B36</f>
        <v>南大東村</v>
      </c>
      <c r="C37" s="129">
        <f>+'帳票61_06(1)'!BE36</f>
        <v>3878</v>
      </c>
      <c r="D37" s="130">
        <f>+'帳票61_06(1)'!BF36</f>
        <v>0</v>
      </c>
      <c r="E37" s="131">
        <f t="shared" si="1"/>
        <v>3878</v>
      </c>
      <c r="F37" s="129">
        <f>+'帳票61_06(1)'!BJ36</f>
        <v>3878</v>
      </c>
      <c r="G37" s="130">
        <f>+'帳票61_06(1)'!BK36</f>
        <v>0</v>
      </c>
      <c r="H37" s="131">
        <f t="shared" si="2"/>
        <v>3878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+'帳票61_06(1)'!BE37</f>
        <v>1525</v>
      </c>
      <c r="D38" s="130">
        <f>+'帳票61_06(1)'!BF37</f>
        <v>0</v>
      </c>
      <c r="E38" s="131">
        <f t="shared" si="1"/>
        <v>1525</v>
      </c>
      <c r="F38" s="129">
        <f>+'帳票61_06(1)'!BJ37</f>
        <v>1525</v>
      </c>
      <c r="G38" s="130">
        <f>+'帳票61_06(1)'!BK37</f>
        <v>0</v>
      </c>
      <c r="H38" s="131">
        <f t="shared" si="2"/>
        <v>1525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+'帳票61_06(1)'!BE38</f>
        <v>2790</v>
      </c>
      <c r="D39" s="133">
        <f>+'帳票61_06(1)'!BF38</f>
        <v>0</v>
      </c>
      <c r="E39" s="134">
        <f t="shared" si="1"/>
        <v>2790</v>
      </c>
      <c r="F39" s="132">
        <f>+'帳票61_06(1)'!BJ38</f>
        <v>2480</v>
      </c>
      <c r="G39" s="133">
        <f>+'帳票61_06(1)'!BK38</f>
        <v>0</v>
      </c>
      <c r="H39" s="134">
        <f t="shared" si="2"/>
        <v>2480</v>
      </c>
      <c r="I39" s="147">
        <f t="shared" si="3"/>
        <v>88.88888888888889</v>
      </c>
      <c r="J39" s="148" t="str">
        <f t="shared" si="3"/>
        <v>－</v>
      </c>
      <c r="K39" s="149">
        <f t="shared" si="3"/>
        <v>88.88888888888889</v>
      </c>
    </row>
    <row r="40" spans="1:11" ht="13.5">
      <c r="A40" s="17"/>
      <c r="B40" s="77" t="str">
        <f>+'帳票61_06(1)'!B39</f>
        <v>伊是名村</v>
      </c>
      <c r="C40" s="135">
        <f>+'帳票61_06(1)'!BE39</f>
        <v>7054</v>
      </c>
      <c r="D40" s="136">
        <f>+'帳票61_06(1)'!BF39</f>
        <v>324</v>
      </c>
      <c r="E40" s="137">
        <f t="shared" si="1"/>
        <v>7378</v>
      </c>
      <c r="F40" s="135">
        <f>+'帳票61_06(1)'!BJ39</f>
        <v>6906</v>
      </c>
      <c r="G40" s="136">
        <f>+'帳票61_06(1)'!BK39</f>
        <v>53</v>
      </c>
      <c r="H40" s="137">
        <f t="shared" si="2"/>
        <v>6959</v>
      </c>
      <c r="I40" s="150">
        <f t="shared" si="3"/>
        <v>97.9018996314148</v>
      </c>
      <c r="J40" s="151">
        <f t="shared" si="3"/>
        <v>16.358024691358025</v>
      </c>
      <c r="K40" s="152">
        <f t="shared" si="3"/>
        <v>94.32095418812686</v>
      </c>
    </row>
    <row r="41" spans="1:11" ht="13.5">
      <c r="A41" s="17"/>
      <c r="B41" s="75" t="str">
        <f>+'帳票61_06(1)'!B40</f>
        <v>久米島町</v>
      </c>
      <c r="C41" s="129">
        <f>+'帳票61_06(1)'!BE40</f>
        <v>17216</v>
      </c>
      <c r="D41" s="130">
        <f>+'帳票61_06(1)'!BF40</f>
        <v>2138</v>
      </c>
      <c r="E41" s="131">
        <f t="shared" si="1"/>
        <v>19354</v>
      </c>
      <c r="F41" s="129">
        <f>+'帳票61_06(1)'!BJ40</f>
        <v>15927</v>
      </c>
      <c r="G41" s="130">
        <f>+'帳票61_06(1)'!BK40</f>
        <v>465</v>
      </c>
      <c r="H41" s="131">
        <f t="shared" si="2"/>
        <v>16392</v>
      </c>
      <c r="I41" s="144">
        <f t="shared" si="3"/>
        <v>92.51277881040892</v>
      </c>
      <c r="J41" s="145">
        <f t="shared" si="3"/>
        <v>21.749298409728716</v>
      </c>
      <c r="K41" s="146">
        <f t="shared" si="3"/>
        <v>84.69567014570632</v>
      </c>
    </row>
    <row r="42" spans="1:11" ht="13.5">
      <c r="A42" s="17"/>
      <c r="B42" s="75" t="str">
        <f>+'帳票61_06(1)'!B41</f>
        <v>八重瀬町</v>
      </c>
      <c r="C42" s="129">
        <f>+'帳票61_06(1)'!BE41</f>
        <v>26570</v>
      </c>
      <c r="D42" s="130">
        <f>+'帳票61_06(1)'!BF41</f>
        <v>625</v>
      </c>
      <c r="E42" s="131">
        <f t="shared" si="1"/>
        <v>27195</v>
      </c>
      <c r="F42" s="129">
        <f>+'帳票61_06(1)'!BJ41</f>
        <v>26394</v>
      </c>
      <c r="G42" s="130">
        <f>+'帳票61_06(1)'!BK41</f>
        <v>65</v>
      </c>
      <c r="H42" s="131">
        <f t="shared" si="2"/>
        <v>26459</v>
      </c>
      <c r="I42" s="144">
        <f t="shared" si="3"/>
        <v>99.33759879563418</v>
      </c>
      <c r="J42" s="145">
        <f t="shared" si="3"/>
        <v>10.4</v>
      </c>
      <c r="K42" s="146">
        <f t="shared" si="3"/>
        <v>97.293620150763</v>
      </c>
    </row>
    <row r="43" spans="1:11" ht="13.5">
      <c r="A43" s="17"/>
      <c r="B43" s="75" t="str">
        <f>+'帳票61_06(1)'!B42</f>
        <v>多良間村</v>
      </c>
      <c r="C43" s="129">
        <f>+'帳票61_06(1)'!BE42</f>
        <v>2589</v>
      </c>
      <c r="D43" s="130">
        <f>+'帳票61_06(1)'!BF42</f>
        <v>0</v>
      </c>
      <c r="E43" s="131">
        <f t="shared" si="1"/>
        <v>2589</v>
      </c>
      <c r="F43" s="129">
        <f>+'帳票61_06(1)'!BJ42</f>
        <v>2589</v>
      </c>
      <c r="G43" s="130">
        <f>+'帳票61_06(1)'!BK42</f>
        <v>0</v>
      </c>
      <c r="H43" s="131">
        <f t="shared" si="2"/>
        <v>2589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+'帳票61_06(1)'!BE43</f>
        <v>10921</v>
      </c>
      <c r="D44" s="133">
        <f>+'帳票61_06(1)'!BF43</f>
        <v>503</v>
      </c>
      <c r="E44" s="134">
        <f t="shared" si="1"/>
        <v>11424</v>
      </c>
      <c r="F44" s="132">
        <f>+'帳票61_06(1)'!BJ43</f>
        <v>10771</v>
      </c>
      <c r="G44" s="133">
        <f>+'帳票61_06(1)'!BK43</f>
        <v>273</v>
      </c>
      <c r="H44" s="134">
        <f t="shared" si="2"/>
        <v>11044</v>
      </c>
      <c r="I44" s="147">
        <f t="shared" si="3"/>
        <v>98.6264994048164</v>
      </c>
      <c r="J44" s="148">
        <f t="shared" si="3"/>
        <v>54.27435387673957</v>
      </c>
      <c r="K44" s="149">
        <f t="shared" si="3"/>
        <v>96.67366946778712</v>
      </c>
    </row>
    <row r="45" spans="1:11" ht="14.25" thickBot="1">
      <c r="A45" s="17"/>
      <c r="B45" s="231" t="str">
        <f>+'帳票61_06(1)'!B44</f>
        <v>与那国町</v>
      </c>
      <c r="C45" s="232">
        <f>+'帳票61_06(1)'!BE44</f>
        <v>5756</v>
      </c>
      <c r="D45" s="233">
        <f>+'帳票61_06(1)'!BF44</f>
        <v>130</v>
      </c>
      <c r="E45" s="234">
        <f t="shared" si="1"/>
        <v>5886</v>
      </c>
      <c r="F45" s="232">
        <f>+'帳票61_06(1)'!BJ44</f>
        <v>5756</v>
      </c>
      <c r="G45" s="233">
        <f>+'帳票61_06(1)'!BK44</f>
        <v>0</v>
      </c>
      <c r="H45" s="234">
        <f t="shared" si="2"/>
        <v>5756</v>
      </c>
      <c r="I45" s="235">
        <f t="shared" si="3"/>
        <v>100</v>
      </c>
      <c r="J45" s="236">
        <f t="shared" si="3"/>
        <v>0</v>
      </c>
      <c r="K45" s="237">
        <f t="shared" si="3"/>
        <v>97.79136935100237</v>
      </c>
    </row>
    <row r="46" spans="1:11" ht="14.25" thickTop="1">
      <c r="A46" s="19"/>
      <c r="B46" s="79" t="s">
        <v>65</v>
      </c>
      <c r="C46" s="173">
        <f aca="true" t="shared" si="4" ref="C46:H46">SUM(C5:C15)</f>
        <v>2161058</v>
      </c>
      <c r="D46" s="174">
        <f t="shared" si="4"/>
        <v>84714</v>
      </c>
      <c r="E46" s="175">
        <f t="shared" si="4"/>
        <v>2245772</v>
      </c>
      <c r="F46" s="173">
        <f t="shared" si="4"/>
        <v>2137345</v>
      </c>
      <c r="G46" s="174">
        <f t="shared" si="4"/>
        <v>22763</v>
      </c>
      <c r="H46" s="175">
        <f t="shared" si="4"/>
        <v>2160108</v>
      </c>
      <c r="I46" s="176">
        <f t="shared" si="3"/>
        <v>98.90271339316206</v>
      </c>
      <c r="J46" s="177">
        <f t="shared" si="3"/>
        <v>26.870411030054065</v>
      </c>
      <c r="K46" s="178">
        <f t="shared" si="3"/>
        <v>96.18554332318686</v>
      </c>
    </row>
    <row r="47" spans="1:11" ht="14.25" thickBot="1">
      <c r="A47" s="19"/>
      <c r="B47" s="80" t="s">
        <v>66</v>
      </c>
      <c r="C47" s="138">
        <f aca="true" t="shared" si="5" ref="C47:H47">SUM(C16:C45)</f>
        <v>506333</v>
      </c>
      <c r="D47" s="139">
        <f t="shared" si="5"/>
        <v>27112</v>
      </c>
      <c r="E47" s="140">
        <f t="shared" si="5"/>
        <v>533445</v>
      </c>
      <c r="F47" s="138">
        <f t="shared" si="5"/>
        <v>497227</v>
      </c>
      <c r="G47" s="139">
        <f t="shared" si="5"/>
        <v>4783</v>
      </c>
      <c r="H47" s="140">
        <f t="shared" si="5"/>
        <v>502010</v>
      </c>
      <c r="I47" s="153">
        <f t="shared" si="3"/>
        <v>98.20157880288268</v>
      </c>
      <c r="J47" s="167">
        <f t="shared" si="3"/>
        <v>17.641634700501623</v>
      </c>
      <c r="K47" s="154">
        <f t="shared" si="3"/>
        <v>94.10717131100675</v>
      </c>
    </row>
    <row r="48" spans="2:11" ht="14.25" thickBot="1">
      <c r="B48" s="82" t="s">
        <v>114</v>
      </c>
      <c r="C48" s="156">
        <f aca="true" t="shared" si="6" ref="C48:H48">SUM(C46:C47)</f>
        <v>2667391</v>
      </c>
      <c r="D48" s="157">
        <f t="shared" si="6"/>
        <v>111826</v>
      </c>
      <c r="E48" s="158">
        <f t="shared" si="6"/>
        <v>2779217</v>
      </c>
      <c r="F48" s="156">
        <f t="shared" si="6"/>
        <v>2634572</v>
      </c>
      <c r="G48" s="157">
        <f t="shared" si="6"/>
        <v>27546</v>
      </c>
      <c r="H48" s="158">
        <f t="shared" si="6"/>
        <v>2662118</v>
      </c>
      <c r="I48" s="159">
        <f t="shared" si="3"/>
        <v>98.76962170150533</v>
      </c>
      <c r="J48" s="172">
        <f t="shared" si="3"/>
        <v>24.63291184518806</v>
      </c>
      <c r="K48" s="160">
        <f t="shared" si="3"/>
        <v>95.78661903694457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2007-03-19T02:12:41Z</cp:lastPrinted>
  <dcterms:created xsi:type="dcterms:W3CDTF">1999-11-16T09:09:36Z</dcterms:created>
  <dcterms:modified xsi:type="dcterms:W3CDTF">2007-03-19T02:26:57Z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