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8E1\share\令和５年度業務（事業班）\01 班共有\97 バス安全対策\05 交付要綱・関係法令\HP公表用\050801~\"/>
    </mc:Choice>
  </mc:AlternateContent>
  <workbookProtection workbookAlgorithmName="SHA-512" workbookHashValue="uttYOM9mXg/Jv5CPoLWIR/LQxKLi4Hoi03pmYwC/T0zn9b/FdWuAenXxy4TZZuBGg6RCM0X3ck51wDeQ7P/9fw==" workbookSaltValue="v95kmRW7dtYsOX7J4X/yAA==" workbookSpinCount="100000" lockStructure="1"/>
  <bookViews>
    <workbookView xWindow="0" yWindow="0" windowWidth="20490" windowHeight="7530" tabRatio="688" firstSheet="1" activeTab="2"/>
  </bookViews>
  <sheets>
    <sheet name="（はじめにお読みください）本申請書の使い方" sheetId="25" state="hidden" r:id="rId1"/>
    <sheet name="請求書" sheetId="128" r:id="rId2"/>
    <sheet name="実績報告書" sheetId="26" r:id="rId3"/>
    <sheet name="総括表" sheetId="24" r:id="rId4"/>
    <sheet name="個票1" sheetId="61" r:id="rId5"/>
    <sheet name="個票2" sheetId="129" r:id="rId6"/>
    <sheet name="個票3" sheetId="130" r:id="rId7"/>
    <sheet name="個票4" sheetId="131" r:id="rId8"/>
    <sheet name="個票5" sheetId="132" r:id="rId9"/>
    <sheet name="個票6" sheetId="133" r:id="rId10"/>
    <sheet name="個票7" sheetId="134" r:id="rId11"/>
    <sheet name="個票8" sheetId="135" r:id="rId12"/>
    <sheet name="個票9" sheetId="136" r:id="rId13"/>
    <sheet name="個票10" sheetId="137" r:id="rId14"/>
    <sheet name="個票11" sheetId="138" r:id="rId15"/>
    <sheet name="個票12" sheetId="139" r:id="rId16"/>
    <sheet name="個票13" sheetId="140" r:id="rId17"/>
    <sheet name="個票14" sheetId="141" r:id="rId18"/>
    <sheet name="個票15" sheetId="142" r:id="rId19"/>
    <sheet name="事業所リスト" sheetId="126" state="hidden" r:id="rId20"/>
    <sheet name="プルダウン" sheetId="124" state="hidden" r:id="rId21"/>
  </sheets>
  <externalReferences>
    <externalReference r:id="rId22"/>
  </externalReferences>
  <definedNames>
    <definedName name="_xlnm._FilterDatabase" localSheetId="4" hidden="1">個票1!$A$11:$AM$16</definedName>
    <definedName name="_xlnm._FilterDatabase" localSheetId="13" hidden="1">個票10!$A$11:$AM$16</definedName>
    <definedName name="_xlnm._FilterDatabase" localSheetId="14" hidden="1">個票11!$A$11:$AM$16</definedName>
    <definedName name="_xlnm._FilterDatabase" localSheetId="15" hidden="1">個票12!$A$11:$AM$16</definedName>
    <definedName name="_xlnm._FilterDatabase" localSheetId="16" hidden="1">個票13!$A$11:$AM$16</definedName>
    <definedName name="_xlnm._FilterDatabase" localSheetId="17" hidden="1">個票14!$A$11:$AM$16</definedName>
    <definedName name="_xlnm._FilterDatabase" localSheetId="18" hidden="1">個票15!$A$11:$AM$16</definedName>
    <definedName name="_xlnm._FilterDatabase" localSheetId="5" hidden="1">個票2!$A$11:$AM$16</definedName>
    <definedName name="_xlnm._FilterDatabase" localSheetId="6" hidden="1">個票3!$A$11:$AM$16</definedName>
    <definedName name="_xlnm._FilterDatabase" localSheetId="7" hidden="1">個票4!$A$11:$AM$16</definedName>
    <definedName name="_xlnm._FilterDatabase" localSheetId="8" hidden="1">個票5!$A$11:$AM$16</definedName>
    <definedName name="_xlnm._FilterDatabase" localSheetId="9" hidden="1">個票6!$A$11:$AM$16</definedName>
    <definedName name="_xlnm._FilterDatabase" localSheetId="10" hidden="1">個票7!$A$11:$AM$16</definedName>
    <definedName name="_xlnm._FilterDatabase" localSheetId="11" hidden="1">個票8!$A$11:$AM$16</definedName>
    <definedName name="_xlnm._FilterDatabase" localSheetId="12" hidden="1">個票9!$A$11:$AM$16</definedName>
    <definedName name="_xlnm._FilterDatabase" localSheetId="19" hidden="1">事業所リスト!$A$2:$T$959</definedName>
    <definedName name="_xlnm.Print_Area" localSheetId="4">個票1!$A$1:$AM$59</definedName>
    <definedName name="_xlnm.Print_Area" localSheetId="13">個票10!$A$1:$AM$59</definedName>
    <definedName name="_xlnm.Print_Area" localSheetId="14">個票11!$A$1:$AM$59</definedName>
    <definedName name="_xlnm.Print_Area" localSheetId="15">個票12!$A$1:$AM$59</definedName>
    <definedName name="_xlnm.Print_Area" localSheetId="16">個票13!$A$1:$AM$59</definedName>
    <definedName name="_xlnm.Print_Area" localSheetId="17">個票14!$A$1:$AM$59</definedName>
    <definedName name="_xlnm.Print_Area" localSheetId="18">個票15!$A$1:$AM$59</definedName>
    <definedName name="_xlnm.Print_Area" localSheetId="5">個票2!$A$1:$AM$59</definedName>
    <definedName name="_xlnm.Print_Area" localSheetId="6">個票3!$A$1:$AM$59</definedName>
    <definedName name="_xlnm.Print_Area" localSheetId="7">個票4!$A$1:$AM$59</definedName>
    <definedName name="_xlnm.Print_Area" localSheetId="8">個票5!$A$1:$AM$59</definedName>
    <definedName name="_xlnm.Print_Area" localSheetId="9">個票6!$A$1:$AM$59</definedName>
    <definedName name="_xlnm.Print_Area" localSheetId="10">個票7!$A$1:$AM$59</definedName>
    <definedName name="_xlnm.Print_Area" localSheetId="11">個票8!$A$1:$AM$59</definedName>
    <definedName name="_xlnm.Print_Area" localSheetId="12">個票9!$A$1:$AM$59</definedName>
    <definedName name="_xlnm.Print_Area" localSheetId="2">実績報告書!$A$1:$Z$42</definedName>
    <definedName name="_xlnm.Print_Area" localSheetId="1">請求書!$A$1:$Z$50</definedName>
    <definedName name="_xlnm.Print_Area" localSheetId="3">総括表!$A$1:$L$40</definedName>
    <definedName name="_xlnm.Print_Titles" localSheetId="3">総括表!$20:$20</definedName>
    <definedName name="サービス付き高齢者住宅" localSheetId="13">#REF!</definedName>
    <definedName name="サービス付き高齢者住宅" localSheetId="14">#REF!</definedName>
    <definedName name="サービス付き高齢者住宅" localSheetId="15">#REF!</definedName>
    <definedName name="サービス付き高齢者住宅" localSheetId="16">#REF!</definedName>
    <definedName name="サービス付き高齢者住宅" localSheetId="17">#REF!</definedName>
    <definedName name="サービス付き高齢者住宅" localSheetId="18">#REF!</definedName>
    <definedName name="サービス付き高齢者住宅" localSheetId="5">#REF!</definedName>
    <definedName name="サービス付き高齢者住宅" localSheetId="6">#REF!</definedName>
    <definedName name="サービス付き高齢者住宅" localSheetId="7">#REF!</definedName>
    <definedName name="サービス付き高齢者住宅" localSheetId="8">#REF!</definedName>
    <definedName name="サービス付き高齢者住宅" localSheetId="9">#REF!</definedName>
    <definedName name="サービス付き高齢者住宅" localSheetId="10">#REF!</definedName>
    <definedName name="サービス付き高齢者住宅" localSheetId="11">#REF!</definedName>
    <definedName name="サービス付き高齢者住宅" localSheetId="12">#REF!</definedName>
    <definedName name="サービス付き高齢者住宅" localSheetId="1">#REF!</definedName>
    <definedName name="サービス付き高齢者住宅">#REF!</definedName>
    <definedName name="ユニット" localSheetId="4">[1]プルダウン!$A$1:$N$1</definedName>
    <definedName name="ユニット" localSheetId="13">[1]プルダウン!$A$1:$N$1</definedName>
    <definedName name="ユニット" localSheetId="14">[1]プルダウン!$A$1:$N$1</definedName>
    <definedName name="ユニット" localSheetId="15">[1]プルダウン!$A$1:$N$1</definedName>
    <definedName name="ユニット" localSheetId="16">[1]プルダウン!$A$1:$N$1</definedName>
    <definedName name="ユニット" localSheetId="17">[1]プルダウン!$A$1:$N$1</definedName>
    <definedName name="ユニット" localSheetId="18">[1]プルダウン!$A$1:$N$1</definedName>
    <definedName name="ユニット" localSheetId="5">[1]プルダウン!$A$1:$N$1</definedName>
    <definedName name="ユニット" localSheetId="6">[1]プルダウン!$A$1:$N$1</definedName>
    <definedName name="ユニット" localSheetId="7">[1]プルダウン!$A$1:$N$1</definedName>
    <definedName name="ユニット" localSheetId="8">[1]プルダウン!$A$1:$N$1</definedName>
    <definedName name="ユニット" localSheetId="9">[1]プルダウン!$A$1:$N$1</definedName>
    <definedName name="ユニット" localSheetId="10">[1]プルダウン!$A$1:$N$1</definedName>
    <definedName name="ユニット" localSheetId="11">[1]プルダウン!$A$1:$N$1</definedName>
    <definedName name="ユニット" localSheetId="12">[1]プルダウン!$A$1:$N$1</definedName>
    <definedName name="ユニット" localSheetId="1">#REF!</definedName>
    <definedName name="ユニット">#REF!</definedName>
    <definedName name="医療型障害児入所支援" localSheetId="13">#REF!</definedName>
    <definedName name="医療型障害児入所支援" localSheetId="14">#REF!</definedName>
    <definedName name="医療型障害児入所支援" localSheetId="15">#REF!</definedName>
    <definedName name="医療型障害児入所支援" localSheetId="16">#REF!</definedName>
    <definedName name="医療型障害児入所支援" localSheetId="17">#REF!</definedName>
    <definedName name="医療型障害児入所支援" localSheetId="18">#REF!</definedName>
    <definedName name="医療型障害児入所支援" localSheetId="5">#REF!</definedName>
    <definedName name="医療型障害児入所支援" localSheetId="6">#REF!</definedName>
    <definedName name="医療型障害児入所支援" localSheetId="7">#REF!</definedName>
    <definedName name="医療型障害児入所支援" localSheetId="8">#REF!</definedName>
    <definedName name="医療型障害児入所支援" localSheetId="9">#REF!</definedName>
    <definedName name="医療型障害児入所支援" localSheetId="10">#REF!</definedName>
    <definedName name="医療型障害児入所支援" localSheetId="11">#REF!</definedName>
    <definedName name="医療型障害児入所支援" localSheetId="12">#REF!</definedName>
    <definedName name="医療型障害児入所支援" localSheetId="1">#REF!</definedName>
    <definedName name="医療型障害児入所支援">#REF!</definedName>
    <definedName name="医療型障害児入所施設" localSheetId="13">#REF!</definedName>
    <definedName name="医療型障害児入所施設" localSheetId="14">#REF!</definedName>
    <definedName name="医療型障害児入所施設" localSheetId="15">#REF!</definedName>
    <definedName name="医療型障害児入所施設" localSheetId="16">#REF!</definedName>
    <definedName name="医療型障害児入所施設" localSheetId="17">#REF!</definedName>
    <definedName name="医療型障害児入所施設" localSheetId="18">#REF!</definedName>
    <definedName name="医療型障害児入所施設" localSheetId="5">#REF!</definedName>
    <definedName name="医療型障害児入所施設" localSheetId="6">#REF!</definedName>
    <definedName name="医療型障害児入所施設" localSheetId="7">#REF!</definedName>
    <definedName name="医療型障害児入所施設" localSheetId="8">#REF!</definedName>
    <definedName name="医療型障害児入所施設" localSheetId="9">#REF!</definedName>
    <definedName name="医療型障害児入所施設" localSheetId="10">#REF!</definedName>
    <definedName name="医療型障害児入所施設" localSheetId="11">#REF!</definedName>
    <definedName name="医療型障害児入所施設" localSheetId="12">#REF!</definedName>
    <definedName name="医療型障害児入所施設" localSheetId="1">#REF!</definedName>
    <definedName name="医療型障害児入所施設">#REF!</definedName>
    <definedName name="介護医療院" localSheetId="13">#REF!</definedName>
    <definedName name="介護医療院" localSheetId="14">#REF!</definedName>
    <definedName name="介護医療院" localSheetId="15">#REF!</definedName>
    <definedName name="介護医療院" localSheetId="16">#REF!</definedName>
    <definedName name="介護医療院" localSheetId="17">#REF!</definedName>
    <definedName name="介護医療院" localSheetId="18">#REF!</definedName>
    <definedName name="介護医療院" localSheetId="5">#REF!</definedName>
    <definedName name="介護医療院" localSheetId="6">#REF!</definedName>
    <definedName name="介護医療院" localSheetId="7">#REF!</definedName>
    <definedName name="介護医療院" localSheetId="8">#REF!</definedName>
    <definedName name="介護医療院" localSheetId="9">#REF!</definedName>
    <definedName name="介護医療院" localSheetId="10">#REF!</definedName>
    <definedName name="介護医療院" localSheetId="11">#REF!</definedName>
    <definedName name="介護医療院" localSheetId="12">#REF!</definedName>
    <definedName name="介護医療院" localSheetId="1">#REF!</definedName>
    <definedName name="介護医療院">#REF!</definedName>
    <definedName name="介護療養型医療施設" localSheetId="13">#REF!</definedName>
    <definedName name="介護療養型医療施設" localSheetId="14">#REF!</definedName>
    <definedName name="介護療養型医療施設" localSheetId="15">#REF!</definedName>
    <definedName name="介護療養型医療施設" localSheetId="16">#REF!</definedName>
    <definedName name="介護療養型医療施設" localSheetId="17">#REF!</definedName>
    <definedName name="介護療養型医療施設" localSheetId="18">#REF!</definedName>
    <definedName name="介護療養型医療施設" localSheetId="5">#REF!</definedName>
    <definedName name="介護療養型医療施設" localSheetId="6">#REF!</definedName>
    <definedName name="介護療養型医療施設" localSheetId="7">#REF!</definedName>
    <definedName name="介護療養型医療施設" localSheetId="8">#REF!</definedName>
    <definedName name="介護療養型医療施設" localSheetId="9">#REF!</definedName>
    <definedName name="介護療養型医療施設" localSheetId="10">#REF!</definedName>
    <definedName name="介護療養型医療施設" localSheetId="11">#REF!</definedName>
    <definedName name="介護療養型医療施設" localSheetId="12">#REF!</definedName>
    <definedName name="介護療養型医療施設" localSheetId="1">#REF!</definedName>
    <definedName name="介護療養型医療施設">#REF!</definedName>
    <definedName name="介護老人福祉施設" localSheetId="13">#REF!</definedName>
    <definedName name="介護老人福祉施設" localSheetId="14">#REF!</definedName>
    <definedName name="介護老人福祉施設" localSheetId="15">#REF!</definedName>
    <definedName name="介護老人福祉施設" localSheetId="16">#REF!</definedName>
    <definedName name="介護老人福祉施設" localSheetId="17">#REF!</definedName>
    <definedName name="介護老人福祉施設" localSheetId="18">#REF!</definedName>
    <definedName name="介護老人福祉施設" localSheetId="5">#REF!</definedName>
    <definedName name="介護老人福祉施設" localSheetId="6">#REF!</definedName>
    <definedName name="介護老人福祉施設" localSheetId="7">#REF!</definedName>
    <definedName name="介護老人福祉施設" localSheetId="8">#REF!</definedName>
    <definedName name="介護老人福祉施設" localSheetId="9">#REF!</definedName>
    <definedName name="介護老人福祉施設" localSheetId="10">#REF!</definedName>
    <definedName name="介護老人福祉施設" localSheetId="11">#REF!</definedName>
    <definedName name="介護老人福祉施設" localSheetId="12">#REF!</definedName>
    <definedName name="介護老人福祉施設" localSheetId="1">#REF!</definedName>
    <definedName name="介護老人福祉施設">#REF!</definedName>
    <definedName name="介護老人保健施設" localSheetId="13">#REF!</definedName>
    <definedName name="介護老人保健施設" localSheetId="14">#REF!</definedName>
    <definedName name="介護老人保健施設" localSheetId="15">#REF!</definedName>
    <definedName name="介護老人保健施設" localSheetId="16">#REF!</definedName>
    <definedName name="介護老人保健施設" localSheetId="17">#REF!</definedName>
    <definedName name="介護老人保健施設" localSheetId="18">#REF!</definedName>
    <definedName name="介護老人保健施設" localSheetId="5">#REF!</definedName>
    <definedName name="介護老人保健施設" localSheetId="6">#REF!</definedName>
    <definedName name="介護老人保健施設" localSheetId="7">#REF!</definedName>
    <definedName name="介護老人保健施設" localSheetId="8">#REF!</definedName>
    <definedName name="介護老人保健施設" localSheetId="9">#REF!</definedName>
    <definedName name="介護老人保健施設" localSheetId="10">#REF!</definedName>
    <definedName name="介護老人保健施設" localSheetId="11">#REF!</definedName>
    <definedName name="介護老人保健施設" localSheetId="12">#REF!</definedName>
    <definedName name="介護老人保健施設" localSheetId="1">#REF!</definedName>
    <definedName name="介護老人保健施設">#REF!</definedName>
    <definedName name="軽費老人ホーム" localSheetId="13">#REF!</definedName>
    <definedName name="軽費老人ホーム" localSheetId="14">#REF!</definedName>
    <definedName name="軽費老人ホーム" localSheetId="15">#REF!</definedName>
    <definedName name="軽費老人ホーム" localSheetId="16">#REF!</definedName>
    <definedName name="軽費老人ホーム" localSheetId="17">#REF!</definedName>
    <definedName name="軽費老人ホーム" localSheetId="18">#REF!</definedName>
    <definedName name="軽費老人ホーム" localSheetId="5">#REF!</definedName>
    <definedName name="軽費老人ホーム" localSheetId="6">#REF!</definedName>
    <definedName name="軽費老人ホーム" localSheetId="7">#REF!</definedName>
    <definedName name="軽費老人ホーム" localSheetId="8">#REF!</definedName>
    <definedName name="軽費老人ホーム" localSheetId="9">#REF!</definedName>
    <definedName name="軽費老人ホーム" localSheetId="10">#REF!</definedName>
    <definedName name="軽費老人ホーム" localSheetId="11">#REF!</definedName>
    <definedName name="軽費老人ホーム" localSheetId="12">#REF!</definedName>
    <definedName name="軽費老人ホーム" localSheetId="1">#REF!</definedName>
    <definedName name="軽費老人ホーム">#REF!</definedName>
    <definedName name="施設入所支援" localSheetId="13">#REF!</definedName>
    <definedName name="施設入所支援" localSheetId="14">#REF!</definedName>
    <definedName name="施設入所支援" localSheetId="15">#REF!</definedName>
    <definedName name="施設入所支援" localSheetId="16">#REF!</definedName>
    <definedName name="施設入所支援" localSheetId="17">#REF!</definedName>
    <definedName name="施設入所支援" localSheetId="18">#REF!</definedName>
    <definedName name="施設入所支援" localSheetId="5">#REF!</definedName>
    <definedName name="施設入所支援" localSheetId="6">#REF!</definedName>
    <definedName name="施設入所支援" localSheetId="7">#REF!</definedName>
    <definedName name="施設入所支援" localSheetId="8">#REF!</definedName>
    <definedName name="施設入所支援" localSheetId="9">#REF!</definedName>
    <definedName name="施設入所支援" localSheetId="10">#REF!</definedName>
    <definedName name="施設入所支援" localSheetId="11">#REF!</definedName>
    <definedName name="施設入所支援" localSheetId="12">#REF!</definedName>
    <definedName name="施設入所支援" localSheetId="1">#REF!</definedName>
    <definedName name="施設入所支援">#REF!</definedName>
    <definedName name="障害児入所支援" localSheetId="13">#REF!</definedName>
    <definedName name="障害児入所支援" localSheetId="14">#REF!</definedName>
    <definedName name="障害児入所支援" localSheetId="15">#REF!</definedName>
    <definedName name="障害児入所支援" localSheetId="16">#REF!</definedName>
    <definedName name="障害児入所支援" localSheetId="17">#REF!</definedName>
    <definedName name="障害児入所支援" localSheetId="18">#REF!</definedName>
    <definedName name="障害児入所支援" localSheetId="5">#REF!</definedName>
    <definedName name="障害児入所支援" localSheetId="6">#REF!</definedName>
    <definedName name="障害児入所支援" localSheetId="7">#REF!</definedName>
    <definedName name="障害児入所支援" localSheetId="8">#REF!</definedName>
    <definedName name="障害児入所支援" localSheetId="9">#REF!</definedName>
    <definedName name="障害児入所支援" localSheetId="10">#REF!</definedName>
    <definedName name="障害児入所支援" localSheetId="11">#REF!</definedName>
    <definedName name="障害児入所支援" localSheetId="12">#REF!</definedName>
    <definedName name="障害児入所支援" localSheetId="1">#REF!</definedName>
    <definedName name="障害児入所支援">#REF!</definedName>
    <definedName name="障害児入所施設" localSheetId="13">#REF!</definedName>
    <definedName name="障害児入所施設" localSheetId="14">#REF!</definedName>
    <definedName name="障害児入所施設" localSheetId="15">#REF!</definedName>
    <definedName name="障害児入所施設" localSheetId="16">#REF!</definedName>
    <definedName name="障害児入所施設" localSheetId="17">#REF!</definedName>
    <definedName name="障害児入所施設" localSheetId="18">#REF!</definedName>
    <definedName name="障害児入所施設" localSheetId="5">#REF!</definedName>
    <definedName name="障害児入所施設" localSheetId="6">#REF!</definedName>
    <definedName name="障害児入所施設" localSheetId="7">#REF!</definedName>
    <definedName name="障害児入所施設" localSheetId="8">#REF!</definedName>
    <definedName name="障害児入所施設" localSheetId="9">#REF!</definedName>
    <definedName name="障害児入所施設" localSheetId="10">#REF!</definedName>
    <definedName name="障害児入所施設" localSheetId="11">#REF!</definedName>
    <definedName name="障害児入所施設" localSheetId="12">#REF!</definedName>
    <definedName name="障害児入所施設" localSheetId="1">#REF!</definedName>
    <definedName name="障害児入所施設">#REF!</definedName>
    <definedName name="相談系" localSheetId="13">#REF!</definedName>
    <definedName name="相談系" localSheetId="14">#REF!</definedName>
    <definedName name="相談系" localSheetId="15">#REF!</definedName>
    <definedName name="相談系" localSheetId="16">#REF!</definedName>
    <definedName name="相談系" localSheetId="17">#REF!</definedName>
    <definedName name="相談系" localSheetId="18">#REF!</definedName>
    <definedName name="相談系" localSheetId="5">#REF!</definedName>
    <definedName name="相談系" localSheetId="6">#REF!</definedName>
    <definedName name="相談系" localSheetId="7">#REF!</definedName>
    <definedName name="相談系" localSheetId="8">#REF!</definedName>
    <definedName name="相談系" localSheetId="9">#REF!</definedName>
    <definedName name="相談系" localSheetId="10">#REF!</definedName>
    <definedName name="相談系" localSheetId="11">#REF!</definedName>
    <definedName name="相談系" localSheetId="12">#REF!</definedName>
    <definedName name="相談系" localSheetId="1">#REF!</definedName>
    <definedName name="相談系">#REF!</definedName>
    <definedName name="多機能型サービス事業所" localSheetId="13">#REF!</definedName>
    <definedName name="多機能型サービス事業所" localSheetId="14">#REF!</definedName>
    <definedName name="多機能型サービス事業所" localSheetId="15">#REF!</definedName>
    <definedName name="多機能型サービス事業所" localSheetId="16">#REF!</definedName>
    <definedName name="多機能型サービス事業所" localSheetId="17">#REF!</definedName>
    <definedName name="多機能型サービス事業所" localSheetId="18">#REF!</definedName>
    <definedName name="多機能型サービス事業所" localSheetId="5">#REF!</definedName>
    <definedName name="多機能型サービス事業所" localSheetId="6">#REF!</definedName>
    <definedName name="多機能型サービス事業所" localSheetId="7">#REF!</definedName>
    <definedName name="多機能型サービス事業所" localSheetId="8">#REF!</definedName>
    <definedName name="多機能型サービス事業所" localSheetId="9">#REF!</definedName>
    <definedName name="多機能型サービス事業所" localSheetId="10">#REF!</definedName>
    <definedName name="多機能型サービス事業所" localSheetId="11">#REF!</definedName>
    <definedName name="多機能型サービス事業所" localSheetId="12">#REF!</definedName>
    <definedName name="多機能型サービス事業所" localSheetId="1">#REF!</definedName>
    <definedName name="多機能型サービス事業所">#REF!</definedName>
    <definedName name="短期入所" localSheetId="13">#REF!</definedName>
    <definedName name="短期入所" localSheetId="14">#REF!</definedName>
    <definedName name="短期入所" localSheetId="15">#REF!</definedName>
    <definedName name="短期入所" localSheetId="16">#REF!</definedName>
    <definedName name="短期入所" localSheetId="17">#REF!</definedName>
    <definedName name="短期入所" localSheetId="18">#REF!</definedName>
    <definedName name="短期入所" localSheetId="5">#REF!</definedName>
    <definedName name="短期入所" localSheetId="6">#REF!</definedName>
    <definedName name="短期入所" localSheetId="7">#REF!</definedName>
    <definedName name="短期入所" localSheetId="8">#REF!</definedName>
    <definedName name="短期入所" localSheetId="9">#REF!</definedName>
    <definedName name="短期入所" localSheetId="10">#REF!</definedName>
    <definedName name="短期入所" localSheetId="11">#REF!</definedName>
    <definedName name="短期入所" localSheetId="12">#REF!</definedName>
    <definedName name="短期入所" localSheetId="1">#REF!</definedName>
    <definedName name="短期入所">#REF!</definedName>
    <definedName name="短期入所系サービス事業所" localSheetId="13">#REF!</definedName>
    <definedName name="短期入所系サービス事業所" localSheetId="14">#REF!</definedName>
    <definedName name="短期入所系サービス事業所" localSheetId="15">#REF!</definedName>
    <definedName name="短期入所系サービス事業所" localSheetId="16">#REF!</definedName>
    <definedName name="短期入所系サービス事業所" localSheetId="17">#REF!</definedName>
    <definedName name="短期入所系サービス事業所" localSheetId="18">#REF!</definedName>
    <definedName name="短期入所系サービス事業所" localSheetId="5">#REF!</definedName>
    <definedName name="短期入所系サービス事業所" localSheetId="6">#REF!</definedName>
    <definedName name="短期入所系サービス事業所" localSheetId="7">#REF!</definedName>
    <definedName name="短期入所系サービス事業所" localSheetId="8">#REF!</definedName>
    <definedName name="短期入所系サービス事業所" localSheetId="9">#REF!</definedName>
    <definedName name="短期入所系サービス事業所" localSheetId="10">#REF!</definedName>
    <definedName name="短期入所系サービス事業所" localSheetId="11">#REF!</definedName>
    <definedName name="短期入所系サービス事業所" localSheetId="12">#REF!</definedName>
    <definedName name="短期入所系サービス事業所" localSheetId="1">#REF!</definedName>
    <definedName name="短期入所系サービス事業所">#REF!</definedName>
    <definedName name="通所系" localSheetId="13">#REF!</definedName>
    <definedName name="通所系" localSheetId="14">#REF!</definedName>
    <definedName name="通所系" localSheetId="15">#REF!</definedName>
    <definedName name="通所系" localSheetId="16">#REF!</definedName>
    <definedName name="通所系" localSheetId="17">#REF!</definedName>
    <definedName name="通所系" localSheetId="18">#REF!</definedName>
    <definedName name="通所系" localSheetId="5">#REF!</definedName>
    <definedName name="通所系" localSheetId="6">#REF!</definedName>
    <definedName name="通所系" localSheetId="7">#REF!</definedName>
    <definedName name="通所系" localSheetId="8">#REF!</definedName>
    <definedName name="通所系" localSheetId="9">#REF!</definedName>
    <definedName name="通所系" localSheetId="10">#REF!</definedName>
    <definedName name="通所系" localSheetId="11">#REF!</definedName>
    <definedName name="通所系" localSheetId="12">#REF!</definedName>
    <definedName name="通所系" localSheetId="1">#REF!</definedName>
    <definedName name="通所系">#REF!</definedName>
    <definedName name="通所系サービス事業所" localSheetId="13">#REF!</definedName>
    <definedName name="通所系サービス事業所" localSheetId="14">#REF!</definedName>
    <definedName name="通所系サービス事業所" localSheetId="15">#REF!</definedName>
    <definedName name="通所系サービス事業所" localSheetId="16">#REF!</definedName>
    <definedName name="通所系サービス事業所" localSheetId="17">#REF!</definedName>
    <definedName name="通所系サービス事業所" localSheetId="18">#REF!</definedName>
    <definedName name="通所系サービス事業所" localSheetId="5">#REF!</definedName>
    <definedName name="通所系サービス事業所" localSheetId="6">#REF!</definedName>
    <definedName name="通所系サービス事業所" localSheetId="7">#REF!</definedName>
    <definedName name="通所系サービス事業所" localSheetId="8">#REF!</definedName>
    <definedName name="通所系サービス事業所" localSheetId="9">#REF!</definedName>
    <definedName name="通所系サービス事業所" localSheetId="10">#REF!</definedName>
    <definedName name="通所系サービス事業所" localSheetId="11">#REF!</definedName>
    <definedName name="通所系サービス事業所" localSheetId="12">#REF!</definedName>
    <definedName name="通所系サービス事業所" localSheetId="1">#REF!</definedName>
    <definedName name="通所系サービス事業所">#REF!</definedName>
    <definedName name="特定施設入居者生活介護" localSheetId="13">#REF!</definedName>
    <definedName name="特定施設入居者生活介護" localSheetId="14">#REF!</definedName>
    <definedName name="特定施設入居者生活介護" localSheetId="15">#REF!</definedName>
    <definedName name="特定施設入居者生活介護" localSheetId="16">#REF!</definedName>
    <definedName name="特定施設入居者生活介護" localSheetId="17">#REF!</definedName>
    <definedName name="特定施設入居者生活介護" localSheetId="18">#REF!</definedName>
    <definedName name="特定施設入居者生活介護" localSheetId="5">#REF!</definedName>
    <definedName name="特定施設入居者生活介護" localSheetId="6">#REF!</definedName>
    <definedName name="特定施設入居者生活介護" localSheetId="7">#REF!</definedName>
    <definedName name="特定施設入居者生活介護" localSheetId="8">#REF!</definedName>
    <definedName name="特定施設入居者生活介護" localSheetId="9">#REF!</definedName>
    <definedName name="特定施設入居者生活介護" localSheetId="10">#REF!</definedName>
    <definedName name="特定施設入居者生活介護" localSheetId="11">#REF!</definedName>
    <definedName name="特定施設入居者生活介護" localSheetId="12">#REF!</definedName>
    <definedName name="特定施設入居者生活介護" localSheetId="1">#REF!</definedName>
    <definedName name="特定施設入居者生活介護">#REF!</definedName>
    <definedName name="入所系" localSheetId="13">#REF!</definedName>
    <definedName name="入所系" localSheetId="14">#REF!</definedName>
    <definedName name="入所系" localSheetId="15">#REF!</definedName>
    <definedName name="入所系" localSheetId="16">#REF!</definedName>
    <definedName name="入所系" localSheetId="17">#REF!</definedName>
    <definedName name="入所系" localSheetId="18">#REF!</definedName>
    <definedName name="入所系" localSheetId="5">#REF!</definedName>
    <definedName name="入所系" localSheetId="6">#REF!</definedName>
    <definedName name="入所系" localSheetId="7">#REF!</definedName>
    <definedName name="入所系" localSheetId="8">#REF!</definedName>
    <definedName name="入所系" localSheetId="9">#REF!</definedName>
    <definedName name="入所系" localSheetId="10">#REF!</definedName>
    <definedName name="入所系" localSheetId="11">#REF!</definedName>
    <definedName name="入所系" localSheetId="12">#REF!</definedName>
    <definedName name="入所系" localSheetId="1">#REF!</definedName>
    <definedName name="入所系">#REF!</definedName>
    <definedName name="認知症対応型共同生活介護事業所" localSheetId="13">#REF!</definedName>
    <definedName name="認知症対応型共同生活介護事業所" localSheetId="14">#REF!</definedName>
    <definedName name="認知症対応型共同生活介護事業所" localSheetId="15">#REF!</definedName>
    <definedName name="認知症対応型共同生活介護事業所" localSheetId="16">#REF!</definedName>
    <definedName name="認知症対応型共同生活介護事業所" localSheetId="17">#REF!</definedName>
    <definedName name="認知症対応型共同生活介護事業所" localSheetId="18">#REF!</definedName>
    <definedName name="認知症対応型共同生活介護事業所" localSheetId="5">#REF!</definedName>
    <definedName name="認知症対応型共同生活介護事業所" localSheetId="6">#REF!</definedName>
    <definedName name="認知症対応型共同生活介護事業所" localSheetId="7">#REF!</definedName>
    <definedName name="認知症対応型共同生活介護事業所" localSheetId="8">#REF!</definedName>
    <definedName name="認知症対応型共同生活介護事業所" localSheetId="9">#REF!</definedName>
    <definedName name="認知症対応型共同生活介護事業所" localSheetId="10">#REF!</definedName>
    <definedName name="認知症対応型共同生活介護事業所" localSheetId="11">#REF!</definedName>
    <definedName name="認知症対応型共同生活介護事業所" localSheetId="12">#REF!</definedName>
    <definedName name="認知症対応型共同生活介護事業所" localSheetId="1">#REF!</definedName>
    <definedName name="認知症対応型共同生活介護事業所">#REF!</definedName>
    <definedName name="福祉型障害児入所施設" localSheetId="13">#REF!</definedName>
    <definedName name="福祉型障害児入所施設" localSheetId="14">#REF!</definedName>
    <definedName name="福祉型障害児入所施設" localSheetId="15">#REF!</definedName>
    <definedName name="福祉型障害児入所施設" localSheetId="16">#REF!</definedName>
    <definedName name="福祉型障害児入所施設" localSheetId="17">#REF!</definedName>
    <definedName name="福祉型障害児入所施設" localSheetId="18">#REF!</definedName>
    <definedName name="福祉型障害児入所施設" localSheetId="5">#REF!</definedName>
    <definedName name="福祉型障害児入所施設" localSheetId="6">#REF!</definedName>
    <definedName name="福祉型障害児入所施設" localSheetId="7">#REF!</definedName>
    <definedName name="福祉型障害児入所施設" localSheetId="8">#REF!</definedName>
    <definedName name="福祉型障害児入所施設" localSheetId="9">#REF!</definedName>
    <definedName name="福祉型障害児入所施設" localSheetId="10">#REF!</definedName>
    <definedName name="福祉型障害児入所施設" localSheetId="11">#REF!</definedName>
    <definedName name="福祉型障害児入所施設" localSheetId="12">#REF!</definedName>
    <definedName name="福祉型障害児入所施設" localSheetId="1">#REF!</definedName>
    <definedName name="福祉型障害児入所施設">#REF!</definedName>
    <definedName name="訪問及び相談系" localSheetId="13">#REF!</definedName>
    <definedName name="訪問及び相談系" localSheetId="14">#REF!</definedName>
    <definedName name="訪問及び相談系" localSheetId="15">#REF!</definedName>
    <definedName name="訪問及び相談系" localSheetId="16">#REF!</definedName>
    <definedName name="訪問及び相談系" localSheetId="17">#REF!</definedName>
    <definedName name="訪問及び相談系" localSheetId="18">#REF!</definedName>
    <definedName name="訪問及び相談系" localSheetId="5">#REF!</definedName>
    <definedName name="訪問及び相談系" localSheetId="6">#REF!</definedName>
    <definedName name="訪問及び相談系" localSheetId="7">#REF!</definedName>
    <definedName name="訪問及び相談系" localSheetId="8">#REF!</definedName>
    <definedName name="訪問及び相談系" localSheetId="9">#REF!</definedName>
    <definedName name="訪問及び相談系" localSheetId="10">#REF!</definedName>
    <definedName name="訪問及び相談系" localSheetId="11">#REF!</definedName>
    <definedName name="訪問及び相談系" localSheetId="12">#REF!</definedName>
    <definedName name="訪問及び相談系" localSheetId="1">#REF!</definedName>
    <definedName name="訪問及び相談系">#REF!</definedName>
    <definedName name="訪問及び相談系サービス事業所" localSheetId="13">#REF!</definedName>
    <definedName name="訪問及び相談系サービス事業所" localSheetId="14">#REF!</definedName>
    <definedName name="訪問及び相談系サービス事業所" localSheetId="15">#REF!</definedName>
    <definedName name="訪問及び相談系サービス事業所" localSheetId="16">#REF!</definedName>
    <definedName name="訪問及び相談系サービス事業所" localSheetId="17">#REF!</definedName>
    <definedName name="訪問及び相談系サービス事業所" localSheetId="18">#REF!</definedName>
    <definedName name="訪問及び相談系サービス事業所" localSheetId="5">#REF!</definedName>
    <definedName name="訪問及び相談系サービス事業所" localSheetId="6">#REF!</definedName>
    <definedName name="訪問及び相談系サービス事業所" localSheetId="7">#REF!</definedName>
    <definedName name="訪問及び相談系サービス事業所" localSheetId="8">#REF!</definedName>
    <definedName name="訪問及び相談系サービス事業所" localSheetId="9">#REF!</definedName>
    <definedName name="訪問及び相談系サービス事業所" localSheetId="10">#REF!</definedName>
    <definedName name="訪問及び相談系サービス事業所" localSheetId="11">#REF!</definedName>
    <definedName name="訪問及び相談系サービス事業所" localSheetId="12">#REF!</definedName>
    <definedName name="訪問及び相談系サービス事業所" localSheetId="1">#REF!</definedName>
    <definedName name="訪問及び相談系サービス事業所">#REF!</definedName>
    <definedName name="訪問系" localSheetId="13">#REF!</definedName>
    <definedName name="訪問系" localSheetId="14">#REF!</definedName>
    <definedName name="訪問系" localSheetId="15">#REF!</definedName>
    <definedName name="訪問系" localSheetId="16">#REF!</definedName>
    <definedName name="訪問系" localSheetId="17">#REF!</definedName>
    <definedName name="訪問系" localSheetId="18">#REF!</definedName>
    <definedName name="訪問系" localSheetId="5">#REF!</definedName>
    <definedName name="訪問系" localSheetId="6">#REF!</definedName>
    <definedName name="訪問系" localSheetId="7">#REF!</definedName>
    <definedName name="訪問系" localSheetId="8">#REF!</definedName>
    <definedName name="訪問系" localSheetId="9">#REF!</definedName>
    <definedName name="訪問系" localSheetId="10">#REF!</definedName>
    <definedName name="訪問系" localSheetId="11">#REF!</definedName>
    <definedName name="訪問系" localSheetId="12">#REF!</definedName>
    <definedName name="訪問系" localSheetId="1">#REF!</definedName>
    <definedName name="訪問系">#REF!</definedName>
    <definedName name="訪問系及び相談系" localSheetId="13">#REF!</definedName>
    <definedName name="訪問系及び相談系" localSheetId="14">#REF!</definedName>
    <definedName name="訪問系及び相談系" localSheetId="15">#REF!</definedName>
    <definedName name="訪問系及び相談系" localSheetId="16">#REF!</definedName>
    <definedName name="訪問系及び相談系" localSheetId="17">#REF!</definedName>
    <definedName name="訪問系及び相談系" localSheetId="18">#REF!</definedName>
    <definedName name="訪問系及び相談系" localSheetId="5">#REF!</definedName>
    <definedName name="訪問系及び相談系" localSheetId="6">#REF!</definedName>
    <definedName name="訪問系及び相談系" localSheetId="7">#REF!</definedName>
    <definedName name="訪問系及び相談系" localSheetId="8">#REF!</definedName>
    <definedName name="訪問系及び相談系" localSheetId="9">#REF!</definedName>
    <definedName name="訪問系及び相談系" localSheetId="10">#REF!</definedName>
    <definedName name="訪問系及び相談系" localSheetId="11">#REF!</definedName>
    <definedName name="訪問系及び相談系" localSheetId="12">#REF!</definedName>
    <definedName name="訪問系及び相談系" localSheetId="1">#REF!</definedName>
    <definedName name="訪問系及び相談系">#REF!</definedName>
    <definedName name="有料老人ホーム" localSheetId="13">#REF!</definedName>
    <definedName name="有料老人ホーム" localSheetId="14">#REF!</definedName>
    <definedName name="有料老人ホーム" localSheetId="15">#REF!</definedName>
    <definedName name="有料老人ホーム" localSheetId="16">#REF!</definedName>
    <definedName name="有料老人ホーム" localSheetId="17">#REF!</definedName>
    <definedName name="有料老人ホーム" localSheetId="18">#REF!</definedName>
    <definedName name="有料老人ホーム" localSheetId="5">#REF!</definedName>
    <definedName name="有料老人ホーム" localSheetId="6">#REF!</definedName>
    <definedName name="有料老人ホーム" localSheetId="7">#REF!</definedName>
    <definedName name="有料老人ホーム" localSheetId="8">#REF!</definedName>
    <definedName name="有料老人ホーム" localSheetId="9">#REF!</definedName>
    <definedName name="有料老人ホーム" localSheetId="10">#REF!</definedName>
    <definedName name="有料老人ホーム" localSheetId="11">#REF!</definedName>
    <definedName name="有料老人ホーム" localSheetId="12">#REF!</definedName>
    <definedName name="有料老人ホーム" localSheetId="1">#REF!</definedName>
    <definedName name="有料老人ホーム">#REF!</definedName>
    <definedName name="養護老人ホーム" localSheetId="13">#REF!</definedName>
    <definedName name="養護老人ホーム" localSheetId="14">#REF!</definedName>
    <definedName name="養護老人ホーム" localSheetId="15">#REF!</definedName>
    <definedName name="養護老人ホーム" localSheetId="16">#REF!</definedName>
    <definedName name="養護老人ホーム" localSheetId="17">#REF!</definedName>
    <definedName name="養護老人ホーム" localSheetId="18">#REF!</definedName>
    <definedName name="養護老人ホーム" localSheetId="5">#REF!</definedName>
    <definedName name="養護老人ホーム" localSheetId="6">#REF!</definedName>
    <definedName name="養護老人ホーム" localSheetId="7">#REF!</definedName>
    <definedName name="養護老人ホーム" localSheetId="8">#REF!</definedName>
    <definedName name="養護老人ホーム" localSheetId="9">#REF!</definedName>
    <definedName name="養護老人ホーム" localSheetId="10">#REF!</definedName>
    <definedName name="養護老人ホーム" localSheetId="11">#REF!</definedName>
    <definedName name="養護老人ホーム" localSheetId="12">#REF!</definedName>
    <definedName name="養護老人ホーム" localSheetId="1">#REF!</definedName>
    <definedName name="養護老人ホーム">#REF!</definedName>
  </definedNames>
  <calcPr calcId="162913"/>
</workbook>
</file>

<file path=xl/calcChain.xml><?xml version="1.0" encoding="utf-8"?>
<calcChain xmlns="http://schemas.openxmlformats.org/spreadsheetml/2006/main">
  <c r="AP124" i="142" l="1"/>
  <c r="AP123" i="142"/>
  <c r="AP57" i="142"/>
  <c r="AP127" i="142" s="1"/>
  <c r="E55" i="142"/>
  <c r="N48" i="142"/>
  <c r="X48" i="142" s="1"/>
  <c r="AH48" i="142" s="1"/>
  <c r="E48" i="142"/>
  <c r="AV47" i="142"/>
  <c r="AV46" i="142"/>
  <c r="AV45" i="142"/>
  <c r="AU42" i="142"/>
  <c r="E40" i="142"/>
  <c r="E33" i="142" s="1"/>
  <c r="X33" i="142" s="1"/>
  <c r="AH33" i="142" s="1"/>
  <c r="AU28" i="142"/>
  <c r="E26" i="142"/>
  <c r="E19" i="142" s="1"/>
  <c r="X19" i="142" s="1"/>
  <c r="AH19" i="142" s="1"/>
  <c r="AX20" i="142"/>
  <c r="AW20" i="142"/>
  <c r="AV20" i="142"/>
  <c r="AX19" i="142"/>
  <c r="AW19" i="142"/>
  <c r="AV19" i="142"/>
  <c r="N19" i="142"/>
  <c r="AX18" i="142"/>
  <c r="AW18" i="142"/>
  <c r="AV18" i="142"/>
  <c r="AX17" i="142"/>
  <c r="AW17" i="142"/>
  <c r="AV17" i="142"/>
  <c r="AX16" i="142"/>
  <c r="AW16" i="142"/>
  <c r="AV16" i="142"/>
  <c r="AX15" i="142"/>
  <c r="AW15" i="142"/>
  <c r="AV15" i="142"/>
  <c r="AU12" i="142"/>
  <c r="AO8" i="142"/>
  <c r="P8" i="142"/>
  <c r="AO7" i="142"/>
  <c r="L7" i="142"/>
  <c r="Q6" i="142"/>
  <c r="AU4" i="142"/>
  <c r="L4" i="142"/>
  <c r="L3" i="142"/>
  <c r="A2" i="142"/>
  <c r="AP124" i="141"/>
  <c r="AP123" i="141"/>
  <c r="AP57" i="141"/>
  <c r="AP127" i="141" s="1"/>
  <c r="E55" i="141"/>
  <c r="N48" i="141"/>
  <c r="X48" i="141" s="1"/>
  <c r="AH48" i="141" s="1"/>
  <c r="E48" i="141"/>
  <c r="AV47" i="141"/>
  <c r="AV46" i="141"/>
  <c r="AV45" i="141"/>
  <c r="AU42" i="141"/>
  <c r="E40" i="141"/>
  <c r="E33" i="141" s="1"/>
  <c r="X33" i="141" s="1"/>
  <c r="AH33" i="141" s="1"/>
  <c r="AU28" i="141"/>
  <c r="E26" i="141"/>
  <c r="E19" i="141" s="1"/>
  <c r="X19" i="141" s="1"/>
  <c r="AH19" i="141" s="1"/>
  <c r="AX20" i="141"/>
  <c r="AW20" i="141"/>
  <c r="AV20" i="141"/>
  <c r="AX19" i="141"/>
  <c r="AW19" i="141"/>
  <c r="AV19" i="141"/>
  <c r="N19" i="141"/>
  <c r="AX18" i="141"/>
  <c r="AW18" i="141"/>
  <c r="AV18" i="141"/>
  <c r="AX17" i="141"/>
  <c r="AW17" i="141"/>
  <c r="AV17" i="141"/>
  <c r="AX16" i="141"/>
  <c r="AW16" i="141"/>
  <c r="AV16" i="141"/>
  <c r="AX15" i="141"/>
  <c r="AW15" i="141"/>
  <c r="AV15" i="141"/>
  <c r="AU12" i="141"/>
  <c r="AO8" i="141"/>
  <c r="P8" i="141"/>
  <c r="AO7" i="141"/>
  <c r="L7" i="141"/>
  <c r="Q6" i="141"/>
  <c r="AU4" i="141"/>
  <c r="L4" i="141"/>
  <c r="L3" i="141"/>
  <c r="A2" i="141"/>
  <c r="AP124" i="140"/>
  <c r="AP123" i="140"/>
  <c r="AP57" i="140"/>
  <c r="AP127" i="140" s="1"/>
  <c r="E55" i="140"/>
  <c r="N48" i="140"/>
  <c r="X48" i="140" s="1"/>
  <c r="AH48" i="140" s="1"/>
  <c r="E48" i="140"/>
  <c r="AV47" i="140"/>
  <c r="AV46" i="140"/>
  <c r="AV45" i="140"/>
  <c r="AU42" i="140"/>
  <c r="E40" i="140"/>
  <c r="E33" i="140" s="1"/>
  <c r="X33" i="140" s="1"/>
  <c r="AH33" i="140" s="1"/>
  <c r="AU28" i="140"/>
  <c r="E26" i="140"/>
  <c r="E19" i="140" s="1"/>
  <c r="X19" i="140" s="1"/>
  <c r="AH19" i="140" s="1"/>
  <c r="AX20" i="140"/>
  <c r="AW20" i="140"/>
  <c r="AV20" i="140"/>
  <c r="AX19" i="140"/>
  <c r="AW19" i="140"/>
  <c r="AV19" i="140"/>
  <c r="N19" i="140"/>
  <c r="AX18" i="140"/>
  <c r="AW18" i="140"/>
  <c r="AV18" i="140"/>
  <c r="AX17" i="140"/>
  <c r="AW17" i="140"/>
  <c r="AV17" i="140"/>
  <c r="AX16" i="140"/>
  <c r="AW16" i="140"/>
  <c r="AV16" i="140"/>
  <c r="AX15" i="140"/>
  <c r="AW15" i="140"/>
  <c r="AV15" i="140"/>
  <c r="AU12" i="140"/>
  <c r="AO8" i="140"/>
  <c r="P8" i="140"/>
  <c r="AO7" i="140"/>
  <c r="L7" i="140"/>
  <c r="Q6" i="140"/>
  <c r="AU4" i="140"/>
  <c r="L4" i="140"/>
  <c r="L3" i="140"/>
  <c r="A2" i="140"/>
  <c r="AP124" i="139"/>
  <c r="AP123" i="139"/>
  <c r="AP57" i="139"/>
  <c r="AP127" i="139" s="1"/>
  <c r="E55" i="139"/>
  <c r="N48" i="139"/>
  <c r="X48" i="139" s="1"/>
  <c r="AH48" i="139" s="1"/>
  <c r="E48" i="139"/>
  <c r="AV47" i="139"/>
  <c r="AV46" i="139"/>
  <c r="AV45" i="139"/>
  <c r="AU42" i="139"/>
  <c r="E40" i="139"/>
  <c r="E33" i="139" s="1"/>
  <c r="X33" i="139" s="1"/>
  <c r="AH33" i="139" s="1"/>
  <c r="AU28" i="139"/>
  <c r="E26" i="139"/>
  <c r="E19" i="139" s="1"/>
  <c r="X19" i="139" s="1"/>
  <c r="AH19" i="139" s="1"/>
  <c r="AX20" i="139"/>
  <c r="AW20" i="139"/>
  <c r="AV20" i="139"/>
  <c r="AX19" i="139"/>
  <c r="AW19" i="139"/>
  <c r="AV19" i="139"/>
  <c r="N19" i="139"/>
  <c r="AX18" i="139"/>
  <c r="AW18" i="139"/>
  <c r="AV18" i="139"/>
  <c r="AX17" i="139"/>
  <c r="AW17" i="139"/>
  <c r="AV17" i="139"/>
  <c r="AX16" i="139"/>
  <c r="AW16" i="139"/>
  <c r="AV16" i="139"/>
  <c r="AX15" i="139"/>
  <c r="AW15" i="139"/>
  <c r="AV15" i="139"/>
  <c r="AU12" i="139"/>
  <c r="AO8" i="139"/>
  <c r="P8" i="139"/>
  <c r="AO7" i="139"/>
  <c r="L7" i="139"/>
  <c r="Q6" i="139"/>
  <c r="AU4" i="139"/>
  <c r="L4" i="139"/>
  <c r="L3" i="139"/>
  <c r="A2" i="139"/>
  <c r="AP124" i="138"/>
  <c r="AP123" i="138"/>
  <c r="AP57" i="138"/>
  <c r="AP127" i="138" s="1"/>
  <c r="E55" i="138"/>
  <c r="N48" i="138"/>
  <c r="X48" i="138" s="1"/>
  <c r="AH48" i="138" s="1"/>
  <c r="E48" i="138"/>
  <c r="AV47" i="138"/>
  <c r="AV46" i="138"/>
  <c r="AV45" i="138"/>
  <c r="AU42" i="138"/>
  <c r="E40" i="138"/>
  <c r="E33" i="138" s="1"/>
  <c r="X33" i="138" s="1"/>
  <c r="AH33" i="138" s="1"/>
  <c r="AU28" i="138"/>
  <c r="E26" i="138"/>
  <c r="E19" i="138" s="1"/>
  <c r="X19" i="138" s="1"/>
  <c r="AH19" i="138" s="1"/>
  <c r="AX20" i="138"/>
  <c r="AW20" i="138"/>
  <c r="AV20" i="138"/>
  <c r="AX19" i="138"/>
  <c r="AW19" i="138"/>
  <c r="AV19" i="138"/>
  <c r="N19" i="138"/>
  <c r="AX18" i="138"/>
  <c r="AW18" i="138"/>
  <c r="AV18" i="138"/>
  <c r="AX17" i="138"/>
  <c r="AW17" i="138"/>
  <c r="AV17" i="138"/>
  <c r="AX16" i="138"/>
  <c r="AW16" i="138"/>
  <c r="AV16" i="138"/>
  <c r="AX15" i="138"/>
  <c r="AW15" i="138"/>
  <c r="AV15" i="138"/>
  <c r="AU12" i="138"/>
  <c r="AO8" i="138"/>
  <c r="P8" i="138"/>
  <c r="AO7" i="138"/>
  <c r="L7" i="138"/>
  <c r="Q6" i="138"/>
  <c r="AU4" i="138"/>
  <c r="L4" i="138"/>
  <c r="L3" i="138"/>
  <c r="A2" i="138"/>
  <c r="AP124" i="137"/>
  <c r="AP123" i="137"/>
  <c r="AP57" i="137"/>
  <c r="AP127" i="137" s="1"/>
  <c r="E55" i="137"/>
  <c r="N48" i="137"/>
  <c r="X48" i="137" s="1"/>
  <c r="AH48" i="137" s="1"/>
  <c r="E48" i="137"/>
  <c r="AV47" i="137"/>
  <c r="AV46" i="137"/>
  <c r="AV45" i="137"/>
  <c r="AU42" i="137"/>
  <c r="E40" i="137"/>
  <c r="E33" i="137" s="1"/>
  <c r="X33" i="137" s="1"/>
  <c r="AH33" i="137" s="1"/>
  <c r="AU28" i="137"/>
  <c r="E26" i="137"/>
  <c r="E19" i="137" s="1"/>
  <c r="X19" i="137" s="1"/>
  <c r="AH19" i="137" s="1"/>
  <c r="AX20" i="137"/>
  <c r="AW20" i="137"/>
  <c r="AV20" i="137"/>
  <c r="AX19" i="137"/>
  <c r="AW19" i="137"/>
  <c r="AV19" i="137"/>
  <c r="N19" i="137"/>
  <c r="AX18" i="137"/>
  <c r="AW18" i="137"/>
  <c r="AV18" i="137"/>
  <c r="AX17" i="137"/>
  <c r="AW17" i="137"/>
  <c r="AV17" i="137"/>
  <c r="AX16" i="137"/>
  <c r="AW16" i="137"/>
  <c r="AV16" i="137"/>
  <c r="AX15" i="137"/>
  <c r="AW15" i="137"/>
  <c r="AV15" i="137"/>
  <c r="AU12" i="137"/>
  <c r="AO8" i="137"/>
  <c r="P8" i="137"/>
  <c r="AO7" i="137"/>
  <c r="L7" i="137"/>
  <c r="Q6" i="137"/>
  <c r="AU4" i="137"/>
  <c r="L4" i="137"/>
  <c r="L3" i="137"/>
  <c r="A2" i="137"/>
  <c r="AP124" i="136"/>
  <c r="AP123" i="136"/>
  <c r="AP57" i="136"/>
  <c r="AP127" i="136" s="1"/>
  <c r="E55" i="136"/>
  <c r="N48" i="136"/>
  <c r="X48" i="136" s="1"/>
  <c r="AH48" i="136" s="1"/>
  <c r="E48" i="136"/>
  <c r="AV47" i="136"/>
  <c r="AV46" i="136"/>
  <c r="AV45" i="136"/>
  <c r="AU42" i="136"/>
  <c r="E40" i="136"/>
  <c r="E33" i="136" s="1"/>
  <c r="X33" i="136" s="1"/>
  <c r="AH33" i="136" s="1"/>
  <c r="AU28" i="136"/>
  <c r="E26" i="136"/>
  <c r="E19" i="136" s="1"/>
  <c r="X19" i="136" s="1"/>
  <c r="AH19" i="136" s="1"/>
  <c r="AX20" i="136"/>
  <c r="AW20" i="136"/>
  <c r="AV20" i="136"/>
  <c r="AX19" i="136"/>
  <c r="AW19" i="136"/>
  <c r="AV19" i="136"/>
  <c r="N19" i="136"/>
  <c r="AX18" i="136"/>
  <c r="AW18" i="136"/>
  <c r="AV18" i="136"/>
  <c r="AX17" i="136"/>
  <c r="AW17" i="136"/>
  <c r="AV17" i="136"/>
  <c r="AX16" i="136"/>
  <c r="AW16" i="136"/>
  <c r="AV16" i="136"/>
  <c r="AX15" i="136"/>
  <c r="AW15" i="136"/>
  <c r="AV15" i="136"/>
  <c r="AU12" i="136"/>
  <c r="AO8" i="136"/>
  <c r="P8" i="136"/>
  <c r="AO7" i="136"/>
  <c r="L7" i="136"/>
  <c r="Q6" i="136"/>
  <c r="AU4" i="136"/>
  <c r="L4" i="136"/>
  <c r="L3" i="136"/>
  <c r="A2" i="136"/>
  <c r="AP124" i="135"/>
  <c r="AP123" i="135"/>
  <c r="AP57" i="135"/>
  <c r="AP127" i="135" s="1"/>
  <c r="E55" i="135"/>
  <c r="N48" i="135"/>
  <c r="X48" i="135" s="1"/>
  <c r="AH48" i="135" s="1"/>
  <c r="E48" i="135"/>
  <c r="AV47" i="135"/>
  <c r="AV46" i="135"/>
  <c r="AV45" i="135"/>
  <c r="AU42" i="135"/>
  <c r="E40" i="135"/>
  <c r="E33" i="135" s="1"/>
  <c r="X33" i="135" s="1"/>
  <c r="AH33" i="135" s="1"/>
  <c r="AU28" i="135"/>
  <c r="E26" i="135"/>
  <c r="E19" i="135" s="1"/>
  <c r="X19" i="135" s="1"/>
  <c r="AH19" i="135" s="1"/>
  <c r="AX20" i="135"/>
  <c r="AW20" i="135"/>
  <c r="AV20" i="135"/>
  <c r="AX19" i="135"/>
  <c r="AW19" i="135"/>
  <c r="AV19" i="135"/>
  <c r="N19" i="135"/>
  <c r="AX18" i="135"/>
  <c r="AW18" i="135"/>
  <c r="AV18" i="135"/>
  <c r="AX17" i="135"/>
  <c r="AW17" i="135"/>
  <c r="AV17" i="135"/>
  <c r="AX16" i="135"/>
  <c r="AW16" i="135"/>
  <c r="AV16" i="135"/>
  <c r="AX15" i="135"/>
  <c r="AW15" i="135"/>
  <c r="AV15" i="135"/>
  <c r="AU12" i="135"/>
  <c r="AO8" i="135"/>
  <c r="P8" i="135"/>
  <c r="AO7" i="135"/>
  <c r="L7" i="135"/>
  <c r="Q6" i="135"/>
  <c r="AU4" i="135"/>
  <c r="L4" i="135"/>
  <c r="L3" i="135"/>
  <c r="A2" i="135"/>
  <c r="AP124" i="134"/>
  <c r="AP123" i="134"/>
  <c r="AP57" i="134"/>
  <c r="AP127" i="134" s="1"/>
  <c r="E55" i="134"/>
  <c r="N48" i="134"/>
  <c r="X48" i="134" s="1"/>
  <c r="AH48" i="134" s="1"/>
  <c r="E48" i="134"/>
  <c r="AV47" i="134"/>
  <c r="AV46" i="134"/>
  <c r="AV45" i="134"/>
  <c r="AU42" i="134"/>
  <c r="E40" i="134"/>
  <c r="E33" i="134" s="1"/>
  <c r="X33" i="134" s="1"/>
  <c r="AH33" i="134" s="1"/>
  <c r="AU28" i="134"/>
  <c r="E26" i="134"/>
  <c r="E19" i="134" s="1"/>
  <c r="X19" i="134" s="1"/>
  <c r="AH19" i="134" s="1"/>
  <c r="AX20" i="134"/>
  <c r="AW20" i="134"/>
  <c r="AV20" i="134"/>
  <c r="AX19" i="134"/>
  <c r="AW19" i="134"/>
  <c r="AV19" i="134"/>
  <c r="N19" i="134"/>
  <c r="AX18" i="134"/>
  <c r="AW18" i="134"/>
  <c r="AV18" i="134"/>
  <c r="AX17" i="134"/>
  <c r="AW17" i="134"/>
  <c r="AV17" i="134"/>
  <c r="AX16" i="134"/>
  <c r="AW16" i="134"/>
  <c r="AV16" i="134"/>
  <c r="AX15" i="134"/>
  <c r="AW15" i="134"/>
  <c r="AV15" i="134"/>
  <c r="AU12" i="134"/>
  <c r="AO8" i="134"/>
  <c r="P8" i="134"/>
  <c r="AO7" i="134"/>
  <c r="L7" i="134"/>
  <c r="Q6" i="134"/>
  <c r="AU4" i="134"/>
  <c r="L4" i="134"/>
  <c r="L3" i="134"/>
  <c r="A2" i="134"/>
  <c r="AP124" i="133"/>
  <c r="AP123" i="133"/>
  <c r="AP57" i="133"/>
  <c r="AP127" i="133" s="1"/>
  <c r="E55" i="133"/>
  <c r="N48" i="133"/>
  <c r="X48" i="133" s="1"/>
  <c r="AH48" i="133" s="1"/>
  <c r="E48" i="133"/>
  <c r="AV47" i="133"/>
  <c r="AV46" i="133"/>
  <c r="AV45" i="133"/>
  <c r="AU42" i="133"/>
  <c r="E40" i="133"/>
  <c r="E33" i="133" s="1"/>
  <c r="X33" i="133" s="1"/>
  <c r="AH33" i="133" s="1"/>
  <c r="AU28" i="133"/>
  <c r="E26" i="133"/>
  <c r="E19" i="133" s="1"/>
  <c r="X19" i="133" s="1"/>
  <c r="AH19" i="133" s="1"/>
  <c r="AX20" i="133"/>
  <c r="AW20" i="133"/>
  <c r="AV20" i="133"/>
  <c r="AX19" i="133"/>
  <c r="AW19" i="133"/>
  <c r="AV19" i="133"/>
  <c r="N19" i="133"/>
  <c r="AX18" i="133"/>
  <c r="AW18" i="133"/>
  <c r="AV18" i="133"/>
  <c r="AX17" i="133"/>
  <c r="AW17" i="133"/>
  <c r="AV17" i="133"/>
  <c r="AX16" i="133"/>
  <c r="AW16" i="133"/>
  <c r="AV16" i="133"/>
  <c r="AX15" i="133"/>
  <c r="AW15" i="133"/>
  <c r="AV15" i="133"/>
  <c r="AU12" i="133"/>
  <c r="AO8" i="133"/>
  <c r="P8" i="133"/>
  <c r="AO7" i="133"/>
  <c r="L7" i="133"/>
  <c r="Q6" i="133"/>
  <c r="AU4" i="133"/>
  <c r="L4" i="133"/>
  <c r="L3" i="133"/>
  <c r="A2" i="133"/>
  <c r="AP124" i="132"/>
  <c r="AP123" i="132"/>
  <c r="AP57" i="132"/>
  <c r="AP127" i="132" s="1"/>
  <c r="E55" i="132"/>
  <c r="N48" i="132"/>
  <c r="X48" i="132" s="1"/>
  <c r="AH48" i="132" s="1"/>
  <c r="E48" i="132"/>
  <c r="AV47" i="132"/>
  <c r="AV46" i="132"/>
  <c r="AV45" i="132"/>
  <c r="AU42" i="132"/>
  <c r="E40" i="132"/>
  <c r="E33" i="132" s="1"/>
  <c r="X33" i="132" s="1"/>
  <c r="AH33" i="132" s="1"/>
  <c r="AU28" i="132"/>
  <c r="E26" i="132"/>
  <c r="E19" i="132" s="1"/>
  <c r="X19" i="132" s="1"/>
  <c r="AH19" i="132" s="1"/>
  <c r="AX20" i="132"/>
  <c r="AW20" i="132"/>
  <c r="AV20" i="132"/>
  <c r="AX19" i="132"/>
  <c r="AW19" i="132"/>
  <c r="AV19" i="132"/>
  <c r="N19" i="132"/>
  <c r="AX18" i="132"/>
  <c r="AW18" i="132"/>
  <c r="AV18" i="132"/>
  <c r="AX17" i="132"/>
  <c r="AW17" i="132"/>
  <c r="AV17" i="132"/>
  <c r="AX16" i="132"/>
  <c r="AW16" i="132"/>
  <c r="AV16" i="132"/>
  <c r="AX15" i="132"/>
  <c r="AW15" i="132"/>
  <c r="AV15" i="132"/>
  <c r="AU12" i="132"/>
  <c r="AO8" i="132"/>
  <c r="P8" i="132"/>
  <c r="AO7" i="132"/>
  <c r="L7" i="132"/>
  <c r="Q6" i="132"/>
  <c r="AU4" i="132"/>
  <c r="L4" i="132"/>
  <c r="L3" i="132"/>
  <c r="A2" i="132"/>
  <c r="AP124" i="131"/>
  <c r="AP123" i="131"/>
  <c r="AP57" i="131"/>
  <c r="AP127" i="131" s="1"/>
  <c r="E55" i="131"/>
  <c r="N48" i="131"/>
  <c r="X48" i="131" s="1"/>
  <c r="AH48" i="131" s="1"/>
  <c r="E48" i="131"/>
  <c r="AV47" i="131"/>
  <c r="AV46" i="131"/>
  <c r="AV45" i="131"/>
  <c r="AU42" i="131"/>
  <c r="E40" i="131"/>
  <c r="E33" i="131" s="1"/>
  <c r="X33" i="131" s="1"/>
  <c r="AH33" i="131" s="1"/>
  <c r="AU28" i="131"/>
  <c r="E26" i="131"/>
  <c r="E19" i="131" s="1"/>
  <c r="X19" i="131" s="1"/>
  <c r="AH19" i="131" s="1"/>
  <c r="AX20" i="131"/>
  <c r="AW20" i="131"/>
  <c r="AV20" i="131"/>
  <c r="AX19" i="131"/>
  <c r="AW19" i="131"/>
  <c r="AV19" i="131"/>
  <c r="N19" i="131"/>
  <c r="AX18" i="131"/>
  <c r="AW18" i="131"/>
  <c r="AV18" i="131"/>
  <c r="AX17" i="131"/>
  <c r="AW17" i="131"/>
  <c r="AV17" i="131"/>
  <c r="AX16" i="131"/>
  <c r="AW16" i="131"/>
  <c r="AV16" i="131"/>
  <c r="AX15" i="131"/>
  <c r="AW15" i="131"/>
  <c r="AV15" i="131"/>
  <c r="AO8" i="131"/>
  <c r="P8" i="131"/>
  <c r="AO7" i="131"/>
  <c r="L7" i="131"/>
  <c r="Q6" i="131"/>
  <c r="AU4" i="131"/>
  <c r="L4" i="131"/>
  <c r="L3" i="131"/>
  <c r="A2" i="131"/>
  <c r="AP124" i="130"/>
  <c r="AP123" i="130"/>
  <c r="AP57" i="130"/>
  <c r="AP127" i="130" s="1"/>
  <c r="E55" i="130"/>
  <c r="N48" i="130"/>
  <c r="X48" i="130" s="1"/>
  <c r="AH48" i="130" s="1"/>
  <c r="E48" i="130"/>
  <c r="AV47" i="130"/>
  <c r="AV46" i="130"/>
  <c r="AV45" i="130"/>
  <c r="AU42" i="130"/>
  <c r="E40" i="130"/>
  <c r="E33" i="130" s="1"/>
  <c r="X33" i="130" s="1"/>
  <c r="AH33" i="130" s="1"/>
  <c r="AU28" i="130"/>
  <c r="E26" i="130"/>
  <c r="E19" i="130" s="1"/>
  <c r="X19" i="130" s="1"/>
  <c r="AH19" i="130" s="1"/>
  <c r="AX20" i="130"/>
  <c r="AW20" i="130"/>
  <c r="AV20" i="130"/>
  <c r="AX19" i="130"/>
  <c r="AW19" i="130"/>
  <c r="AV19" i="130"/>
  <c r="N19" i="130"/>
  <c r="AX18" i="130"/>
  <c r="AW18" i="130"/>
  <c r="AV18" i="130"/>
  <c r="AX17" i="130"/>
  <c r="AW17" i="130"/>
  <c r="AV17" i="130"/>
  <c r="AX16" i="130"/>
  <c r="AW16" i="130"/>
  <c r="AV16" i="130"/>
  <c r="AX15" i="130"/>
  <c r="AW15" i="130"/>
  <c r="AV15" i="130"/>
  <c r="AU12" i="130"/>
  <c r="AO8" i="130"/>
  <c r="P8" i="130"/>
  <c r="AO7" i="130"/>
  <c r="L7" i="130"/>
  <c r="Q6" i="130"/>
  <c r="AU4" i="130"/>
  <c r="L4" i="130"/>
  <c r="L3" i="130"/>
  <c r="A2" i="130"/>
  <c r="AP124" i="129"/>
  <c r="AP123" i="129"/>
  <c r="AP57" i="129"/>
  <c r="AP127" i="129" s="1"/>
  <c r="E55" i="129"/>
  <c r="N48" i="129"/>
  <c r="X48" i="129" s="1"/>
  <c r="AH48" i="129" s="1"/>
  <c r="E48" i="129"/>
  <c r="AV47" i="129"/>
  <c r="AV46" i="129"/>
  <c r="AV45" i="129"/>
  <c r="AU42" i="129"/>
  <c r="E40" i="129"/>
  <c r="E33" i="129" s="1"/>
  <c r="X33" i="129" s="1"/>
  <c r="AH33" i="129" s="1"/>
  <c r="AU28" i="129"/>
  <c r="E26" i="129"/>
  <c r="E19" i="129" s="1"/>
  <c r="X19" i="129" s="1"/>
  <c r="AH19" i="129" s="1"/>
  <c r="AX20" i="129"/>
  <c r="AW20" i="129"/>
  <c r="AV20" i="129"/>
  <c r="AX19" i="129"/>
  <c r="AW19" i="129"/>
  <c r="AV19" i="129"/>
  <c r="N19" i="129"/>
  <c r="AX18" i="129"/>
  <c r="AW18" i="129"/>
  <c r="AV18" i="129"/>
  <c r="AX17" i="129"/>
  <c r="AW17" i="129"/>
  <c r="AV17" i="129"/>
  <c r="AX16" i="129"/>
  <c r="AW16" i="129"/>
  <c r="AV16" i="129"/>
  <c r="AX15" i="129"/>
  <c r="AW15" i="129"/>
  <c r="AV15" i="129"/>
  <c r="AU12" i="129"/>
  <c r="AO8" i="129"/>
  <c r="P8" i="129"/>
  <c r="AO7" i="129"/>
  <c r="L7" i="129"/>
  <c r="Q6" i="129"/>
  <c r="AU4" i="129"/>
  <c r="L4" i="129"/>
  <c r="L3" i="129"/>
  <c r="A2" i="129"/>
  <c r="AU12" i="131" l="1"/>
  <c r="AX20" i="61"/>
  <c r="AX19" i="61"/>
  <c r="AX18" i="61"/>
  <c r="AW20" i="61"/>
  <c r="AW19" i="61"/>
  <c r="AW18" i="61"/>
  <c r="AV20" i="61"/>
  <c r="AV19" i="61"/>
  <c r="AV18" i="61"/>
  <c r="AV17" i="61"/>
  <c r="AV16" i="61"/>
  <c r="AV15" i="61"/>
  <c r="AV47" i="61"/>
  <c r="M23" i="24"/>
  <c r="M26" i="24"/>
  <c r="M30" i="24"/>
  <c r="M25" i="24"/>
  <c r="M32" i="24"/>
  <c r="M22" i="24"/>
  <c r="M31" i="24"/>
  <c r="M27" i="24"/>
  <c r="M34" i="24"/>
  <c r="M33" i="24"/>
  <c r="M35" i="24"/>
  <c r="M28" i="24"/>
  <c r="M29" i="24"/>
  <c r="M24" i="24"/>
  <c r="AK24" i="24" l="1"/>
  <c r="AK33" i="24"/>
  <c r="AK22" i="24"/>
  <c r="AK30" i="24"/>
  <c r="AK29" i="24"/>
  <c r="AK34" i="24"/>
  <c r="AK32" i="24"/>
  <c r="AK26" i="24"/>
  <c r="AK28" i="24"/>
  <c r="AK27" i="24"/>
  <c r="AK25" i="24"/>
  <c r="AK23" i="24"/>
  <c r="AK35" i="24"/>
  <c r="AK31" i="24"/>
  <c r="J33" i="24"/>
  <c r="K33" i="24"/>
  <c r="I33" i="24"/>
  <c r="J25" i="24"/>
  <c r="K25" i="24"/>
  <c r="I25" i="24"/>
  <c r="I32" i="24"/>
  <c r="J32" i="24"/>
  <c r="K32" i="24"/>
  <c r="I28" i="24"/>
  <c r="J28" i="24"/>
  <c r="K28" i="24"/>
  <c r="I24" i="24"/>
  <c r="J24" i="24"/>
  <c r="K24" i="24"/>
  <c r="J29" i="24"/>
  <c r="K29" i="24"/>
  <c r="I29" i="24"/>
  <c r="I35" i="24"/>
  <c r="J35" i="24"/>
  <c r="K35" i="24"/>
  <c r="I31" i="24"/>
  <c r="J31" i="24"/>
  <c r="K31" i="24"/>
  <c r="I27" i="24"/>
  <c r="J27" i="24"/>
  <c r="K27" i="24"/>
  <c r="I23" i="24"/>
  <c r="J23" i="24"/>
  <c r="K23" i="24"/>
  <c r="K34" i="24"/>
  <c r="I34" i="24"/>
  <c r="J34" i="24"/>
  <c r="K30" i="24"/>
  <c r="I30" i="24"/>
  <c r="J30" i="24"/>
  <c r="K26" i="24"/>
  <c r="I26" i="24"/>
  <c r="J26" i="24"/>
  <c r="AZ33" i="24"/>
  <c r="BD33" i="24"/>
  <c r="BA33" i="24"/>
  <c r="BE33" i="24"/>
  <c r="BB33" i="24"/>
  <c r="BC33" i="24"/>
  <c r="AY33" i="24"/>
  <c r="AZ25" i="24"/>
  <c r="BD25" i="24"/>
  <c r="BA25" i="24"/>
  <c r="BE25" i="24"/>
  <c r="BB25" i="24"/>
  <c r="BC25" i="24"/>
  <c r="AY25" i="24"/>
  <c r="AZ32" i="24"/>
  <c r="BD32" i="24"/>
  <c r="BA32" i="24"/>
  <c r="BE32" i="24"/>
  <c r="BB32" i="24"/>
  <c r="AY32" i="24"/>
  <c r="BC32" i="24"/>
  <c r="AZ28" i="24"/>
  <c r="BD28" i="24"/>
  <c r="BA28" i="24"/>
  <c r="BE28" i="24"/>
  <c r="BB28" i="24"/>
  <c r="AY28" i="24"/>
  <c r="BC28" i="24"/>
  <c r="AZ24" i="24"/>
  <c r="BD24" i="24"/>
  <c r="BA24" i="24"/>
  <c r="BE24" i="24"/>
  <c r="BB24" i="24"/>
  <c r="AY24" i="24"/>
  <c r="BC24" i="24"/>
  <c r="AZ29" i="24"/>
  <c r="BD29" i="24"/>
  <c r="BA29" i="24"/>
  <c r="BE29" i="24"/>
  <c r="BB29" i="24"/>
  <c r="BC29" i="24"/>
  <c r="AY29" i="24"/>
  <c r="AZ35" i="24"/>
  <c r="BD35" i="24"/>
  <c r="BA35" i="24"/>
  <c r="BE35" i="24"/>
  <c r="BB35" i="24"/>
  <c r="BC35" i="24"/>
  <c r="AY35" i="24"/>
  <c r="AZ31" i="24"/>
  <c r="BD31" i="24"/>
  <c r="BA31" i="24"/>
  <c r="BE31" i="24"/>
  <c r="BB31" i="24"/>
  <c r="BC31" i="24"/>
  <c r="AY31" i="24"/>
  <c r="AZ27" i="24"/>
  <c r="BD27" i="24"/>
  <c r="BA27" i="24"/>
  <c r="BE27" i="24"/>
  <c r="BB27" i="24"/>
  <c r="BC27" i="24"/>
  <c r="AY27" i="24"/>
  <c r="AZ23" i="24"/>
  <c r="BD23" i="24"/>
  <c r="BA23" i="24"/>
  <c r="BE23" i="24"/>
  <c r="BB23" i="24"/>
  <c r="BC23" i="24"/>
  <c r="AY23" i="24"/>
  <c r="AZ34" i="24"/>
  <c r="BD34" i="24"/>
  <c r="BA34" i="24"/>
  <c r="BE34" i="24"/>
  <c r="BB34" i="24"/>
  <c r="AY34" i="24"/>
  <c r="BC34" i="24"/>
  <c r="AZ30" i="24"/>
  <c r="BD30" i="24"/>
  <c r="BA30" i="24"/>
  <c r="BE30" i="24"/>
  <c r="BB30" i="24"/>
  <c r="AY30" i="24"/>
  <c r="BC30" i="24"/>
  <c r="AZ26" i="24"/>
  <c r="BD26" i="24"/>
  <c r="BA26" i="24"/>
  <c r="BE26" i="24"/>
  <c r="BB26" i="24"/>
  <c r="AY26" i="24"/>
  <c r="BC26" i="24"/>
  <c r="AS33" i="24"/>
  <c r="AP33" i="24"/>
  <c r="AT33" i="24"/>
  <c r="AV33" i="24"/>
  <c r="AQ33" i="24"/>
  <c r="AU33" i="24"/>
  <c r="AR33" i="24"/>
  <c r="AS25" i="24"/>
  <c r="AV25" i="24"/>
  <c r="AP25" i="24"/>
  <c r="AT25" i="24"/>
  <c r="AR25" i="24"/>
  <c r="AQ25" i="24"/>
  <c r="AU25" i="24"/>
  <c r="AS32" i="24"/>
  <c r="AV32" i="24"/>
  <c r="AP32" i="24"/>
  <c r="AT32" i="24"/>
  <c r="AR32" i="24"/>
  <c r="AQ32" i="24"/>
  <c r="AU32" i="24"/>
  <c r="AS28" i="24"/>
  <c r="AV28" i="24"/>
  <c r="AP28" i="24"/>
  <c r="AT28" i="24"/>
  <c r="AQ28" i="24"/>
  <c r="AU28" i="24"/>
  <c r="AR28" i="24"/>
  <c r="AS24" i="24"/>
  <c r="AV24" i="24"/>
  <c r="AP24" i="24"/>
  <c r="AT24" i="24"/>
  <c r="AQ24" i="24"/>
  <c r="AU24" i="24"/>
  <c r="AR24" i="24"/>
  <c r="AS29" i="24"/>
  <c r="AP29" i="24"/>
  <c r="AT29" i="24"/>
  <c r="AR29" i="24"/>
  <c r="AQ29" i="24"/>
  <c r="AU29" i="24"/>
  <c r="AV29" i="24"/>
  <c r="AS35" i="24"/>
  <c r="AV35" i="24"/>
  <c r="AP35" i="24"/>
  <c r="AT35" i="24"/>
  <c r="AR35" i="24"/>
  <c r="AQ35" i="24"/>
  <c r="AU35" i="24"/>
  <c r="AS31" i="24"/>
  <c r="AR31" i="24"/>
  <c r="AP31" i="24"/>
  <c r="AT31" i="24"/>
  <c r="AQ31" i="24"/>
  <c r="AU31" i="24"/>
  <c r="AV31" i="24"/>
  <c r="AS27" i="24"/>
  <c r="AP27" i="24"/>
  <c r="AT27" i="24"/>
  <c r="AV27" i="24"/>
  <c r="AQ27" i="24"/>
  <c r="AU27" i="24"/>
  <c r="AR27" i="24"/>
  <c r="AS23" i="24"/>
  <c r="AR23" i="24"/>
  <c r="AP23" i="24"/>
  <c r="AT23" i="24"/>
  <c r="AV23" i="24"/>
  <c r="AQ23" i="24"/>
  <c r="AU23" i="24"/>
  <c r="AS34" i="24"/>
  <c r="AR34" i="24"/>
  <c r="AP34" i="24"/>
  <c r="AT34" i="24"/>
  <c r="AQ34" i="24"/>
  <c r="AU34" i="24"/>
  <c r="AV34" i="24"/>
  <c r="AS30" i="24"/>
  <c r="AR30" i="24"/>
  <c r="AP30" i="24"/>
  <c r="AT30" i="24"/>
  <c r="AV30" i="24"/>
  <c r="AQ30" i="24"/>
  <c r="AU30" i="24"/>
  <c r="AS26" i="24"/>
  <c r="AV26" i="24"/>
  <c r="AP26" i="24"/>
  <c r="AT26" i="24"/>
  <c r="AQ26" i="24"/>
  <c r="AU26" i="24"/>
  <c r="AR26" i="24"/>
  <c r="AF33" i="24"/>
  <c r="AJ33" i="24"/>
  <c r="AI33" i="24"/>
  <c r="AC33" i="24"/>
  <c r="AG33" i="24"/>
  <c r="AE33" i="24"/>
  <c r="AX33" i="24" s="1"/>
  <c r="AH33" i="24"/>
  <c r="AL33" i="24"/>
  <c r="AM33" i="24"/>
  <c r="AF25" i="24"/>
  <c r="AJ25" i="24"/>
  <c r="AM25" i="24"/>
  <c r="AC25" i="24"/>
  <c r="AG25" i="24"/>
  <c r="AI25" i="24"/>
  <c r="AH25" i="24"/>
  <c r="AL25" i="24"/>
  <c r="AE25" i="24"/>
  <c r="AX25" i="24" s="1"/>
  <c r="AE32" i="24"/>
  <c r="AX32" i="24" s="1"/>
  <c r="AI32" i="24"/>
  <c r="AM32" i="24"/>
  <c r="AH32" i="24"/>
  <c r="AF32" i="24"/>
  <c r="AJ32" i="24"/>
  <c r="AC32" i="24"/>
  <c r="AG32" i="24"/>
  <c r="AL32" i="24"/>
  <c r="AE28" i="24"/>
  <c r="AX28" i="24" s="1"/>
  <c r="AI28" i="24"/>
  <c r="AM28" i="24"/>
  <c r="AH28" i="24"/>
  <c r="AF28" i="24"/>
  <c r="AJ28" i="24"/>
  <c r="AL28" i="24"/>
  <c r="AC28" i="24"/>
  <c r="AG28" i="24"/>
  <c r="AE24" i="24"/>
  <c r="AX24" i="24" s="1"/>
  <c r="AI24" i="24"/>
  <c r="AM24" i="24"/>
  <c r="AL24" i="24"/>
  <c r="AF24" i="24"/>
  <c r="AJ24" i="24"/>
  <c r="AH24" i="24"/>
  <c r="AC24" i="24"/>
  <c r="AG24" i="24"/>
  <c r="AF29" i="24"/>
  <c r="AJ29" i="24"/>
  <c r="AI29" i="24"/>
  <c r="AC29" i="24"/>
  <c r="AG29" i="24"/>
  <c r="AH29" i="24"/>
  <c r="AL29" i="24"/>
  <c r="AE29" i="24"/>
  <c r="AX29" i="24" s="1"/>
  <c r="AM29" i="24"/>
  <c r="AH35" i="24"/>
  <c r="AL35" i="24"/>
  <c r="AC35" i="24"/>
  <c r="AE35" i="24"/>
  <c r="AX35" i="24" s="1"/>
  <c r="AI35" i="24"/>
  <c r="AM35" i="24"/>
  <c r="AG35" i="24"/>
  <c r="AF35" i="24"/>
  <c r="AJ35" i="24"/>
  <c r="AH31" i="24"/>
  <c r="AL31" i="24"/>
  <c r="AC31" i="24"/>
  <c r="AE31" i="24"/>
  <c r="AX31" i="24" s="1"/>
  <c r="AI31" i="24"/>
  <c r="AM31" i="24"/>
  <c r="AG31" i="24"/>
  <c r="AF31" i="24"/>
  <c r="AJ31" i="24"/>
  <c r="AH27" i="24"/>
  <c r="AL27" i="24"/>
  <c r="AG27" i="24"/>
  <c r="AE27" i="24"/>
  <c r="AX27" i="24" s="1"/>
  <c r="AI27" i="24"/>
  <c r="AM27" i="24"/>
  <c r="AF27" i="24"/>
  <c r="AJ27" i="24"/>
  <c r="AC27" i="24"/>
  <c r="AH23" i="24"/>
  <c r="AL23" i="24"/>
  <c r="AC23" i="24"/>
  <c r="AE23" i="24"/>
  <c r="AX23" i="24" s="1"/>
  <c r="AI23" i="24"/>
  <c r="AM23" i="24"/>
  <c r="AF23" i="24"/>
  <c r="AJ23" i="24"/>
  <c r="AG23" i="24"/>
  <c r="AC34" i="24"/>
  <c r="AG34" i="24"/>
  <c r="AH34" i="24"/>
  <c r="AL34" i="24"/>
  <c r="AF34" i="24"/>
  <c r="AE34" i="24"/>
  <c r="AX34" i="24" s="1"/>
  <c r="AI34" i="24"/>
  <c r="AM34" i="24"/>
  <c r="AJ34" i="24"/>
  <c r="AC30" i="24"/>
  <c r="AG30" i="24"/>
  <c r="AH30" i="24"/>
  <c r="AL30" i="24"/>
  <c r="AF30" i="24"/>
  <c r="AE30" i="24"/>
  <c r="AX30" i="24" s="1"/>
  <c r="AI30" i="24"/>
  <c r="AM30" i="24"/>
  <c r="AJ30" i="24"/>
  <c r="AC26" i="24"/>
  <c r="AG26" i="24"/>
  <c r="AH26" i="24"/>
  <c r="AL26" i="24"/>
  <c r="AJ26" i="24"/>
  <c r="AE26" i="24"/>
  <c r="AX26" i="24" s="1"/>
  <c r="AI26" i="24"/>
  <c r="AM26" i="24"/>
  <c r="AF26" i="24"/>
  <c r="AV46" i="61"/>
  <c r="AV45" i="61" s="1"/>
  <c r="I22" i="24"/>
  <c r="AC22" i="24"/>
  <c r="AI22" i="24"/>
  <c r="AT22" i="24"/>
  <c r="AF22" i="24"/>
  <c r="AY22" i="24"/>
  <c r="K22" i="24"/>
  <c r="BE22" i="24"/>
  <c r="J22" i="24"/>
  <c r="AV22" i="24"/>
  <c r="AR22" i="24"/>
  <c r="AP22" i="24"/>
  <c r="AZ22" i="24"/>
  <c r="AQ22" i="24"/>
  <c r="AH22" i="24"/>
  <c r="AJ22" i="24"/>
  <c r="AE22" i="24"/>
  <c r="AL22" i="24"/>
  <c r="BC22" i="24"/>
  <c r="BA22" i="24"/>
  <c r="AM22" i="24"/>
  <c r="AG22" i="24"/>
  <c r="AU22" i="24"/>
  <c r="BB22" i="24"/>
  <c r="BD22" i="24"/>
  <c r="AS22" i="24"/>
  <c r="AX22" i="24" l="1"/>
  <c r="AD23" i="24"/>
  <c r="AO23" i="24"/>
  <c r="AD30" i="24"/>
  <c r="AO30" i="24"/>
  <c r="AD24" i="24"/>
  <c r="AO24" i="24"/>
  <c r="AD32" i="24"/>
  <c r="AO32" i="24"/>
  <c r="AD27" i="24"/>
  <c r="AO27" i="24"/>
  <c r="AD35" i="24"/>
  <c r="AO35" i="24"/>
  <c r="AD25" i="24"/>
  <c r="AO25" i="24"/>
  <c r="AD31" i="24"/>
  <c r="AO31" i="24"/>
  <c r="AD26" i="24"/>
  <c r="AO26" i="24"/>
  <c r="AD34" i="24"/>
  <c r="AO34" i="24"/>
  <c r="AD29" i="24"/>
  <c r="AO29" i="24"/>
  <c r="AD28" i="24"/>
  <c r="AO28" i="24"/>
  <c r="AD33" i="24"/>
  <c r="AO33" i="24"/>
  <c r="N19" i="61"/>
  <c r="AX16" i="61"/>
  <c r="AX17" i="61"/>
  <c r="AX15" i="61" s="1"/>
  <c r="AW17" i="61" l="1"/>
  <c r="AW15" i="61" s="1"/>
  <c r="AW16" i="61"/>
  <c r="AO8" i="61" l="1"/>
  <c r="J8" i="24"/>
  <c r="Q17" i="128" s="1"/>
  <c r="L4" i="61"/>
  <c r="E8" i="24"/>
  <c r="M17" i="128" s="1"/>
  <c r="D7" i="24"/>
  <c r="M13" i="128" s="1"/>
  <c r="E6" i="24"/>
  <c r="D5" i="24"/>
  <c r="D4" i="24"/>
  <c r="P8" i="61"/>
  <c r="L7" i="61"/>
  <c r="Q6" i="61"/>
  <c r="L3" i="61"/>
  <c r="AU4" i="61"/>
  <c r="M10" i="26" l="1"/>
  <c r="M15" i="128"/>
  <c r="O4" i="126"/>
  <c r="O5" i="126"/>
  <c r="O6" i="126"/>
  <c r="O7" i="126"/>
  <c r="O8" i="126"/>
  <c r="O9" i="126"/>
  <c r="O10" i="126"/>
  <c r="O11" i="126"/>
  <c r="O12" i="126"/>
  <c r="O13" i="126"/>
  <c r="O14" i="126"/>
  <c r="O15" i="126"/>
  <c r="O16" i="126"/>
  <c r="O17" i="126"/>
  <c r="O18" i="126"/>
  <c r="O19" i="126"/>
  <c r="O20" i="126"/>
  <c r="O21" i="126"/>
  <c r="O22" i="126"/>
  <c r="O23" i="126"/>
  <c r="O24" i="126"/>
  <c r="O25" i="126"/>
  <c r="O26" i="126"/>
  <c r="O27" i="126"/>
  <c r="O28" i="126"/>
  <c r="O29" i="126"/>
  <c r="O30" i="126"/>
  <c r="O31" i="126"/>
  <c r="O32" i="126"/>
  <c r="O33" i="126"/>
  <c r="O34" i="126"/>
  <c r="O35" i="126"/>
  <c r="O36" i="126"/>
  <c r="O37" i="126"/>
  <c r="O38" i="126"/>
  <c r="O39" i="126"/>
  <c r="O40" i="126"/>
  <c r="O41" i="126"/>
  <c r="O42" i="126"/>
  <c r="O43" i="126"/>
  <c r="O44" i="126"/>
  <c r="O45" i="126"/>
  <c r="O46" i="126"/>
  <c r="O47" i="126"/>
  <c r="O48" i="126"/>
  <c r="O49" i="126"/>
  <c r="O50" i="126"/>
  <c r="O51" i="126"/>
  <c r="O52" i="126"/>
  <c r="O53" i="126"/>
  <c r="O54" i="126"/>
  <c r="O55" i="126"/>
  <c r="O56" i="126"/>
  <c r="O57" i="126"/>
  <c r="O58" i="126"/>
  <c r="O59" i="126"/>
  <c r="O60" i="126"/>
  <c r="O61" i="126"/>
  <c r="O62" i="126"/>
  <c r="O63" i="126"/>
  <c r="O64" i="126"/>
  <c r="O65" i="126"/>
  <c r="O66" i="126"/>
  <c r="O67" i="126"/>
  <c r="O68" i="126"/>
  <c r="O69" i="126"/>
  <c r="O70" i="126"/>
  <c r="O71" i="126"/>
  <c r="O72" i="126"/>
  <c r="O73" i="126"/>
  <c r="O74" i="126"/>
  <c r="O75" i="126"/>
  <c r="O76" i="126"/>
  <c r="O77" i="126"/>
  <c r="O78" i="126"/>
  <c r="O79" i="126"/>
  <c r="O80" i="126"/>
  <c r="O81" i="126"/>
  <c r="O82" i="126"/>
  <c r="O83" i="126"/>
  <c r="O84" i="126"/>
  <c r="O85" i="126"/>
  <c r="O86" i="126"/>
  <c r="O87" i="126"/>
  <c r="O88" i="126"/>
  <c r="O89" i="126"/>
  <c r="O90" i="126"/>
  <c r="O91" i="126"/>
  <c r="O92" i="126"/>
  <c r="O93" i="126"/>
  <c r="O94" i="126"/>
  <c r="O95" i="126"/>
  <c r="O96" i="126"/>
  <c r="O97" i="126"/>
  <c r="O98" i="126"/>
  <c r="O99" i="126"/>
  <c r="O100" i="126"/>
  <c r="O101" i="126"/>
  <c r="O102" i="126"/>
  <c r="O103" i="126"/>
  <c r="O104" i="126"/>
  <c r="O105" i="126"/>
  <c r="O106" i="126"/>
  <c r="O107" i="126"/>
  <c r="O108" i="126"/>
  <c r="O109" i="126"/>
  <c r="O110" i="126"/>
  <c r="O111" i="126"/>
  <c r="O112" i="126"/>
  <c r="O113" i="126"/>
  <c r="O114" i="126"/>
  <c r="O115" i="126"/>
  <c r="O116" i="126"/>
  <c r="O117" i="126"/>
  <c r="O118" i="126"/>
  <c r="O119" i="126"/>
  <c r="O120" i="126"/>
  <c r="O121" i="126"/>
  <c r="O122" i="126"/>
  <c r="O123" i="126"/>
  <c r="O124" i="126"/>
  <c r="O125" i="126"/>
  <c r="O126" i="126"/>
  <c r="O127" i="126"/>
  <c r="O128" i="126"/>
  <c r="O129" i="126"/>
  <c r="O130" i="126"/>
  <c r="O131" i="126"/>
  <c r="O132" i="126"/>
  <c r="O133" i="126"/>
  <c r="O134" i="126"/>
  <c r="O135" i="126"/>
  <c r="O136" i="126"/>
  <c r="O137" i="126"/>
  <c r="O138" i="126"/>
  <c r="O139" i="126"/>
  <c r="O140" i="126"/>
  <c r="O141" i="126"/>
  <c r="O142" i="126"/>
  <c r="O143" i="126"/>
  <c r="O144" i="126"/>
  <c r="O145" i="126"/>
  <c r="O146" i="126"/>
  <c r="O147" i="126"/>
  <c r="O148" i="126"/>
  <c r="O149" i="126"/>
  <c r="O150" i="126"/>
  <c r="O151" i="126"/>
  <c r="O152" i="126"/>
  <c r="O153" i="126"/>
  <c r="O154" i="126"/>
  <c r="O155" i="126"/>
  <c r="O156" i="126"/>
  <c r="O157" i="126"/>
  <c r="O158" i="126"/>
  <c r="O159" i="126"/>
  <c r="O160" i="126"/>
  <c r="O161" i="126"/>
  <c r="O162" i="126"/>
  <c r="O163" i="126"/>
  <c r="O164" i="126"/>
  <c r="O165" i="126"/>
  <c r="O166" i="126"/>
  <c r="O167" i="126"/>
  <c r="O168" i="126"/>
  <c r="O169" i="126"/>
  <c r="O170" i="126"/>
  <c r="O171" i="126"/>
  <c r="O172" i="126"/>
  <c r="O173" i="126"/>
  <c r="O174" i="126"/>
  <c r="O175" i="126"/>
  <c r="O176" i="126"/>
  <c r="O177" i="126"/>
  <c r="O178" i="126"/>
  <c r="O179" i="126"/>
  <c r="O180" i="126"/>
  <c r="O181" i="126"/>
  <c r="O182" i="126"/>
  <c r="O183" i="126"/>
  <c r="O184" i="126"/>
  <c r="O185" i="126"/>
  <c r="O186" i="126"/>
  <c r="O187" i="126"/>
  <c r="O188" i="126"/>
  <c r="O189" i="126"/>
  <c r="O190" i="126"/>
  <c r="O191" i="126"/>
  <c r="O192" i="126"/>
  <c r="O193" i="126"/>
  <c r="O194" i="126"/>
  <c r="O195" i="126"/>
  <c r="O196" i="126"/>
  <c r="O197" i="126"/>
  <c r="O198" i="126"/>
  <c r="O199" i="126"/>
  <c r="O200" i="126"/>
  <c r="O201" i="126"/>
  <c r="O202" i="126"/>
  <c r="O203" i="126"/>
  <c r="O204" i="126"/>
  <c r="O205" i="126"/>
  <c r="O206" i="126"/>
  <c r="O207" i="126"/>
  <c r="O208" i="126"/>
  <c r="O209" i="126"/>
  <c r="O210" i="126"/>
  <c r="O211" i="126"/>
  <c r="O212" i="126"/>
  <c r="O213" i="126"/>
  <c r="O214" i="126"/>
  <c r="O215" i="126"/>
  <c r="O216" i="126"/>
  <c r="O217" i="126"/>
  <c r="O218" i="126"/>
  <c r="O219" i="126"/>
  <c r="O220" i="126"/>
  <c r="O221" i="126"/>
  <c r="O222" i="126"/>
  <c r="O223" i="126"/>
  <c r="O224" i="126"/>
  <c r="O225" i="126"/>
  <c r="O226" i="126"/>
  <c r="O227" i="126"/>
  <c r="O228" i="126"/>
  <c r="O229" i="126"/>
  <c r="O230" i="126"/>
  <c r="O231" i="126"/>
  <c r="O232" i="126"/>
  <c r="O233" i="126"/>
  <c r="O234" i="126"/>
  <c r="O235" i="126"/>
  <c r="O236" i="126"/>
  <c r="O237" i="126"/>
  <c r="O238" i="126"/>
  <c r="O239" i="126"/>
  <c r="O240" i="126"/>
  <c r="O241" i="126"/>
  <c r="O242" i="126"/>
  <c r="O243" i="126"/>
  <c r="O244" i="126"/>
  <c r="O245" i="126"/>
  <c r="O246" i="126"/>
  <c r="O247" i="126"/>
  <c r="O248" i="126"/>
  <c r="O249" i="126"/>
  <c r="O250" i="126"/>
  <c r="O251" i="126"/>
  <c r="O252" i="126"/>
  <c r="O253" i="126"/>
  <c r="O254" i="126"/>
  <c r="O255" i="126"/>
  <c r="O256" i="126"/>
  <c r="O257" i="126"/>
  <c r="O258" i="126"/>
  <c r="O259" i="126"/>
  <c r="O260" i="126"/>
  <c r="O261" i="126"/>
  <c r="O262" i="126"/>
  <c r="O263" i="126"/>
  <c r="O264" i="126"/>
  <c r="O265" i="126"/>
  <c r="O266" i="126"/>
  <c r="O267" i="126"/>
  <c r="O268" i="126"/>
  <c r="O269" i="126"/>
  <c r="O270" i="126"/>
  <c r="O271" i="126"/>
  <c r="O272" i="126"/>
  <c r="O273" i="126"/>
  <c r="O274" i="126"/>
  <c r="O275" i="126"/>
  <c r="O276" i="126"/>
  <c r="O277" i="126"/>
  <c r="O278" i="126"/>
  <c r="O279" i="126"/>
  <c r="O280" i="126"/>
  <c r="O281" i="126"/>
  <c r="O282" i="126"/>
  <c r="O283" i="126"/>
  <c r="O284" i="126"/>
  <c r="O285" i="126"/>
  <c r="O286" i="126"/>
  <c r="O287" i="126"/>
  <c r="O288" i="126"/>
  <c r="O289" i="126"/>
  <c r="O290" i="126"/>
  <c r="O291" i="126"/>
  <c r="O292" i="126"/>
  <c r="O293" i="126"/>
  <c r="O294" i="126"/>
  <c r="O295" i="126"/>
  <c r="O296" i="126"/>
  <c r="O297" i="126"/>
  <c r="O298" i="126"/>
  <c r="O299" i="126"/>
  <c r="O300" i="126"/>
  <c r="O301" i="126"/>
  <c r="O302" i="126"/>
  <c r="O303" i="126"/>
  <c r="O304" i="126"/>
  <c r="O305" i="126"/>
  <c r="O306" i="126"/>
  <c r="O307" i="126"/>
  <c r="O308" i="126"/>
  <c r="O309" i="126"/>
  <c r="O310" i="126"/>
  <c r="O311" i="126"/>
  <c r="O312" i="126"/>
  <c r="O313" i="126"/>
  <c r="O314" i="126"/>
  <c r="O315" i="126"/>
  <c r="O316" i="126"/>
  <c r="O317" i="126"/>
  <c r="O318" i="126"/>
  <c r="O319" i="126"/>
  <c r="O320" i="126"/>
  <c r="O321" i="126"/>
  <c r="O322" i="126"/>
  <c r="O323" i="126"/>
  <c r="O324" i="126"/>
  <c r="O325" i="126"/>
  <c r="O326" i="126"/>
  <c r="O327" i="126"/>
  <c r="O328" i="126"/>
  <c r="O329" i="126"/>
  <c r="O330" i="126"/>
  <c r="O331" i="126"/>
  <c r="O332" i="126"/>
  <c r="O333" i="126"/>
  <c r="O334" i="126"/>
  <c r="O335" i="126"/>
  <c r="O336" i="126"/>
  <c r="O337" i="126"/>
  <c r="O338" i="126"/>
  <c r="O339" i="126"/>
  <c r="O340" i="126"/>
  <c r="O341" i="126"/>
  <c r="O342" i="126"/>
  <c r="O343" i="126"/>
  <c r="O344" i="126"/>
  <c r="O345" i="126"/>
  <c r="O346" i="126"/>
  <c r="O347" i="126"/>
  <c r="O348" i="126"/>
  <c r="O349" i="126"/>
  <c r="O350" i="126"/>
  <c r="O351" i="126"/>
  <c r="O352" i="126"/>
  <c r="O353" i="126"/>
  <c r="O354" i="126"/>
  <c r="O355" i="126"/>
  <c r="O356" i="126"/>
  <c r="O357" i="126"/>
  <c r="O358" i="126"/>
  <c r="O359" i="126"/>
  <c r="O360" i="126"/>
  <c r="O361" i="126"/>
  <c r="O362" i="126"/>
  <c r="O363" i="126"/>
  <c r="O364" i="126"/>
  <c r="O365" i="126"/>
  <c r="O366" i="126"/>
  <c r="O367" i="126"/>
  <c r="O368" i="126"/>
  <c r="O369" i="126"/>
  <c r="O370" i="126"/>
  <c r="O371" i="126"/>
  <c r="O372" i="126"/>
  <c r="O373" i="126"/>
  <c r="O374" i="126"/>
  <c r="O375" i="126"/>
  <c r="O376" i="126"/>
  <c r="O377" i="126"/>
  <c r="O378" i="126"/>
  <c r="O379" i="126"/>
  <c r="O380" i="126"/>
  <c r="O381" i="126"/>
  <c r="O382" i="126"/>
  <c r="O383" i="126"/>
  <c r="O384" i="126"/>
  <c r="O385" i="126"/>
  <c r="O386" i="126"/>
  <c r="O387" i="126"/>
  <c r="O388" i="126"/>
  <c r="O389" i="126"/>
  <c r="O390" i="126"/>
  <c r="O391" i="126"/>
  <c r="O392" i="126"/>
  <c r="O393" i="126"/>
  <c r="O394" i="126"/>
  <c r="O395" i="126"/>
  <c r="O396" i="126"/>
  <c r="O397" i="126"/>
  <c r="O398" i="126"/>
  <c r="O399" i="126"/>
  <c r="O400" i="126"/>
  <c r="O401" i="126"/>
  <c r="O402" i="126"/>
  <c r="O403" i="126"/>
  <c r="O404" i="126"/>
  <c r="O405" i="126"/>
  <c r="O406" i="126"/>
  <c r="O407" i="126"/>
  <c r="O408" i="126"/>
  <c r="O409" i="126"/>
  <c r="O410" i="126"/>
  <c r="O411" i="126"/>
  <c r="O412" i="126"/>
  <c r="O413" i="126"/>
  <c r="O414" i="126"/>
  <c r="O415" i="126"/>
  <c r="O416" i="126"/>
  <c r="O417" i="126"/>
  <c r="O418" i="126"/>
  <c r="O419" i="126"/>
  <c r="O420" i="126"/>
  <c r="O421" i="126"/>
  <c r="O422" i="126"/>
  <c r="O423" i="126"/>
  <c r="O424" i="126"/>
  <c r="O425" i="126"/>
  <c r="O426" i="126"/>
  <c r="O427" i="126"/>
  <c r="O428" i="126"/>
  <c r="O429" i="126"/>
  <c r="O430" i="126"/>
  <c r="O431" i="126"/>
  <c r="O432" i="126"/>
  <c r="O433" i="126"/>
  <c r="O434" i="126"/>
  <c r="O435" i="126"/>
  <c r="O436" i="126"/>
  <c r="O437" i="126"/>
  <c r="O438" i="126"/>
  <c r="O439" i="126"/>
  <c r="O440" i="126"/>
  <c r="O441" i="126"/>
  <c r="O442" i="126"/>
  <c r="O443" i="126"/>
  <c r="O444" i="126"/>
  <c r="O445" i="126"/>
  <c r="O446" i="126"/>
  <c r="O447" i="126"/>
  <c r="O448" i="126"/>
  <c r="O449" i="126"/>
  <c r="O450" i="126"/>
  <c r="O451" i="126"/>
  <c r="O452" i="126"/>
  <c r="O453" i="126"/>
  <c r="O454" i="126"/>
  <c r="O455" i="126"/>
  <c r="O456" i="126"/>
  <c r="O457" i="126"/>
  <c r="O458" i="126"/>
  <c r="O459" i="126"/>
  <c r="O460" i="126"/>
  <c r="O461" i="126"/>
  <c r="O462" i="126"/>
  <c r="O463" i="126"/>
  <c r="O464" i="126"/>
  <c r="O465" i="126"/>
  <c r="O466" i="126"/>
  <c r="O467" i="126"/>
  <c r="O468" i="126"/>
  <c r="O469" i="126"/>
  <c r="O470" i="126"/>
  <c r="O471" i="126"/>
  <c r="O472" i="126"/>
  <c r="O473" i="126"/>
  <c r="O474" i="126"/>
  <c r="O475" i="126"/>
  <c r="O476" i="126"/>
  <c r="O477" i="126"/>
  <c r="O478" i="126"/>
  <c r="O479" i="126"/>
  <c r="O480" i="126"/>
  <c r="O481" i="126"/>
  <c r="O482" i="126"/>
  <c r="O483" i="126"/>
  <c r="O484" i="126"/>
  <c r="O485" i="126"/>
  <c r="O486" i="126"/>
  <c r="O487" i="126"/>
  <c r="O488" i="126"/>
  <c r="O489" i="126"/>
  <c r="O490" i="126"/>
  <c r="O491" i="126"/>
  <c r="O492" i="126"/>
  <c r="O493" i="126"/>
  <c r="O494" i="126"/>
  <c r="O495" i="126"/>
  <c r="O496" i="126"/>
  <c r="O497" i="126"/>
  <c r="O498" i="126"/>
  <c r="O499" i="126"/>
  <c r="O500" i="126"/>
  <c r="O501" i="126"/>
  <c r="O502" i="126"/>
  <c r="O503" i="126"/>
  <c r="O504" i="126"/>
  <c r="O505" i="126"/>
  <c r="O506" i="126"/>
  <c r="O507" i="126"/>
  <c r="O508" i="126"/>
  <c r="O509" i="126"/>
  <c r="O510" i="126"/>
  <c r="O511" i="126"/>
  <c r="O512" i="126"/>
  <c r="O513" i="126"/>
  <c r="O514" i="126"/>
  <c r="O515" i="126"/>
  <c r="O516" i="126"/>
  <c r="O517" i="126"/>
  <c r="O518" i="126"/>
  <c r="O519" i="126"/>
  <c r="O520" i="126"/>
  <c r="O521" i="126"/>
  <c r="O522" i="126"/>
  <c r="O523" i="126"/>
  <c r="O524" i="126"/>
  <c r="O525" i="126"/>
  <c r="O526" i="126"/>
  <c r="O527" i="126"/>
  <c r="O528" i="126"/>
  <c r="O529" i="126"/>
  <c r="O530" i="126"/>
  <c r="O531" i="126"/>
  <c r="O532" i="126"/>
  <c r="O533" i="126"/>
  <c r="O534" i="126"/>
  <c r="O535" i="126"/>
  <c r="O536" i="126"/>
  <c r="O537" i="126"/>
  <c r="O538" i="126"/>
  <c r="O539" i="126"/>
  <c r="O540" i="126"/>
  <c r="O541" i="126"/>
  <c r="O542" i="126"/>
  <c r="O543" i="126"/>
  <c r="O544" i="126"/>
  <c r="O545" i="126"/>
  <c r="O546" i="126"/>
  <c r="O547" i="126"/>
  <c r="O548" i="126"/>
  <c r="O549" i="126"/>
  <c r="O550" i="126"/>
  <c r="O551" i="126"/>
  <c r="O552" i="126"/>
  <c r="O553" i="126"/>
  <c r="O554" i="126"/>
  <c r="O555" i="126"/>
  <c r="O556" i="126"/>
  <c r="O557" i="126"/>
  <c r="O558" i="126"/>
  <c r="O559" i="126"/>
  <c r="O560" i="126"/>
  <c r="O561" i="126"/>
  <c r="O562" i="126"/>
  <c r="O563" i="126"/>
  <c r="O564" i="126"/>
  <c r="O565" i="126"/>
  <c r="O566" i="126"/>
  <c r="O567" i="126"/>
  <c r="O568" i="126"/>
  <c r="O569" i="126"/>
  <c r="O570" i="126"/>
  <c r="O571" i="126"/>
  <c r="O572" i="126"/>
  <c r="O573" i="126"/>
  <c r="O574" i="126"/>
  <c r="O575" i="126"/>
  <c r="O576" i="126"/>
  <c r="O577" i="126"/>
  <c r="O578" i="126"/>
  <c r="O579" i="126"/>
  <c r="O580" i="126"/>
  <c r="O581" i="126"/>
  <c r="O582" i="126"/>
  <c r="O583" i="126"/>
  <c r="O584" i="126"/>
  <c r="O585" i="126"/>
  <c r="O586" i="126"/>
  <c r="O587" i="126"/>
  <c r="O588" i="126"/>
  <c r="O589" i="126"/>
  <c r="O590" i="126"/>
  <c r="O591" i="126"/>
  <c r="O592" i="126"/>
  <c r="O593" i="126"/>
  <c r="O594" i="126"/>
  <c r="O595" i="126"/>
  <c r="O596" i="126"/>
  <c r="O597" i="126"/>
  <c r="O598" i="126"/>
  <c r="O599" i="126"/>
  <c r="O600" i="126"/>
  <c r="O601" i="126"/>
  <c r="O602" i="126"/>
  <c r="O603" i="126"/>
  <c r="O604" i="126"/>
  <c r="O605" i="126"/>
  <c r="O606" i="126"/>
  <c r="O607" i="126"/>
  <c r="O608" i="126"/>
  <c r="O609" i="126"/>
  <c r="O610" i="126"/>
  <c r="O611" i="126"/>
  <c r="O612" i="126"/>
  <c r="O613" i="126"/>
  <c r="O614" i="126"/>
  <c r="O615" i="126"/>
  <c r="O616" i="126"/>
  <c r="O617" i="126"/>
  <c r="O618" i="126"/>
  <c r="O619" i="126"/>
  <c r="O620" i="126"/>
  <c r="O621" i="126"/>
  <c r="O622" i="126"/>
  <c r="O623" i="126"/>
  <c r="O624" i="126"/>
  <c r="O625" i="126"/>
  <c r="O626" i="126"/>
  <c r="O627" i="126"/>
  <c r="O628" i="126"/>
  <c r="O629" i="126"/>
  <c r="O630" i="126"/>
  <c r="O631" i="126"/>
  <c r="O632" i="126"/>
  <c r="O633" i="126"/>
  <c r="O634" i="126"/>
  <c r="O635" i="126"/>
  <c r="O636" i="126"/>
  <c r="O637" i="126"/>
  <c r="O638" i="126"/>
  <c r="O639" i="126"/>
  <c r="O640" i="126"/>
  <c r="O641" i="126"/>
  <c r="O642" i="126"/>
  <c r="O643" i="126"/>
  <c r="O644" i="126"/>
  <c r="O645" i="126"/>
  <c r="O646" i="126"/>
  <c r="O647" i="126"/>
  <c r="O648" i="126"/>
  <c r="O649" i="126"/>
  <c r="O650" i="126"/>
  <c r="O651" i="126"/>
  <c r="O652" i="126"/>
  <c r="O653" i="126"/>
  <c r="O654" i="126"/>
  <c r="O655" i="126"/>
  <c r="O656" i="126"/>
  <c r="O657" i="126"/>
  <c r="O658" i="126"/>
  <c r="O659" i="126"/>
  <c r="O660" i="126"/>
  <c r="O661" i="126"/>
  <c r="O662" i="126"/>
  <c r="O663" i="126"/>
  <c r="O664" i="126"/>
  <c r="O665" i="126"/>
  <c r="O666" i="126"/>
  <c r="O667" i="126"/>
  <c r="O668" i="126"/>
  <c r="O669" i="126"/>
  <c r="O670" i="126"/>
  <c r="O671" i="126"/>
  <c r="O672" i="126"/>
  <c r="O673" i="126"/>
  <c r="O674" i="126"/>
  <c r="O675" i="126"/>
  <c r="O676" i="126"/>
  <c r="O677" i="126"/>
  <c r="O678" i="126"/>
  <c r="O679" i="126"/>
  <c r="O680" i="126"/>
  <c r="O681" i="126"/>
  <c r="O682" i="126"/>
  <c r="O683" i="126"/>
  <c r="O684" i="126"/>
  <c r="O685" i="126"/>
  <c r="O686" i="126"/>
  <c r="O687" i="126"/>
  <c r="O688" i="126"/>
  <c r="O689" i="126"/>
  <c r="O690" i="126"/>
  <c r="O691" i="126"/>
  <c r="O692" i="126"/>
  <c r="O693" i="126"/>
  <c r="O694" i="126"/>
  <c r="O695" i="126"/>
  <c r="O696" i="126"/>
  <c r="O697" i="126"/>
  <c r="O698" i="126"/>
  <c r="O699" i="126"/>
  <c r="O700" i="126"/>
  <c r="O701" i="126"/>
  <c r="O702" i="126"/>
  <c r="O703" i="126"/>
  <c r="O704" i="126"/>
  <c r="O705" i="126"/>
  <c r="O706" i="126"/>
  <c r="O707" i="126"/>
  <c r="O708" i="126"/>
  <c r="O709" i="126"/>
  <c r="O710" i="126"/>
  <c r="O711" i="126"/>
  <c r="O712" i="126"/>
  <c r="O713" i="126"/>
  <c r="O714" i="126"/>
  <c r="O715" i="126"/>
  <c r="O716" i="126"/>
  <c r="O717" i="126"/>
  <c r="O718" i="126"/>
  <c r="O719" i="126"/>
  <c r="O720" i="126"/>
  <c r="O721" i="126"/>
  <c r="O722" i="126"/>
  <c r="O723" i="126"/>
  <c r="O724" i="126"/>
  <c r="O725" i="126"/>
  <c r="O726" i="126"/>
  <c r="O727" i="126"/>
  <c r="O728" i="126"/>
  <c r="O729" i="126"/>
  <c r="O730" i="126"/>
  <c r="O731" i="126"/>
  <c r="O732" i="126"/>
  <c r="O733" i="126"/>
  <c r="O734" i="126"/>
  <c r="O735" i="126"/>
  <c r="O736" i="126"/>
  <c r="O737" i="126"/>
  <c r="O738" i="126"/>
  <c r="O739" i="126"/>
  <c r="O740" i="126"/>
  <c r="O741" i="126"/>
  <c r="O742" i="126"/>
  <c r="O743" i="126"/>
  <c r="O744" i="126"/>
  <c r="O745" i="126"/>
  <c r="O746" i="126"/>
  <c r="O747" i="126"/>
  <c r="O748" i="126"/>
  <c r="O749" i="126"/>
  <c r="O750" i="126"/>
  <c r="O751" i="126"/>
  <c r="O752" i="126"/>
  <c r="O753" i="126"/>
  <c r="O754" i="126"/>
  <c r="O755" i="126"/>
  <c r="O756" i="126"/>
  <c r="O757" i="126"/>
  <c r="O758" i="126"/>
  <c r="O759" i="126"/>
  <c r="O760" i="126"/>
  <c r="O761" i="126"/>
  <c r="O762" i="126"/>
  <c r="O763" i="126"/>
  <c r="O764" i="126"/>
  <c r="O765" i="126"/>
  <c r="O766" i="126"/>
  <c r="O767" i="126"/>
  <c r="O768" i="126"/>
  <c r="O769" i="126"/>
  <c r="O770" i="126"/>
  <c r="O771" i="126"/>
  <c r="O772" i="126"/>
  <c r="O773" i="126"/>
  <c r="O774" i="126"/>
  <c r="O775" i="126"/>
  <c r="O776" i="126"/>
  <c r="O777" i="126"/>
  <c r="O778" i="126"/>
  <c r="O779" i="126"/>
  <c r="O780" i="126"/>
  <c r="O781" i="126"/>
  <c r="O782" i="126"/>
  <c r="O783" i="126"/>
  <c r="O784" i="126"/>
  <c r="O785" i="126"/>
  <c r="O786" i="126"/>
  <c r="O787" i="126"/>
  <c r="O788" i="126"/>
  <c r="O789" i="126"/>
  <c r="O790" i="126"/>
  <c r="O791" i="126"/>
  <c r="O792" i="126"/>
  <c r="O793" i="126"/>
  <c r="O794" i="126"/>
  <c r="O795" i="126"/>
  <c r="O796" i="126"/>
  <c r="O797" i="126"/>
  <c r="O798" i="126"/>
  <c r="O799" i="126"/>
  <c r="O800" i="126"/>
  <c r="O801" i="126"/>
  <c r="O802" i="126"/>
  <c r="O803" i="126"/>
  <c r="O804" i="126"/>
  <c r="O805" i="126"/>
  <c r="O806" i="126"/>
  <c r="O807" i="126"/>
  <c r="O808" i="126"/>
  <c r="O809" i="126"/>
  <c r="O810" i="126"/>
  <c r="O811" i="126"/>
  <c r="O812" i="126"/>
  <c r="O813" i="126"/>
  <c r="O814" i="126"/>
  <c r="O815" i="126"/>
  <c r="O816" i="126"/>
  <c r="O817" i="126"/>
  <c r="O818" i="126"/>
  <c r="O819" i="126"/>
  <c r="O820" i="126"/>
  <c r="O821" i="126"/>
  <c r="O822" i="126"/>
  <c r="O823" i="126"/>
  <c r="O824" i="126"/>
  <c r="O825" i="126"/>
  <c r="O826" i="126"/>
  <c r="O827" i="126"/>
  <c r="O828" i="126"/>
  <c r="O829" i="126"/>
  <c r="O830" i="126"/>
  <c r="O831" i="126"/>
  <c r="O832" i="126"/>
  <c r="O833" i="126"/>
  <c r="O834" i="126"/>
  <c r="O835" i="126"/>
  <c r="O836" i="126"/>
  <c r="O837" i="126"/>
  <c r="O838" i="126"/>
  <c r="O839" i="126"/>
  <c r="O840" i="126"/>
  <c r="O841" i="126"/>
  <c r="O842" i="126"/>
  <c r="O843" i="126"/>
  <c r="O844" i="126"/>
  <c r="O845" i="126"/>
  <c r="O846" i="126"/>
  <c r="O847" i="126"/>
  <c r="O848" i="126"/>
  <c r="O849" i="126"/>
  <c r="O850" i="126"/>
  <c r="O851" i="126"/>
  <c r="O852" i="126"/>
  <c r="O853" i="126"/>
  <c r="O854" i="126"/>
  <c r="O855" i="126"/>
  <c r="O856" i="126"/>
  <c r="O857" i="126"/>
  <c r="O858" i="126"/>
  <c r="O859" i="126"/>
  <c r="O860" i="126"/>
  <c r="O861" i="126"/>
  <c r="O862" i="126"/>
  <c r="O863" i="126"/>
  <c r="O864" i="126"/>
  <c r="O865" i="126"/>
  <c r="O866" i="126"/>
  <c r="O867" i="126"/>
  <c r="O868" i="126"/>
  <c r="O869" i="126"/>
  <c r="O870" i="126"/>
  <c r="O871" i="126"/>
  <c r="O872" i="126"/>
  <c r="O873" i="126"/>
  <c r="O874" i="126"/>
  <c r="O875" i="126"/>
  <c r="O876" i="126"/>
  <c r="O877" i="126"/>
  <c r="O878" i="126"/>
  <c r="O879" i="126"/>
  <c r="O880" i="126"/>
  <c r="O881" i="126"/>
  <c r="O882" i="126"/>
  <c r="O883" i="126"/>
  <c r="O884" i="126"/>
  <c r="O885" i="126"/>
  <c r="O886" i="126"/>
  <c r="O887" i="126"/>
  <c r="O888" i="126"/>
  <c r="O889" i="126"/>
  <c r="O890" i="126"/>
  <c r="O891" i="126"/>
  <c r="O892" i="126"/>
  <c r="O893" i="126"/>
  <c r="O894" i="126"/>
  <c r="O895" i="126"/>
  <c r="O896" i="126"/>
  <c r="O897" i="126"/>
  <c r="O898" i="126"/>
  <c r="O899" i="126"/>
  <c r="O900" i="126"/>
  <c r="O901" i="126"/>
  <c r="O902" i="126"/>
  <c r="O903" i="126"/>
  <c r="O904" i="126"/>
  <c r="O905" i="126"/>
  <c r="O906" i="126"/>
  <c r="O907" i="126"/>
  <c r="O908" i="126"/>
  <c r="O909" i="126"/>
  <c r="O910" i="126"/>
  <c r="O911" i="126"/>
  <c r="O912" i="126"/>
  <c r="O913" i="126"/>
  <c r="O914" i="126"/>
  <c r="O915" i="126"/>
  <c r="O916" i="126"/>
  <c r="O917" i="126"/>
  <c r="O918" i="126"/>
  <c r="O919" i="126"/>
  <c r="O920" i="126"/>
  <c r="O921" i="126"/>
  <c r="O922" i="126"/>
  <c r="O923" i="126"/>
  <c r="O924" i="126"/>
  <c r="O925" i="126"/>
  <c r="O926" i="126"/>
  <c r="O927" i="126"/>
  <c r="O928" i="126"/>
  <c r="O929" i="126"/>
  <c r="O930" i="126"/>
  <c r="O931" i="126"/>
  <c r="O932" i="126"/>
  <c r="O933" i="126"/>
  <c r="O934" i="126"/>
  <c r="O935" i="126"/>
  <c r="O936" i="126"/>
  <c r="O937" i="126"/>
  <c r="O938" i="126"/>
  <c r="O939" i="126"/>
  <c r="O940" i="126"/>
  <c r="O941" i="126"/>
  <c r="O942" i="126"/>
  <c r="O943" i="126"/>
  <c r="O944" i="126"/>
  <c r="O945" i="126"/>
  <c r="O946" i="126"/>
  <c r="O947" i="126"/>
  <c r="O948" i="126"/>
  <c r="O949" i="126"/>
  <c r="O950" i="126"/>
  <c r="O951" i="126"/>
  <c r="O952" i="126"/>
  <c r="O953" i="126"/>
  <c r="O954" i="126"/>
  <c r="O955" i="126"/>
  <c r="O956" i="126"/>
  <c r="O957" i="126"/>
  <c r="O958" i="126"/>
  <c r="O959" i="126"/>
  <c r="O3" i="126"/>
  <c r="AO7" i="61" s="1"/>
  <c r="Q12" i="26" l="1"/>
  <c r="M12" i="26"/>
  <c r="M8" i="26"/>
  <c r="D3" i="124" l="1"/>
  <c r="D4" i="124"/>
  <c r="D5" i="124"/>
  <c r="D2" i="124"/>
  <c r="E26" i="61"/>
  <c r="AU12" i="61" s="1"/>
  <c r="N48" i="61"/>
  <c r="E19" i="61" l="1"/>
  <c r="E55" i="61"/>
  <c r="AU42" i="61" s="1"/>
  <c r="AP57" i="61"/>
  <c r="E40" i="61"/>
  <c r="AU28" i="61" s="1"/>
  <c r="M21" i="24"/>
  <c r="AK21" i="24" l="1"/>
  <c r="AG21" i="24"/>
  <c r="BE21" i="24"/>
  <c r="BB21" i="24"/>
  <c r="BD21" i="24"/>
  <c r="AH21" i="24"/>
  <c r="AV21" i="24"/>
  <c r="AU21" i="24"/>
  <c r="AS21" i="24"/>
  <c r="X19" i="61"/>
  <c r="AH19" i="61" s="1"/>
  <c r="A2" i="61"/>
  <c r="E48" i="61"/>
  <c r="E33" i="61"/>
  <c r="B22" i="24"/>
  <c r="B23" i="24"/>
  <c r="B24" i="24"/>
  <c r="B25" i="24"/>
  <c r="B26" i="24"/>
  <c r="B27" i="24"/>
  <c r="B28" i="24"/>
  <c r="B29" i="24"/>
  <c r="B30" i="24"/>
  <c r="B31" i="24"/>
  <c r="B32" i="24"/>
  <c r="B33" i="24"/>
  <c r="B34" i="24"/>
  <c r="B35" i="24"/>
  <c r="B21" i="24"/>
  <c r="AR21" i="24"/>
  <c r="I21" i="24"/>
  <c r="AI21" i="24"/>
  <c r="AP21" i="24"/>
  <c r="AZ21" i="24"/>
  <c r="E21" i="24"/>
  <c r="AF21" i="24"/>
  <c r="H21" i="24"/>
  <c r="AC21" i="24"/>
  <c r="AQ21" i="24"/>
  <c r="AE21" i="24"/>
  <c r="AY21" i="24"/>
  <c r="AM21" i="24"/>
  <c r="C21" i="24"/>
  <c r="AL21" i="24"/>
  <c r="BA21" i="24"/>
  <c r="AJ21" i="24"/>
  <c r="AO22" i="24" l="1"/>
  <c r="AD22" i="24"/>
  <c r="AO21" i="24"/>
  <c r="AX21" i="24"/>
  <c r="AD21" i="24"/>
  <c r="X48" i="61"/>
  <c r="AH48" i="61" s="1"/>
  <c r="X33" i="61"/>
  <c r="AH33" i="61" s="1"/>
  <c r="AP124" i="61"/>
  <c r="AP123" i="61"/>
  <c r="K21" i="24"/>
  <c r="AT21" i="24"/>
  <c r="J21" i="24"/>
  <c r="BC21" i="24"/>
  <c r="L21" i="24" l="1"/>
  <c r="AP127" i="61"/>
  <c r="H33" i="24" l="1"/>
  <c r="H25" i="24"/>
  <c r="H29" i="24"/>
  <c r="H27" i="24"/>
  <c r="H35" i="24"/>
  <c r="H34" i="24"/>
  <c r="H24" i="24"/>
  <c r="H26" i="24"/>
  <c r="H28" i="24"/>
  <c r="H31" i="24"/>
  <c r="H32" i="24"/>
  <c r="H30" i="24"/>
  <c r="E33" i="24"/>
  <c r="E25" i="24"/>
  <c r="E29" i="24"/>
  <c r="E27" i="24"/>
  <c r="E35" i="24"/>
  <c r="E34" i="24"/>
  <c r="E24" i="24"/>
  <c r="E26" i="24"/>
  <c r="E28" i="24"/>
  <c r="E31" i="24"/>
  <c r="E32" i="24"/>
  <c r="E30" i="24"/>
  <c r="D33" i="24"/>
  <c r="C33" i="24"/>
  <c r="C25" i="24"/>
  <c r="D25" i="24"/>
  <c r="D29" i="24"/>
  <c r="C29" i="24"/>
  <c r="C27" i="24"/>
  <c r="D27" i="24"/>
  <c r="C35" i="24"/>
  <c r="D35" i="24"/>
  <c r="C34" i="24"/>
  <c r="D34" i="24"/>
  <c r="C24" i="24"/>
  <c r="D24" i="24"/>
  <c r="C26" i="24"/>
  <c r="D26" i="24"/>
  <c r="C28" i="24"/>
  <c r="D28" i="24"/>
  <c r="C31" i="24"/>
  <c r="D31" i="24"/>
  <c r="C32" i="24"/>
  <c r="D32" i="24"/>
  <c r="C30" i="24"/>
  <c r="D30" i="24"/>
  <c r="E23" i="24"/>
  <c r="H23" i="24"/>
  <c r="C23" i="24"/>
  <c r="D23" i="24"/>
  <c r="E22" i="24"/>
  <c r="D22" i="24"/>
  <c r="D21" i="24"/>
  <c r="H22" i="24"/>
  <c r="C22" i="24"/>
  <c r="H16" i="24" l="1"/>
  <c r="H15" i="24"/>
  <c r="H14" i="24"/>
  <c r="L31" i="24"/>
  <c r="L24" i="24"/>
  <c r="L29" i="24"/>
  <c r="L28" i="24"/>
  <c r="L34" i="24"/>
  <c r="L25" i="24"/>
  <c r="L30" i="24"/>
  <c r="L26" i="24"/>
  <c r="L35" i="24"/>
  <c r="L33" i="24"/>
  <c r="L32" i="24"/>
  <c r="L22" i="24"/>
  <c r="L27" i="24"/>
  <c r="L23" i="24"/>
  <c r="H13" i="24" l="1"/>
  <c r="A2" i="24" l="1"/>
  <c r="L33" i="128"/>
  <c r="A2" i="128" s="1"/>
  <c r="L25" i="26"/>
  <c r="A2" i="26" s="1"/>
</calcChain>
</file>

<file path=xl/comments1.xml><?xml version="1.0" encoding="utf-8"?>
<comments xmlns="http://schemas.openxmlformats.org/spreadsheetml/2006/main">
  <authors>
    <author>島袋　慎吾</author>
    <author>本田 周一</author>
  </authors>
  <commentList>
    <comment ref="N4" authorId="0" shapeId="0">
      <text>
        <r>
          <rPr>
            <sz val="9"/>
            <color indexed="81"/>
            <rFont val="MS P ゴシック"/>
            <family val="3"/>
            <charset val="128"/>
          </rPr>
          <t>法人の代表印と同じ印鑑を押印してください。</t>
        </r>
      </text>
    </comment>
    <comment ref="Z8" authorId="0" shapeId="0">
      <text>
        <r>
          <rPr>
            <sz val="9"/>
            <color indexed="81"/>
            <rFont val="MS P ゴシック"/>
            <family val="3"/>
            <charset val="128"/>
          </rPr>
          <t>請求書は実績報告書の審査終了後、あらためて紙文書での提出を依頼します。
日付もその際にご案内しますので、実績報告時は空欄のまま（エラーが出たまま）で結構です。</t>
        </r>
      </text>
    </comment>
    <comment ref="Y17" authorId="0" shapeId="0">
      <text>
        <r>
          <rPr>
            <sz val="9"/>
            <color indexed="81"/>
            <rFont val="MS P ゴシック"/>
            <family val="3"/>
            <charset val="128"/>
          </rPr>
          <t xml:space="preserve">法人の代表印（社判不可）を押印してください。
</t>
        </r>
        <r>
          <rPr>
            <u/>
            <sz val="9"/>
            <color indexed="81"/>
            <rFont val="MS P ゴシック"/>
            <family val="3"/>
            <charset val="128"/>
          </rPr>
          <t>正しい例</t>
        </r>
        <r>
          <rPr>
            <sz val="9"/>
            <color indexed="81"/>
            <rFont val="MS P ゴシック"/>
            <family val="3"/>
            <charset val="128"/>
          </rPr>
          <t xml:space="preserve">
株式会社○○代表取締役の印
社会福祉法人△△理事長の印
などの</t>
        </r>
        <r>
          <rPr>
            <u/>
            <sz val="9"/>
            <color indexed="10"/>
            <rFont val="MS P ゴシック"/>
            <family val="3"/>
            <charset val="128"/>
          </rPr>
          <t>登記印</t>
        </r>
        <r>
          <rPr>
            <sz val="9"/>
            <color indexed="81"/>
            <rFont val="MS P ゴシック"/>
            <family val="3"/>
            <charset val="128"/>
          </rPr>
          <t xml:space="preserve">です
</t>
        </r>
        <r>
          <rPr>
            <u/>
            <sz val="9"/>
            <color indexed="81"/>
            <rFont val="MS P ゴシック"/>
            <family val="3"/>
            <charset val="128"/>
          </rPr>
          <t>誤った例</t>
        </r>
        <r>
          <rPr>
            <sz val="9"/>
            <color indexed="81"/>
            <rFont val="MS P ゴシック"/>
            <family val="3"/>
            <charset val="128"/>
          </rPr>
          <t xml:space="preserve">
株式会社○○印
社会福祉法人之印
など登記されてない印（社判）</t>
        </r>
      </text>
    </comment>
    <comment ref="H42" authorId="0" shapeId="0">
      <text>
        <r>
          <rPr>
            <sz val="9"/>
            <color indexed="81"/>
            <rFont val="MS P ゴシック"/>
            <family val="3"/>
            <charset val="128"/>
          </rPr>
          <t xml:space="preserve">リストから選択してください。
</t>
        </r>
      </text>
    </comment>
    <comment ref="H46" authorId="1" shapeId="0">
      <text>
        <r>
          <rPr>
            <sz val="9"/>
            <color indexed="81"/>
            <rFont val="MS P ゴシック"/>
            <family val="3"/>
            <charset val="128"/>
          </rPr>
          <t>カナ表記です。
通帳裏面のカナ表記と一致させてください。
正しい例）
シャ）オキナワケン
カ）オキナワケン
カ．オキナワケン
誤った例）
社会福祉法人沖縄県　代表理事　○○</t>
        </r>
      </text>
    </comment>
  </commentList>
</comments>
</file>

<file path=xl/comments10.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11.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12.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13.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14.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15.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16.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17.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18.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2.xml><?xml version="1.0" encoding="utf-8"?>
<comments xmlns="http://schemas.openxmlformats.org/spreadsheetml/2006/main">
  <authors>
    <author>島袋　慎吾</author>
  </authors>
  <commentList>
    <comment ref="Z19" authorId="0" shapeId="0">
      <text>
        <r>
          <rPr>
            <sz val="9"/>
            <color indexed="81"/>
            <rFont val="MS P ゴシック"/>
            <family val="3"/>
            <charset val="128"/>
          </rPr>
          <t>県より交付された交付決定通知書に記載されている年月日及び文書番号を記入してください。</t>
        </r>
      </text>
    </comment>
  </commentList>
</comments>
</file>

<file path=xl/comments3.xml><?xml version="1.0" encoding="utf-8"?>
<comments xmlns="http://schemas.openxmlformats.org/spreadsheetml/2006/main">
  <authors>
    <author>老健局振興課 予算係(shinkou-yosan)</author>
  </authors>
  <commentList>
    <comment ref="M21" authorId="0" shapeId="0">
      <text>
        <r>
          <rPr>
            <b/>
            <sz val="11"/>
            <color indexed="81"/>
            <rFont val="ＭＳ Ｐゴシック"/>
            <family val="3"/>
            <charset val="128"/>
          </rPr>
          <t>各個票の誓約事項に「○」が選択されていない場合こちらのセルに、「OK」が表示されず、正しくデータが反映されません。</t>
        </r>
      </text>
    </comment>
  </commentList>
</comments>
</file>

<file path=xl/comments4.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5.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6.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7.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8.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comments9.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AH18" authorId="1" shapeId="0">
      <text>
        <r>
          <rPr>
            <sz val="9"/>
            <color indexed="81"/>
            <rFont val="MS P ゴシック"/>
            <family val="3"/>
            <charset val="128"/>
          </rPr>
          <t xml:space="preserve">交付申請書に記載した申請額を記載してください。
</t>
        </r>
      </text>
    </comment>
    <comment ref="N19" authorId="1" shapeId="0">
      <text>
        <r>
          <rPr>
            <sz val="9"/>
            <color indexed="81"/>
            <rFont val="MS P ゴシック"/>
            <family val="3"/>
            <charset val="128"/>
          </rPr>
          <t xml:space="preserve">装置を装備する車両の台数をもとに自動算出されます。
</t>
        </r>
      </text>
    </comment>
    <comment ref="X19" authorId="1" shapeId="0">
      <text>
        <r>
          <rPr>
            <sz val="9"/>
            <color indexed="81"/>
            <rFont val="MS P ゴシック"/>
            <family val="3"/>
            <charset val="128"/>
          </rPr>
          <t>支出額と基準額を比較して低い方の額が自動入力されます。</t>
        </r>
      </text>
    </comment>
    <comment ref="AH19" authorId="1" shapeId="0">
      <text>
        <r>
          <rPr>
            <sz val="9"/>
            <color indexed="81"/>
            <rFont val="MS P ゴシック"/>
            <family val="3"/>
            <charset val="128"/>
          </rPr>
          <t>選定額に補助率を乗じた額と交付決定額を比較して、低い方の額が自動入力されます。</t>
        </r>
      </text>
    </comment>
    <comment ref="J21"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3" authorId="1" shapeId="0">
      <text>
        <r>
          <rPr>
            <sz val="9"/>
            <color indexed="81"/>
            <rFont val="MS P ゴシック"/>
            <family val="3"/>
            <charset val="128"/>
          </rPr>
          <t>選定額に補助率を乗じた額と交付決定額を比較して、低い方の額が自動入力されます。</t>
        </r>
      </text>
    </comment>
    <comment ref="N48" authorId="1" shapeId="0">
      <text>
        <r>
          <rPr>
            <sz val="9"/>
            <color indexed="81"/>
            <rFont val="MS P ゴシック"/>
            <family val="3"/>
            <charset val="128"/>
          </rPr>
          <t xml:space="preserve">端末購入の有無をもとに自動算出されます。
</t>
        </r>
      </text>
    </comment>
    <comment ref="A57"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7" authorId="2" shapeId="0">
      <text>
        <r>
          <rPr>
            <sz val="9"/>
            <color indexed="81"/>
            <rFont val="ＭＳ Ｐゴシック"/>
            <family val="3"/>
            <charset val="128"/>
          </rPr>
          <t>「NG」の場合は誓約事項のチェック漏れです。</t>
        </r>
      </text>
    </comment>
  </commentList>
</comments>
</file>

<file path=xl/sharedStrings.xml><?xml version="1.0" encoding="utf-8"?>
<sst xmlns="http://schemas.openxmlformats.org/spreadsheetml/2006/main" count="14931" uniqueCount="4547">
  <si>
    <t>フリガナ</t>
    <phoneticPr fontId="6"/>
  </si>
  <si>
    <t>殿</t>
    <rPh sb="0" eb="1">
      <t>トノ</t>
    </rPh>
    <phoneticPr fontId="6"/>
  </si>
  <si>
    <t>日</t>
    <rPh sb="0" eb="1">
      <t>ニチ</t>
    </rPh>
    <phoneticPr fontId="6"/>
  </si>
  <si>
    <t>月</t>
    <rPh sb="0" eb="1">
      <t>ゲツ</t>
    </rPh>
    <phoneticPr fontId="6"/>
  </si>
  <si>
    <t>年</t>
    <rPh sb="0" eb="1">
      <t>ネン</t>
    </rPh>
    <phoneticPr fontId="6"/>
  </si>
  <si>
    <t>（郵便番号</t>
    <rPh sb="1" eb="3">
      <t>ユウビン</t>
    </rPh>
    <rPh sb="3" eb="5">
      <t>バンゴウ</t>
    </rPh>
    <phoneticPr fontId="6"/>
  </si>
  <si>
    <t>）</t>
    <phoneticPr fontId="6"/>
  </si>
  <si>
    <t>連絡先</t>
    <rPh sb="0" eb="3">
      <t>レンラクサキ</t>
    </rPh>
    <phoneticPr fontId="6"/>
  </si>
  <si>
    <t>電話番号</t>
    <rPh sb="0" eb="2">
      <t>デンワ</t>
    </rPh>
    <rPh sb="2" eb="4">
      <t>バンゴウ</t>
    </rPh>
    <phoneticPr fontId="6"/>
  </si>
  <si>
    <t>職　　名</t>
    <rPh sb="0" eb="1">
      <t>ショク</t>
    </rPh>
    <rPh sb="3" eb="4">
      <t>ナ</t>
    </rPh>
    <phoneticPr fontId="6"/>
  </si>
  <si>
    <t>氏　　名</t>
    <rPh sb="0" eb="1">
      <t>シ</t>
    </rPh>
    <rPh sb="3" eb="4">
      <t>ナ</t>
    </rPh>
    <phoneticPr fontId="6"/>
  </si>
  <si>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</si>
  <si>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</si>
  <si>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</si>
  <si>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</si>
  <si>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</si>
  <si>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</si>
  <si>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</si>
  <si>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</si>
  <si>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</si>
  <si>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管理者の氏名</t>
    <rPh sb="0" eb="3">
      <t>カンリシャ</t>
    </rPh>
    <rPh sb="4" eb="6">
      <t>シメイ</t>
    </rPh>
    <phoneticPr fontId="6"/>
  </si>
  <si>
    <t>事業所・施設の状況</t>
    <rPh sb="0" eb="3">
      <t>ジギョウショ</t>
    </rPh>
    <rPh sb="4" eb="6">
      <t>シセツ</t>
    </rPh>
    <rPh sb="7" eb="9">
      <t>ジョウキョウ</t>
    </rPh>
    <phoneticPr fontId="6"/>
  </si>
  <si>
    <t>短期入所生活介護事業所</t>
  </si>
  <si>
    <t>所在地</t>
    <rPh sb="0" eb="3">
      <t>ショザイチ</t>
    </rPh>
    <phoneticPr fontId="6"/>
  </si>
  <si>
    <t>E-mail</t>
    <phoneticPr fontId="6"/>
  </si>
  <si>
    <t>サービス種別</t>
    <rPh sb="4" eb="6">
      <t>シュベツ</t>
    </rPh>
    <phoneticPr fontId="6"/>
  </si>
  <si>
    <t>No.</t>
    <phoneticPr fontId="6"/>
  </si>
  <si>
    <t>合計</t>
    <rPh sb="0" eb="2">
      <t>ゴウケイ</t>
    </rPh>
    <phoneticPr fontId="6"/>
  </si>
  <si>
    <t>　　令和</t>
    <rPh sb="2" eb="4">
      <t>レイワ</t>
    </rPh>
    <phoneticPr fontId="6"/>
  </si>
  <si>
    <t>各事業所の作業</t>
    <rPh sb="0" eb="1">
      <t>カク</t>
    </rPh>
    <rPh sb="1" eb="4">
      <t>ジギョウショ</t>
    </rPh>
    <rPh sb="5" eb="7">
      <t>サギョウ</t>
    </rPh>
    <phoneticPr fontId="6"/>
  </si>
  <si>
    <t>手順</t>
    <rPh sb="0" eb="2">
      <t>テジュン</t>
    </rPh>
    <phoneticPr fontId="6"/>
  </si>
  <si>
    <t>本Excelを管内の事業者・事業所に配布</t>
    <rPh sb="0" eb="1">
      <t>ホン</t>
    </rPh>
    <rPh sb="7" eb="9">
      <t>カンナイ</t>
    </rPh>
    <rPh sb="10" eb="13">
      <t>ジギョウシャ</t>
    </rPh>
    <rPh sb="14" eb="17">
      <t>ジギョウショ</t>
    </rPh>
    <rPh sb="18" eb="20">
      <t>ハイフ</t>
    </rPh>
    <phoneticPr fontId="6"/>
  </si>
  <si>
    <t>事業者（法人本部）の作業</t>
    <rPh sb="0" eb="3">
      <t>ジギョウシャ</t>
    </rPh>
    <rPh sb="4" eb="6">
      <t>ホウジン</t>
    </rPh>
    <rPh sb="6" eb="8">
      <t>ホンブ</t>
    </rPh>
    <rPh sb="10" eb="12">
      <t>サギョウ</t>
    </rPh>
    <phoneticPr fontId="6"/>
  </si>
  <si>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6"/>
  </si>
  <si>
    <t>シート名を修正した個票を一つのExcelファイルに集約</t>
    <rPh sb="3" eb="4">
      <t>メイ</t>
    </rPh>
    <rPh sb="5" eb="7">
      <t>シュウセイ</t>
    </rPh>
    <rPh sb="9" eb="11">
      <t>コヒョウ</t>
    </rPh>
    <rPh sb="12" eb="13">
      <t>ヒト</t>
    </rPh>
    <rPh sb="25" eb="27">
      <t>シュウヤク</t>
    </rPh>
    <phoneticPr fontId="6"/>
  </si>
  <si>
    <t>本申請書の使い方</t>
    <rPh sb="0" eb="1">
      <t>ホン</t>
    </rPh>
    <rPh sb="1" eb="4">
      <t>シンセイショ</t>
    </rPh>
    <rPh sb="5" eb="6">
      <t>ツカ</t>
    </rPh>
    <rPh sb="7" eb="8">
      <t>カタ</t>
    </rPh>
    <phoneticPr fontId="6"/>
  </si>
  <si>
    <t>都道府県の作業</t>
    <rPh sb="0" eb="4">
      <t>トドウフケン</t>
    </rPh>
    <rPh sb="5" eb="7">
      <t>サギョウ</t>
    </rPh>
    <phoneticPr fontId="6"/>
  </si>
  <si>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</si>
  <si>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</si>
  <si>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</si>
  <si>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</si>
  <si>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</si>
  <si>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</si>
  <si>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</si>
  <si>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</si>
  <si>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</si>
  <si>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6"/>
  </si>
  <si>
    <t>訪問介護事業所（訪問回数1,200回以下）</t>
    <phoneticPr fontId="6"/>
  </si>
  <si>
    <t>訪問介護事業所（訪問回数1,201回以上2,000回以下）</t>
    <phoneticPr fontId="6"/>
  </si>
  <si>
    <t>訪問介護事業所（訪問回数2,001回以上）</t>
    <phoneticPr fontId="6"/>
  </si>
  <si>
    <t>介護老人福祉施設（定員39人以下）</t>
    <phoneticPr fontId="6"/>
  </si>
  <si>
    <t>介護老人福祉施設（定員40人以上49人以下）</t>
    <phoneticPr fontId="6"/>
  </si>
  <si>
    <t>介護老人福祉施設（定員50人以上69人以下）</t>
    <phoneticPr fontId="6"/>
  </si>
  <si>
    <t>介護老人福祉施設（定員70人以上89人以下）</t>
    <phoneticPr fontId="6"/>
  </si>
  <si>
    <t>介護老人福祉施設（定員90人以上）</t>
    <phoneticPr fontId="6"/>
  </si>
  <si>
    <t>地域密着型介護老人福祉施設（定員19人以下）</t>
    <phoneticPr fontId="6"/>
  </si>
  <si>
    <t>介護老人保健施設（定員39人以下）</t>
    <phoneticPr fontId="6"/>
  </si>
  <si>
    <t>介護老人保健施設（定員40人以上49人以下）</t>
    <phoneticPr fontId="6"/>
  </si>
  <si>
    <t>介護老人保健施設（定員50人以上69人以下）</t>
    <phoneticPr fontId="6"/>
  </si>
  <si>
    <t>介護老人保健施設（定員70人以上89人以下）</t>
    <phoneticPr fontId="6"/>
  </si>
  <si>
    <t>介護老人保健施設（定員90人以上）</t>
    <phoneticPr fontId="6"/>
  </si>
  <si>
    <t>介護医療院（定員29人以下）</t>
    <phoneticPr fontId="6"/>
  </si>
  <si>
    <t>介護療養型医療施設（定員29人以下）</t>
    <phoneticPr fontId="6"/>
  </si>
  <si>
    <t>認知症対応型共同生活介護事業所（定員14人以下）</t>
    <phoneticPr fontId="6"/>
  </si>
  <si>
    <t>基準単価</t>
    <phoneticPr fontId="6"/>
  </si>
  <si>
    <t>短期入所療養介護事業所（定員20人以下）</t>
    <rPh sb="18" eb="19">
      <t>カ</t>
    </rPh>
    <phoneticPr fontId="6"/>
  </si>
  <si>
    <t>短期入所療養介護事業所（定員21人以上）</t>
    <phoneticPr fontId="6"/>
  </si>
  <si>
    <t>地域密着型介護老人福祉施設（定員20人以上）</t>
    <rPh sb="20" eb="21">
      <t>ジョウ</t>
    </rPh>
    <phoneticPr fontId="6"/>
  </si>
  <si>
    <t>/施設</t>
    <rPh sb="1" eb="3">
      <t>シセツ</t>
    </rPh>
    <phoneticPr fontId="6"/>
  </si>
  <si>
    <t>介護医療院（定員30人以上39人以下）</t>
    <phoneticPr fontId="6"/>
  </si>
  <si>
    <t>介護医療院（定員40人以上49人以下）</t>
    <phoneticPr fontId="6"/>
  </si>
  <si>
    <t>介護医療院（定員50人以上69人以下）</t>
    <phoneticPr fontId="6"/>
  </si>
  <si>
    <t>介護療養型医療施設（定員30人以上39人以下）</t>
    <phoneticPr fontId="6"/>
  </si>
  <si>
    <t>介護療養型医療施設（定員40人以上49人以下）</t>
    <phoneticPr fontId="6"/>
  </si>
  <si>
    <t>介護療養型医療施設（定員50人以上69人以下）</t>
    <phoneticPr fontId="6"/>
  </si>
  <si>
    <t>認知症対応型共同生活介護事業所（定員15人以上）</t>
    <phoneticPr fontId="6"/>
  </si>
  <si>
    <t>特定施設入居者生活介護（定員19人以下）</t>
    <phoneticPr fontId="6"/>
  </si>
  <si>
    <t>特定施設入居者生活介護（定員20人以上39人以下）</t>
    <phoneticPr fontId="6"/>
  </si>
  <si>
    <t>特定施設入居者生活介護（定員40人以上59人以下）</t>
    <phoneticPr fontId="6"/>
  </si>
  <si>
    <t>特定施設入居者生活介護（定員60人以上69人以下）</t>
    <phoneticPr fontId="6"/>
  </si>
  <si>
    <t>特定施設入居者生活介護（定員70人以上89人以下）</t>
    <phoneticPr fontId="6"/>
  </si>
  <si>
    <t>特定施設入居者生活介護（定員90人以上99人以下）</t>
    <phoneticPr fontId="6"/>
  </si>
  <si>
    <t>特定施設入居者生活介護（定員100人以上）</t>
    <phoneticPr fontId="6"/>
  </si>
  <si>
    <t>地域密着型特定施設入居者生活介護（定員19人以下）</t>
    <phoneticPr fontId="6"/>
  </si>
  <si>
    <t>地域密着型特定施設入居者生活介護（定員20人以上）</t>
    <phoneticPr fontId="6"/>
  </si>
  <si>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6"/>
  </si>
  <si>
    <t>誓　約　事　項</t>
    <rPh sb="0" eb="1">
      <t>チカイ</t>
    </rPh>
    <rPh sb="2" eb="3">
      <t>ヤク</t>
    </rPh>
    <rPh sb="4" eb="5">
      <t>コト</t>
    </rPh>
    <rPh sb="6" eb="7">
      <t>コウ</t>
    </rPh>
    <phoneticPr fontId="6"/>
  </si>
  <si>
    <t>口　座　情　報</t>
    <rPh sb="0" eb="1">
      <t>クチ</t>
    </rPh>
    <rPh sb="2" eb="3">
      <t>ザ</t>
    </rPh>
    <rPh sb="4" eb="5">
      <t>ジョウ</t>
    </rPh>
    <rPh sb="6" eb="7">
      <t>ホウ</t>
    </rPh>
    <phoneticPr fontId="6"/>
  </si>
  <si>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6"/>
  </si>
  <si>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6"/>
  </si>
  <si>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6"/>
  </si>
  <si>
    <t>　国保連合会に登録されている口座情報を本事業の振込に使用することに同意する。</t>
    <phoneticPr fontId="6"/>
  </si>
  <si>
    <t>　国保連合会に登録されている口座は債権譲渡されていない。</t>
    <phoneticPr fontId="6"/>
  </si>
  <si>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6"/>
  </si>
  <si>
    <t>サービス提供体制確保事業（介護サービス事業所・施設における感染防止対策支援事業）</t>
    <rPh sb="31" eb="33">
      <t>ボウシ</t>
    </rPh>
    <phoneticPr fontId="6"/>
  </si>
  <si>
    <t>介護医療院（定員70人以上）</t>
    <phoneticPr fontId="6"/>
  </si>
  <si>
    <t>介護療養型医療施設（定員70人以上）</t>
    <phoneticPr fontId="6"/>
  </si>
  <si>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6"/>
  </si>
  <si>
    <r>
      <t xml:space="preserve">事業者からExcelファイルを受領し、内容を審査
</t>
    </r>
    <r>
      <rPr>
        <sz val="10"/>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6"/>
  </si>
  <si>
    <r>
      <t xml:space="preserve">≪都道府県が受付・支払業務を各都道府県国保連に委託する場合≫
①　国保連にて受付する電子申請の場合
・電子請求受付システムから完成した、
　Excelファイルをアップロードする申請
②　都道府県にて受付する郵送申請の場合
・紙又は光ディスク等を郵送にて行う申請
（封筒に「新型コロナ対策支援事業申請書在中」と明記）
</t>
    </r>
    <r>
      <rPr>
        <sz val="10"/>
        <color theme="3" tint="0.39997558519241921"/>
        <rFont val="ＭＳ 明朝"/>
        <family val="1"/>
        <charset val="128"/>
      </rPr>
      <t xml:space="preserve">※他の書類（介護給付費等に関する費用等の請求等）を同封しないこと。
</t>
    </r>
    <r>
      <rPr>
        <sz val="10"/>
        <color theme="1"/>
        <rFont val="ＭＳ 明朝"/>
        <family val="1"/>
        <charset val="128"/>
      </rPr>
      <t xml:space="preserve">
≪国保連に委託しない場合≫
完成したExcelファイルを都道府県に送付。
なお、都道府県に送付する際の受付窓口は、
別途都道府県に確認すること。</t>
    </r>
    <rPh sb="42" eb="44">
      <t>デンシ</t>
    </rPh>
    <rPh sb="47" eb="49">
      <t>バアイ</t>
    </rPh>
    <rPh sb="104" eb="106">
      <t>ユウソウ</t>
    </rPh>
    <rPh sb="109" eb="111">
      <t>バアイ</t>
    </rPh>
    <phoneticPr fontId="6"/>
  </si>
  <si>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6"/>
  </si>
  <si>
    <t>都道府県内で必要な作業を行い、事業者に助成金を交付
※支払業務を国保連に委託する場合は、様式２（申請額一覧）の「審査結果」欄に「可」を入力の上、国保連に送付（月末までに送付があったものについて、翌月末に支払い）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Ph sb="0" eb="4">
      <t>トドウフケン</t>
    </rPh>
    <rPh sb="4" eb="5">
      <t>ナイ</t>
    </rPh>
    <rPh sb="6" eb="8">
      <t>ヒツヨウ</t>
    </rPh>
    <rPh sb="9" eb="11">
      <t>サギョウ</t>
    </rPh>
    <rPh sb="12" eb="13">
      <t>オコナ</t>
    </rPh>
    <rPh sb="15" eb="18">
      <t>ジギョウシャ</t>
    </rPh>
    <rPh sb="23" eb="25">
      <t>コウフ</t>
    </rPh>
    <phoneticPr fontId="6"/>
  </si>
  <si>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6"/>
  </si>
  <si>
    <t>記</t>
    <rPh sb="0" eb="1">
      <t>キ</t>
    </rPh>
    <phoneticPr fontId="6"/>
  </si>
  <si>
    <t>本支店
出張所等名</t>
    <rPh sb="0" eb="3">
      <t>ホンシテン</t>
    </rPh>
    <rPh sb="4" eb="7">
      <t>シュッチョウショ</t>
    </rPh>
    <rPh sb="7" eb="8">
      <t>トウ</t>
    </rPh>
    <rPh sb="8" eb="9">
      <t>メイ</t>
    </rPh>
    <phoneticPr fontId="6"/>
  </si>
  <si>
    <t>預金種目</t>
    <rPh sb="0" eb="2">
      <t>ヨキン</t>
    </rPh>
    <rPh sb="2" eb="4">
      <t>シュモク</t>
    </rPh>
    <phoneticPr fontId="6"/>
  </si>
  <si>
    <t>口座番号</t>
    <rPh sb="0" eb="2">
      <t>コウザ</t>
    </rPh>
    <rPh sb="2" eb="4">
      <t>バンゴウ</t>
    </rPh>
    <phoneticPr fontId="6"/>
  </si>
  <si>
    <t>２．添付書類</t>
    <rPh sb="2" eb="4">
      <t>テンプ</t>
    </rPh>
    <rPh sb="4" eb="6">
      <t>ショルイ</t>
    </rPh>
    <phoneticPr fontId="6"/>
  </si>
  <si>
    <t>沖縄県知事</t>
    <phoneticPr fontId="6"/>
  </si>
  <si>
    <t>申請者
（法人名）</t>
    <rPh sb="0" eb="3">
      <t>シンセイシャ</t>
    </rPh>
    <rPh sb="5" eb="7">
      <t>ホウジン</t>
    </rPh>
    <rPh sb="7" eb="8">
      <t>メイ</t>
    </rPh>
    <phoneticPr fontId="6"/>
  </si>
  <si>
    <t>その他</t>
    <rPh sb="2" eb="3">
      <t>タ</t>
    </rPh>
    <phoneticPr fontId="6"/>
  </si>
  <si>
    <t>パルスオキシメーター</t>
    <phoneticPr fontId="6"/>
  </si>
  <si>
    <t>パーティション</t>
    <phoneticPr fontId="6"/>
  </si>
  <si>
    <t>金融機関名</t>
    <rPh sb="0" eb="2">
      <t>キンユウ</t>
    </rPh>
    <rPh sb="2" eb="5">
      <t>キカンメイ</t>
    </rPh>
    <phoneticPr fontId="6"/>
  </si>
  <si>
    <t>マスク</t>
    <phoneticPr fontId="6"/>
  </si>
  <si>
    <t>消毒液等</t>
    <rPh sb="0" eb="3">
      <t>ショウドクエキ</t>
    </rPh>
    <rPh sb="3" eb="4">
      <t>トウ</t>
    </rPh>
    <phoneticPr fontId="6"/>
  </si>
  <si>
    <t>手袋</t>
    <rPh sb="0" eb="2">
      <t>テブクロ</t>
    </rPh>
    <phoneticPr fontId="6"/>
  </si>
  <si>
    <t>ガウン、使い捨てエプロン</t>
    <rPh sb="4" eb="5">
      <t>ツカ</t>
    </rPh>
    <rPh sb="6" eb="7">
      <t>ス</t>
    </rPh>
    <phoneticPr fontId="6"/>
  </si>
  <si>
    <t>フェイスシールド</t>
    <phoneticPr fontId="6"/>
  </si>
  <si>
    <t>アイゴーグル</t>
    <phoneticPr fontId="6"/>
  </si>
  <si>
    <t>ヘアーキャップ</t>
    <phoneticPr fontId="6"/>
  </si>
  <si>
    <t>シューズカバー</t>
    <phoneticPr fontId="6"/>
  </si>
  <si>
    <t>誓約事項</t>
    <rPh sb="0" eb="2">
      <t>セイヤク</t>
    </rPh>
    <rPh sb="2" eb="4">
      <t>ジコウ</t>
    </rPh>
    <phoneticPr fontId="6"/>
  </si>
  <si>
    <t>口座名義</t>
    <rPh sb="0" eb="2">
      <t>コウザ</t>
    </rPh>
    <rPh sb="2" eb="4">
      <t>メイギ</t>
    </rPh>
    <phoneticPr fontId="6"/>
  </si>
  <si>
    <t>円</t>
    <rPh sb="0" eb="1">
      <t>エン</t>
    </rPh>
    <phoneticPr fontId="6"/>
  </si>
  <si>
    <t>事業所番号</t>
    <rPh sb="0" eb="3">
      <t>ジギョウショ</t>
    </rPh>
    <rPh sb="3" eb="5">
      <t>バンゴウ</t>
    </rPh>
    <phoneticPr fontId="6"/>
  </si>
  <si>
    <t>　この補助金に係る収入及び支出等に係る証拠書類を適切に整備保管（交付を受けた年度の終了から５年間保管）するとともに、検査等があった場合には速やかに必要な書面等の提出を行うなど検査に協力し、不正、怠慢その他不適切な行為をした場合、補助対象経費の全部又は一部を取り消されることを承知している。</t>
    <rPh sb="3" eb="5">
      <t>ホジョ</t>
    </rPh>
    <rPh sb="29" eb="31">
      <t>ホカン</t>
    </rPh>
    <rPh sb="58" eb="60">
      <t>ケンサ</t>
    </rPh>
    <rPh sb="60" eb="61">
      <t>トウ</t>
    </rPh>
    <rPh sb="65" eb="67">
      <t>バアイ</t>
    </rPh>
    <rPh sb="69" eb="70">
      <t>スミ</t>
    </rPh>
    <rPh sb="73" eb="75">
      <t>ヒツヨウ</t>
    </rPh>
    <rPh sb="76" eb="78">
      <t>ショメン</t>
    </rPh>
    <rPh sb="78" eb="79">
      <t>トウ</t>
    </rPh>
    <rPh sb="80" eb="82">
      <t>テイシュツ</t>
    </rPh>
    <rPh sb="83" eb="84">
      <t>オコナ</t>
    </rPh>
    <rPh sb="87" eb="89">
      <t>ケンサ</t>
    </rPh>
    <rPh sb="90" eb="92">
      <t>キョウリョク</t>
    </rPh>
    <rPh sb="94" eb="96">
      <t>フセイ</t>
    </rPh>
    <rPh sb="97" eb="99">
      <t>タイマン</t>
    </rPh>
    <rPh sb="101" eb="102">
      <t>タ</t>
    </rPh>
    <rPh sb="102" eb="105">
      <t>フテキセツ</t>
    </rPh>
    <rPh sb="106" eb="108">
      <t>コウイ</t>
    </rPh>
    <rPh sb="111" eb="113">
      <t>バアイ</t>
    </rPh>
    <rPh sb="114" eb="116">
      <t>ホジョ</t>
    </rPh>
    <rPh sb="116" eb="118">
      <t>タイショウ</t>
    </rPh>
    <rPh sb="118" eb="120">
      <t>ケイヒ</t>
    </rPh>
    <rPh sb="121" eb="123">
      <t>ゼンブ</t>
    </rPh>
    <rPh sb="123" eb="124">
      <t>マタ</t>
    </rPh>
    <rPh sb="125" eb="127">
      <t>イチブ</t>
    </rPh>
    <rPh sb="128" eb="129">
      <t>ト</t>
    </rPh>
    <rPh sb="130" eb="131">
      <t>ケ</t>
    </rPh>
    <rPh sb="137" eb="139">
      <t>ショウチ</t>
    </rPh>
    <phoneticPr fontId="6"/>
  </si>
  <si>
    <t>申請者－名称</t>
  </si>
  <si>
    <t>事業所－名称</t>
  </si>
  <si>
    <t>事業所－住所</t>
  </si>
  <si>
    <t>事業所－電話番号</t>
  </si>
  <si>
    <t>サービス種類</t>
  </si>
  <si>
    <t>事業所番号</t>
  </si>
  <si>
    <t>指定年月日</t>
  </si>
  <si>
    <t>社会福祉法人　まつみ福祉会</t>
  </si>
  <si>
    <t>有限会社　佐野正福祉開発</t>
  </si>
  <si>
    <t>沖縄県那覇市真地426-121</t>
  </si>
  <si>
    <t>098-833-8837</t>
  </si>
  <si>
    <t>社会福祉法人　沖縄肢体不自由児協会</t>
  </si>
  <si>
    <t>098-832-3283</t>
  </si>
  <si>
    <t>098-853-0640</t>
  </si>
  <si>
    <t>社会福祉法人　ニライカナイ</t>
  </si>
  <si>
    <t>医療法人　正清会</t>
  </si>
  <si>
    <t>社会福祉法人　蒼生の会</t>
  </si>
  <si>
    <t>サンクスラボ株式会社</t>
  </si>
  <si>
    <t>ふぉれすと</t>
  </si>
  <si>
    <t>株式会社スマイル</t>
  </si>
  <si>
    <t>株式会社ウェルケア沖縄</t>
  </si>
  <si>
    <t>看護小規模多機能施設めぐみ小禄南</t>
  </si>
  <si>
    <t>沖縄県那覇市高良2丁目9-6</t>
  </si>
  <si>
    <t>098-859-7006</t>
  </si>
  <si>
    <t>098-994-5134</t>
  </si>
  <si>
    <t>有限会社佐野正福祉開発</t>
  </si>
  <si>
    <t>沖縄県糸満市真栄里857番地</t>
  </si>
  <si>
    <t>098-995-1992</t>
  </si>
  <si>
    <t>社会福祉法人トゥムヌイ福祉会</t>
  </si>
  <si>
    <t>社会福祉法人とよみ福祉会</t>
  </si>
  <si>
    <t>098-987-0549</t>
  </si>
  <si>
    <t>株式会社沖縄観光開発</t>
  </si>
  <si>
    <t>沖縄県糸満市武富589番地3</t>
  </si>
  <si>
    <t>098-996-5432</t>
  </si>
  <si>
    <t>社会福祉法人たまん福祉会</t>
  </si>
  <si>
    <t>株式会社しまねこ</t>
  </si>
  <si>
    <t>098-877-3478</t>
  </si>
  <si>
    <t>沖縄療育園　ピノキオ</t>
  </si>
  <si>
    <t>社会福祉法人　沖縄コロニー</t>
  </si>
  <si>
    <t>098-877-3344</t>
  </si>
  <si>
    <t>社会福祉法人　若竹福祉会</t>
  </si>
  <si>
    <t>098-877-0552</t>
  </si>
  <si>
    <t>有限会社フィーチャー企画</t>
  </si>
  <si>
    <t>社会福祉法人沖縄コロニー</t>
  </si>
  <si>
    <t>沖縄県浦添市宮城4-9-17</t>
  </si>
  <si>
    <t>098-877-0664</t>
  </si>
  <si>
    <t>一般社団法人　かりゆし結</t>
  </si>
  <si>
    <t>098-876-5707</t>
  </si>
  <si>
    <t>ジョイント合同会社</t>
  </si>
  <si>
    <t>098-963-9708</t>
  </si>
  <si>
    <t>合同会社Social　action</t>
  </si>
  <si>
    <t>特定非営利活動法人ひるぎ</t>
  </si>
  <si>
    <t>098-882-7853</t>
  </si>
  <si>
    <t>有限会社サポートセンターわくわく</t>
  </si>
  <si>
    <t>サポートセンターわくわく</t>
  </si>
  <si>
    <t>特定非営利活動法人わくわくの会</t>
  </si>
  <si>
    <t>098-946-7548</t>
  </si>
  <si>
    <t>098-944-1777</t>
  </si>
  <si>
    <t>098-963-9942</t>
  </si>
  <si>
    <t>一般社団法人スマイリーはうす</t>
  </si>
  <si>
    <t>有限会社ケアセンターきらめき</t>
  </si>
  <si>
    <t>医療法人　天仁会</t>
  </si>
  <si>
    <t>社会医療法人　葦の会</t>
  </si>
  <si>
    <t>098-885-9552</t>
  </si>
  <si>
    <t>社会福祉法人　伊集の木会</t>
  </si>
  <si>
    <t>株式会社　歩</t>
  </si>
  <si>
    <t>098-871-4388</t>
  </si>
  <si>
    <t>特定非営利活動法人　わくわくの会</t>
  </si>
  <si>
    <t>就労支援　いじゅの木</t>
  </si>
  <si>
    <t>098-864-0033</t>
  </si>
  <si>
    <t>社会福祉法人　偕生会</t>
  </si>
  <si>
    <t>株式会社コロロメソッド発達療育支援センター</t>
  </si>
  <si>
    <t>098-887-0763</t>
  </si>
  <si>
    <t>098-860-5510</t>
  </si>
  <si>
    <t>社会福祉法人まつみ福祉会</t>
  </si>
  <si>
    <t>098-856-6639</t>
  </si>
  <si>
    <t>沖縄県豊見城市高嶺395番地44</t>
  </si>
  <si>
    <t>合同会社ＴＡＭＩ</t>
  </si>
  <si>
    <t>社会福祉法人　美原福祉会</t>
  </si>
  <si>
    <t>098-987-7270</t>
  </si>
  <si>
    <t>株式会社自遊Jinn</t>
  </si>
  <si>
    <t>沖縄県豊見城市真玉橋545番地</t>
  </si>
  <si>
    <t>098-996-5462</t>
  </si>
  <si>
    <t>有限会社障害児・者在宅支援センターわーい</t>
  </si>
  <si>
    <t>098-937-0101</t>
  </si>
  <si>
    <t>098-932-6077</t>
  </si>
  <si>
    <t>社会福祉法人　輝翔福祉会</t>
  </si>
  <si>
    <t>098-934-9700</t>
  </si>
  <si>
    <t>特定非営利活動法人きづき</t>
  </si>
  <si>
    <t>098-937-5512</t>
  </si>
  <si>
    <t>沖縄県沖縄市知花６－３４－３</t>
  </si>
  <si>
    <t>社会福祉法人　大信福祉会</t>
  </si>
  <si>
    <t>沖縄県沖縄市古謝津嘉山町14番14号</t>
  </si>
  <si>
    <t>098-938-7000</t>
  </si>
  <si>
    <t>社会福祉法人　新栄会</t>
  </si>
  <si>
    <t>098-933-8810</t>
  </si>
  <si>
    <t>098-989-5653</t>
  </si>
  <si>
    <t>合同会社きずな</t>
  </si>
  <si>
    <t>沖縄県沖縄市登川2623番地</t>
  </si>
  <si>
    <t>098-987-8097</t>
  </si>
  <si>
    <t>株式会社プランニングＳ</t>
  </si>
  <si>
    <t>特定非営利活動法人　なちゅら福祉ネット</t>
  </si>
  <si>
    <t>沖縄県沖縄市照屋4丁目3番30号</t>
  </si>
  <si>
    <t>098-989-4816</t>
  </si>
  <si>
    <t>医療法人賢作会</t>
  </si>
  <si>
    <t>一般社団法人一二三</t>
  </si>
  <si>
    <t>合同会社セントアロー</t>
  </si>
  <si>
    <t>098-989-1776</t>
  </si>
  <si>
    <t>特定非営利活動法人バリアフリーネットワーク会議</t>
  </si>
  <si>
    <t>098-987-8990</t>
  </si>
  <si>
    <t>098-989-3561</t>
  </si>
  <si>
    <t>社会福祉法人大信福祉会</t>
  </si>
  <si>
    <t>株式会社WAN STYLE</t>
  </si>
  <si>
    <t>株式会社ライフデザイン</t>
  </si>
  <si>
    <t>一般社団法人Smile Seeds Ohana</t>
  </si>
  <si>
    <t>098-911-9056</t>
  </si>
  <si>
    <t>098-893-4137</t>
  </si>
  <si>
    <t>株式会社　グットトライ</t>
  </si>
  <si>
    <t>098-943-5585</t>
  </si>
  <si>
    <t>098-943-7300</t>
  </si>
  <si>
    <t>098-898-2775</t>
  </si>
  <si>
    <t>株式会社　障がい者支援センター</t>
  </si>
  <si>
    <t>098-943-3701</t>
  </si>
  <si>
    <t>沖縄県宜野湾市真栄原三丁目17番2号1階</t>
  </si>
  <si>
    <t>098-917-2735</t>
  </si>
  <si>
    <t>アソシア　ホイスコーレ</t>
  </si>
  <si>
    <t>沖縄県中頭郡北谷町北前1-10-8</t>
  </si>
  <si>
    <t>098-923-0291</t>
  </si>
  <si>
    <t>一般社団法人うちなーからはーい</t>
  </si>
  <si>
    <t>098-923-3614</t>
  </si>
  <si>
    <t>ひかり</t>
  </si>
  <si>
    <t>Ａ・Ａ企画合同会社</t>
  </si>
  <si>
    <t>098-923-2468</t>
  </si>
  <si>
    <t>一般社団法人ちゃんぷるハウス</t>
  </si>
  <si>
    <t>ちゃんぷるハウス</t>
  </si>
  <si>
    <t>098-989-6705</t>
  </si>
  <si>
    <t>社会福祉法人　ハイジ福祉会</t>
  </si>
  <si>
    <t>グリーンホーム</t>
  </si>
  <si>
    <t>098-895-3999</t>
  </si>
  <si>
    <t>社会福祉法人　起産石川</t>
  </si>
  <si>
    <t>098-964-2239</t>
  </si>
  <si>
    <t>098-964-2286</t>
  </si>
  <si>
    <t>有限会社在宅介護サービスひまわり</t>
  </si>
  <si>
    <t>098-965-3308</t>
  </si>
  <si>
    <t>社会福祉法人　緑和会</t>
  </si>
  <si>
    <t>098-972-4345</t>
  </si>
  <si>
    <t>098-972-4317</t>
  </si>
  <si>
    <t>多機能型障害福祉サービス事業所つながり</t>
  </si>
  <si>
    <t>098-975-6181</t>
  </si>
  <si>
    <t>特定非営利活動法人大夢</t>
  </si>
  <si>
    <t>098-965-1776</t>
  </si>
  <si>
    <t>098-972-5083</t>
  </si>
  <si>
    <t>合同会社志</t>
  </si>
  <si>
    <t>沖縄県うるま市具志川2436</t>
  </si>
  <si>
    <t>098-989-8592</t>
  </si>
  <si>
    <t>社会福祉法人　五和会</t>
  </si>
  <si>
    <t>0980-52-0957</t>
  </si>
  <si>
    <t>社会福祉法人名護学院</t>
  </si>
  <si>
    <t>特定非営利活動法人　ボンネビル・名護</t>
  </si>
  <si>
    <t>メロディーハウス</t>
  </si>
  <si>
    <t>0980-43-0375</t>
  </si>
  <si>
    <t>0980-43-0310</t>
  </si>
  <si>
    <t>合同会社許栄</t>
  </si>
  <si>
    <t>0980-43-5100</t>
  </si>
  <si>
    <t>0980-43-7378</t>
  </si>
  <si>
    <t>特定非営利活動法人ジャンプ</t>
  </si>
  <si>
    <t>0980-52-3780</t>
  </si>
  <si>
    <t>社会福祉法人アタイハートネットワーク</t>
  </si>
  <si>
    <t>沖縄県国頭郡本部町谷茶268番地</t>
  </si>
  <si>
    <t>0980-47-2622</t>
  </si>
  <si>
    <t>社会福祉法人今帰仁村社会福祉協議会</t>
  </si>
  <si>
    <t>0980-56-4742</t>
  </si>
  <si>
    <t>社会福祉法人本部町社会福祉協議会</t>
  </si>
  <si>
    <t>098-968-7574</t>
  </si>
  <si>
    <t>098-968-8904</t>
  </si>
  <si>
    <t>株式会社　えがおの花</t>
  </si>
  <si>
    <t>098-943-7817</t>
  </si>
  <si>
    <t>098-946-0005</t>
  </si>
  <si>
    <t>098-946-7177</t>
  </si>
  <si>
    <t>社会福祉法人　ムサアザ福祉会</t>
  </si>
  <si>
    <t>0980-73-5305</t>
  </si>
  <si>
    <t>株式会社　ビザライ</t>
  </si>
  <si>
    <t>0980-79-5474</t>
  </si>
  <si>
    <t>株式会社グットトライ</t>
  </si>
  <si>
    <t>株式会社ビザライ</t>
  </si>
  <si>
    <t>チャイルドサポートみやこ</t>
  </si>
  <si>
    <t>0980-79-7331</t>
  </si>
  <si>
    <t>0980-73-1387</t>
  </si>
  <si>
    <t>特定非営利活動法人ちゅらネット</t>
  </si>
  <si>
    <t>0980-88-7279</t>
  </si>
  <si>
    <t>社会福祉法人　石垣市社会福祉協議会</t>
  </si>
  <si>
    <t>株式会社スマイルアライアンス</t>
  </si>
  <si>
    <t>沖縄県石垣市平得545-19</t>
  </si>
  <si>
    <t>0980-87-7763</t>
  </si>
  <si>
    <t>株式会社　エルサーブ</t>
  </si>
  <si>
    <t>098-914-1068</t>
  </si>
  <si>
    <t>合同会社Social action</t>
  </si>
  <si>
    <t>株式会社フレキシムア</t>
  </si>
  <si>
    <t>098-939-9552</t>
  </si>
  <si>
    <t>沖縄県うるま市石川東山本町１－２０－１</t>
  </si>
  <si>
    <t>0980-79-5477</t>
  </si>
  <si>
    <t>沖縄県那覇市古波蔵４丁目７番１４号</t>
  </si>
  <si>
    <t>沖縄県那覇市真地４２６番地１２１</t>
  </si>
  <si>
    <t>098-863-6600</t>
  </si>
  <si>
    <t>沖縄県糸満市阿波根567番地</t>
  </si>
  <si>
    <t>一般社団法人沖縄保育福祉協会</t>
  </si>
  <si>
    <t>098-855-2371</t>
  </si>
  <si>
    <t>沖縄県浦添市前田997番地</t>
  </si>
  <si>
    <t>社会福祉法人　浦添市社会福祉協議会</t>
  </si>
  <si>
    <t>合同会社T-RADIANCE</t>
  </si>
  <si>
    <t>株式会社ソリューションズ</t>
  </si>
  <si>
    <t>合同会社　ハピネス</t>
  </si>
  <si>
    <t>一般社団法人D-logos</t>
  </si>
  <si>
    <t>098-917-1336</t>
  </si>
  <si>
    <t>合同会社ＱＯＬＳ</t>
  </si>
  <si>
    <t>098-894-9791</t>
  </si>
  <si>
    <t>沖縄県豊見城市平良１８８番地２３</t>
  </si>
  <si>
    <t>098-894-5183</t>
  </si>
  <si>
    <t>沖縄県沖縄市泡瀬一丁目21番15号</t>
  </si>
  <si>
    <t>一般社団法人ともだち</t>
  </si>
  <si>
    <t>合同会社子羊会</t>
  </si>
  <si>
    <t>一般社団法人iitoco</t>
  </si>
  <si>
    <t>沖縄県沖縄市比屋根一丁目7番11号</t>
  </si>
  <si>
    <t>098-989-3462</t>
  </si>
  <si>
    <t>セキュア・ベース合同会社</t>
  </si>
  <si>
    <t>沖縄市</t>
  </si>
  <si>
    <t>沖縄市こども発達支援センター</t>
  </si>
  <si>
    <t>098-934-1283</t>
  </si>
  <si>
    <t>一般社団法人CoCofouaクリエイト</t>
  </si>
  <si>
    <t>098-943-6960</t>
  </si>
  <si>
    <t>098-989-1018</t>
  </si>
  <si>
    <t>社会福祉法人　嘉手納町社会福祉協議会</t>
  </si>
  <si>
    <t>098-956-1177</t>
  </si>
  <si>
    <t>アペックスプラン沖縄株式会社</t>
  </si>
  <si>
    <t>合同会社こころ</t>
  </si>
  <si>
    <t>沖縄県うるま市天願1401番地1</t>
  </si>
  <si>
    <t>098-972-4596</t>
  </si>
  <si>
    <t>沖縄県うるま市江洲2151番地16</t>
  </si>
  <si>
    <t>098-955-6587</t>
  </si>
  <si>
    <t>合同会社穂乃花</t>
  </si>
  <si>
    <t>沖縄県うるま市石川二丁目9番29号</t>
  </si>
  <si>
    <t>098-988-7572</t>
  </si>
  <si>
    <t>合同会社架け橋</t>
  </si>
  <si>
    <t>株式会社Compass</t>
  </si>
  <si>
    <t>株式会社サポートプラスみどり町</t>
  </si>
  <si>
    <t>沖縄県うるま市西原785番地</t>
  </si>
  <si>
    <t>098-923-0522</t>
  </si>
  <si>
    <t>社会福祉法人　名護市社会福祉協議会</t>
  </si>
  <si>
    <t>0980-53-4142</t>
  </si>
  <si>
    <t>株式会社　しまねこ</t>
  </si>
  <si>
    <t>株式会社アトラス</t>
  </si>
  <si>
    <t>沖縄県南城市大里大城１９２０－１</t>
  </si>
  <si>
    <t>アコース合同会社</t>
  </si>
  <si>
    <t>098-948-1440</t>
  </si>
  <si>
    <t>合同会社ミックス</t>
  </si>
  <si>
    <t>0980-72-6855</t>
  </si>
  <si>
    <t>医療法人　雅円会</t>
  </si>
  <si>
    <t>エクセルあかし合同会社</t>
  </si>
  <si>
    <t>放課後等デイサービスあかりゆしん</t>
  </si>
  <si>
    <t>沖縄県島尻郡八重瀬町伊覇256番地5</t>
  </si>
  <si>
    <t>098-998-6268</t>
  </si>
  <si>
    <t>放課後等デイサービス</t>
  </si>
  <si>
    <t>児童発達支援事業所　たいよう</t>
  </si>
  <si>
    <t>沖縄県那覇市寄宮二丁目３番１号</t>
  </si>
  <si>
    <t>児童発達支援</t>
  </si>
  <si>
    <t>医療型児童発達支援　わかたけ</t>
  </si>
  <si>
    <t>沖縄県那覇市寄宮２丁目３番１号</t>
  </si>
  <si>
    <t>医療型児童発達支援</t>
  </si>
  <si>
    <t>那覇市役所（障害福祉課）</t>
  </si>
  <si>
    <t>那覇市こども発達支援センター</t>
  </si>
  <si>
    <t>沖縄県那覇市鏡原町１０－４０</t>
  </si>
  <si>
    <t>098-858-5206</t>
  </si>
  <si>
    <t>さぽーとせんたーｉまぁじ</t>
  </si>
  <si>
    <t>沖縄県島尻郡南風原町喜屋武１９５－１</t>
  </si>
  <si>
    <t>098-889-5955</t>
  </si>
  <si>
    <t>シルビアン音楽療育館</t>
  </si>
  <si>
    <t>沖縄県那覇市真地４２６－１２１</t>
  </si>
  <si>
    <t>児童デイサービスさくらキッズ２号館</t>
  </si>
  <si>
    <t>沖縄県那覇市古波蔵１丁目30番１号</t>
  </si>
  <si>
    <t>098-851-7476</t>
  </si>
  <si>
    <t>株式会社　スクラム</t>
  </si>
  <si>
    <t>多機能型障害福祉サービス事業所　スマイル</t>
  </si>
  <si>
    <t>沖縄県那覇市松川４４５番地１</t>
  </si>
  <si>
    <t>098-885-3786</t>
  </si>
  <si>
    <t>デイセンターのびろ</t>
  </si>
  <si>
    <t>沖縄県那覇市首里末吉町１丁目１５２番２７号パークビュー末吉２０１</t>
  </si>
  <si>
    <t>有限会社　教育文化社</t>
  </si>
  <si>
    <t>児童デイサービス　ドリーム</t>
  </si>
  <si>
    <t>沖縄県那覇市大道２８番地　エバメゾン大道１階</t>
  </si>
  <si>
    <t>098-943-2131</t>
  </si>
  <si>
    <t>児童デイサービス　あゆむ</t>
  </si>
  <si>
    <t>沖縄県那覇市首里石嶺町４－２３０－１　１階</t>
  </si>
  <si>
    <t>沖縄県那覇市古島１２－１ピュアパレスクロシオ１０１</t>
  </si>
  <si>
    <t>児童デイサービス　のびっと</t>
  </si>
  <si>
    <t>沖縄県那覇市小禄964-1</t>
  </si>
  <si>
    <t>098-858-1663</t>
  </si>
  <si>
    <t>首里きらめき</t>
  </si>
  <si>
    <t>沖縄県那覇市首里石嶺町４丁目７６番地</t>
  </si>
  <si>
    <t>098-886-7877</t>
  </si>
  <si>
    <t>児童デイサービス　ホサナ</t>
  </si>
  <si>
    <t>沖縄県那覇市首里石嶺町５１番地の５　ネクストコート濱元１F</t>
  </si>
  <si>
    <t>098-886-6677</t>
  </si>
  <si>
    <t>デイセンターきらきら</t>
  </si>
  <si>
    <t>沖縄県那覇市首里末吉町１－１５２</t>
  </si>
  <si>
    <t>さぽーとせんたーｉｍ</t>
  </si>
  <si>
    <t>沖縄県那覇市真地２２４－１８　コーポ由　１０１号室</t>
  </si>
  <si>
    <t>098-889-6781</t>
  </si>
  <si>
    <t>コロニー児童デイサービス　なは</t>
  </si>
  <si>
    <t>沖縄県那覇市前島１丁目18番１号</t>
  </si>
  <si>
    <t>098-867-9280</t>
  </si>
  <si>
    <t>児童デイサービス　ドリーム泉崎</t>
  </si>
  <si>
    <t>沖縄県那覇市泉崎２－１－４－１０１</t>
  </si>
  <si>
    <t>098-996-1427</t>
  </si>
  <si>
    <t>さぽーとせんたー i すてっぷ</t>
  </si>
  <si>
    <t>沖縄県那覇市泊1丁目9-4　ペルシェ泊101号</t>
  </si>
  <si>
    <t>098-988-1744</t>
  </si>
  <si>
    <t>シルビアン　ゆらら</t>
  </si>
  <si>
    <t>沖縄県那覇市上間１８６番地</t>
  </si>
  <si>
    <t>098-831-6533</t>
  </si>
  <si>
    <t>児童デイサービス　のびっと２</t>
  </si>
  <si>
    <t>沖縄県那覇市小禄5-16-3</t>
  </si>
  <si>
    <t>障害児通所支援事業所　コロロ琉球教室</t>
  </si>
  <si>
    <t>沖縄県那覇市古島２丁目４番地１１</t>
  </si>
  <si>
    <t>098-887-1503</t>
  </si>
  <si>
    <t>特定非営利活動法人キープこども財団</t>
  </si>
  <si>
    <t>キープ新都心　ことばの教室</t>
  </si>
  <si>
    <t>沖縄県那覇市おもろまち４丁目６番17号　おもろパークテラス２階　１・４号室</t>
  </si>
  <si>
    <t>098-867-9850</t>
  </si>
  <si>
    <t>株式会社　おきなわedu</t>
  </si>
  <si>
    <t>なんくるみぃ　たぁち</t>
  </si>
  <si>
    <t>沖縄県那覇市首里石嶺町４－３６６－１</t>
  </si>
  <si>
    <t>098-943-2845</t>
  </si>
  <si>
    <t>シルビアン　そらまめこども会</t>
  </si>
  <si>
    <t>沖縄県那覇市上間２０３番地ー１</t>
  </si>
  <si>
    <t>098-853-6445</t>
  </si>
  <si>
    <t>児童デイサービス　のびっと３</t>
  </si>
  <si>
    <t>コロニー児童デイサービス　まえじま（発達支援）</t>
  </si>
  <si>
    <t>沖縄県那覇市前島１丁目14番１号101号</t>
  </si>
  <si>
    <t>098-867-0224</t>
  </si>
  <si>
    <t>なんくるみぃ　みぃち</t>
  </si>
  <si>
    <t>沖縄県那覇市松尾1-9-40　フリーデ古城402</t>
  </si>
  <si>
    <t>098-943-0271</t>
  </si>
  <si>
    <t>児童デイサービス　ほっこり</t>
  </si>
  <si>
    <t>沖縄県那覇市真地289-1</t>
  </si>
  <si>
    <t>098-836-2309</t>
  </si>
  <si>
    <t>コロニー児童デイサービスはんたがわ（発達支援）</t>
  </si>
  <si>
    <t>沖縄県那覇市繁多川3-14-16-102</t>
  </si>
  <si>
    <t>098-836-7151</t>
  </si>
  <si>
    <t>児童デイサービスのびっと４（男塾）</t>
  </si>
  <si>
    <t>沖縄県那覇市小禄4丁目15-5</t>
  </si>
  <si>
    <t>合同会社豊</t>
  </si>
  <si>
    <t>児童デイサービス　空</t>
  </si>
  <si>
    <t>沖縄県那覇市宇栄原９３１－４</t>
  </si>
  <si>
    <t>090-4470-1016</t>
  </si>
  <si>
    <t>株式会社リノテック</t>
  </si>
  <si>
    <t>沖縄県那覇市国場１１８６－５さかりマンション１０１</t>
  </si>
  <si>
    <t>098-996-5409</t>
  </si>
  <si>
    <t>株式会社CROSSLINE</t>
  </si>
  <si>
    <t>放課後等デイサービス　クロスライン</t>
  </si>
  <si>
    <t>沖縄県那覇市首里鳥堀町５－５３－２　サンメモリアルビル１階</t>
  </si>
  <si>
    <t>098-943-8766</t>
  </si>
  <si>
    <t>合同会社TAMI</t>
  </si>
  <si>
    <t>児童デイサービスまはろ那覇国場</t>
  </si>
  <si>
    <t>沖縄県那覇市国場１１８３－１オーキッドハウスKAKAZU２０１号、２０２号</t>
  </si>
  <si>
    <t>098-996-4893</t>
  </si>
  <si>
    <t>社会福祉法人　州鵬会</t>
  </si>
  <si>
    <t>リトルグリーンバード与儀</t>
  </si>
  <si>
    <t>沖縄県那覇市樋川１－３６－９メゾン城間１０５号室</t>
  </si>
  <si>
    <t>098-996-1302</t>
  </si>
  <si>
    <t>児童デイサービス　てぃんとぅんてん</t>
  </si>
  <si>
    <t>沖縄県那覇市識名１２０５</t>
  </si>
  <si>
    <t>コロニー児童デイサービスはんたがわ</t>
  </si>
  <si>
    <t>沖縄県那覇市繁多３丁目１４番１６号　１０１号</t>
  </si>
  <si>
    <t>098-836-2910</t>
  </si>
  <si>
    <t>沖縄南部療育医療センター　放課後等デイサービス　飛行船</t>
  </si>
  <si>
    <t>株式会社キープ</t>
  </si>
  <si>
    <t>キープ新都心ことばの教室kids</t>
  </si>
  <si>
    <t>沖縄県那覇市おもろまち４－６－１７おもろパークテラス２０２</t>
  </si>
  <si>
    <t>080-3379-4433</t>
  </si>
  <si>
    <t>リトルグリーンバードおもろまち４丁目</t>
  </si>
  <si>
    <t>沖縄県那覇市おもろまち４－２０－１４</t>
  </si>
  <si>
    <t>098-943-1376</t>
  </si>
  <si>
    <t>一般社団法人今心</t>
  </si>
  <si>
    <t>きらりはーと那覇新都心</t>
  </si>
  <si>
    <t>沖縄県那覇市銘苅３丁目１－３１カーサ・ユーブリオ２－Ａ号室</t>
  </si>
  <si>
    <t>098-868-1785</t>
  </si>
  <si>
    <t>ひかり　あけぼの</t>
  </si>
  <si>
    <t>沖縄県那覇市曙１丁目１８番地－１　砂川アパート１階</t>
  </si>
  <si>
    <t>098-869-1250</t>
  </si>
  <si>
    <t>リトルグリーンバード　ねさぶ</t>
  </si>
  <si>
    <t>沖縄県豊見城市根差部396－17</t>
  </si>
  <si>
    <t>098-917-2242</t>
  </si>
  <si>
    <t>児童デイサービスまはろ天久</t>
  </si>
  <si>
    <t>沖縄県那覇市天久８６３－１</t>
  </si>
  <si>
    <t>098-975-9480</t>
  </si>
  <si>
    <t>合同会社キヨノス</t>
  </si>
  <si>
    <t>こいのぼり</t>
  </si>
  <si>
    <t>沖縄県那覇市古波蔵四丁目１３番２４号１号室</t>
  </si>
  <si>
    <t>098-836-7337</t>
  </si>
  <si>
    <t>児童デイサービスのびっと　ANO-ANO</t>
  </si>
  <si>
    <t>児童デイサービスのびっと ANO-ANO</t>
  </si>
  <si>
    <t>株式会社愛渚</t>
  </si>
  <si>
    <t>こどもプラス あいなぎ教室</t>
  </si>
  <si>
    <t>沖縄県那覇市首里大名町一丁目108番地1 ディアコート大名1階</t>
  </si>
  <si>
    <t>098-988-3454</t>
  </si>
  <si>
    <t>児童放課後等デイサービスいじゅの木みはら</t>
  </si>
  <si>
    <t>沖縄県那覇市三原二丁目3番5号 富原ビルＢ 1階</t>
  </si>
  <si>
    <t>098-853-7227</t>
  </si>
  <si>
    <t>合同会社　闘心</t>
  </si>
  <si>
    <t>放課後等デイサービス　ジャンプステージ</t>
  </si>
  <si>
    <t>沖縄県那覇市曙2丁目10番25</t>
  </si>
  <si>
    <t>098-866-0812</t>
  </si>
  <si>
    <t>児童デイサービスまはろ赤嶺</t>
  </si>
  <si>
    <t>沖縄県那覇市高良3-7-1　穂高薬局ビル1F</t>
  </si>
  <si>
    <t>098-851-9847</t>
  </si>
  <si>
    <t>一般社団法人NAP</t>
  </si>
  <si>
    <t>Atelier  みるく首里</t>
  </si>
  <si>
    <t>沖縄県那覇市首里山川町１丁目―５０</t>
  </si>
  <si>
    <t>098-988-3663</t>
  </si>
  <si>
    <t>児童デイサービスいろは</t>
  </si>
  <si>
    <t>沖縄県那覇市天久1123番地7</t>
  </si>
  <si>
    <t>第２コロロ琉球教室</t>
  </si>
  <si>
    <t>沖縄県那覇市古島２丁目６番地15</t>
  </si>
  <si>
    <t>放課後等デイサービス　ジャンプステージ　ヒーロー</t>
  </si>
  <si>
    <t>沖縄県那覇市曙２丁目１１番８　JARAYAAビル１F－B</t>
  </si>
  <si>
    <t>098-943-6861</t>
  </si>
  <si>
    <t>株式会社　プランニングＳ</t>
  </si>
  <si>
    <t>ふれあいきっず首里</t>
  </si>
  <si>
    <t>沖縄県那覇市首里石嶺町3丁目78番地</t>
  </si>
  <si>
    <t>098-885-3565</t>
  </si>
  <si>
    <t>サンクスラボ・アフタースクール那覇</t>
  </si>
  <si>
    <t>沖縄県那覇市古波蔵1丁目28-3</t>
  </si>
  <si>
    <t>098-996-3120</t>
  </si>
  <si>
    <t>有限会社　ドッグスハンド</t>
  </si>
  <si>
    <t>児童デイサービス　ぽるっくす</t>
  </si>
  <si>
    <t>沖縄県那覇市国場９１１番地１</t>
  </si>
  <si>
    <t>098-894-6081</t>
  </si>
  <si>
    <t>一般社団法人　はなぞの</t>
  </si>
  <si>
    <t>放課後等デイサービス　はなぞの</t>
  </si>
  <si>
    <t>沖縄県那覇市高良２丁目９番５０　ライオンズマンションたから１Ｆ</t>
  </si>
  <si>
    <t>098-859-3162</t>
  </si>
  <si>
    <t>First　みるく</t>
  </si>
  <si>
    <t>沖縄県那覇市松島2丁目3番2号</t>
  </si>
  <si>
    <t>098-835-5735</t>
  </si>
  <si>
    <t>一般社団法人琉球フィルハーモニック</t>
  </si>
  <si>
    <t>児童デイセンター　こどもの城ミュー</t>
  </si>
  <si>
    <t>沖縄県那覇市高良２丁目１５番５２号</t>
  </si>
  <si>
    <t>098-996-1512</t>
  </si>
  <si>
    <t>一般社団法人　樹輝</t>
  </si>
  <si>
    <t>放課後等児童デイサービス水蓮</t>
  </si>
  <si>
    <t>沖縄県那覇市首里鳥堀町４丁目２７番地　１階・２階</t>
  </si>
  <si>
    <t>098-961-2128</t>
  </si>
  <si>
    <t>日本福祉研究所株式会社</t>
  </si>
  <si>
    <t>広伸会　那覇教室</t>
  </si>
  <si>
    <t>沖縄県那覇市国場５２番地　嘉数ビル１F１０２</t>
  </si>
  <si>
    <t>098-996-3257</t>
  </si>
  <si>
    <t>一般社団法人首里</t>
  </si>
  <si>
    <t>ＳＵＩ</t>
  </si>
  <si>
    <t>沖縄県那覇市首里赤平町１丁目２７番地　１階</t>
  </si>
  <si>
    <t>098-975-9331</t>
  </si>
  <si>
    <t>合同会社　ひまり</t>
  </si>
  <si>
    <t>スターキッズかみはら2組</t>
  </si>
  <si>
    <t>沖縄県那覇市樋川2丁目6番1号　1階</t>
  </si>
  <si>
    <t>098-996-2240</t>
  </si>
  <si>
    <t>放課後等デイサービススターキッズかみはら／スターキッズかみはら2組</t>
  </si>
  <si>
    <t>沖縄県那覇市樋川2丁目6番3号　新垣住宅ビル101号/樋川2丁目6番1号1階</t>
  </si>
  <si>
    <t>098-996-1488</t>
  </si>
  <si>
    <t>すてっぷ天久1</t>
  </si>
  <si>
    <t>沖縄県那覇市天久2-9-13　クチナドーム101</t>
  </si>
  <si>
    <t>098-894-8905</t>
  </si>
  <si>
    <t>すてっぷ天久2</t>
  </si>
  <si>
    <t>沖縄県那覇市天久2丁目15番地2号</t>
  </si>
  <si>
    <t>098-988-4543</t>
  </si>
  <si>
    <t>株式会社ココアンドルックス</t>
  </si>
  <si>
    <t>児童デイサービス・発達ラボ　那覇教室</t>
  </si>
  <si>
    <t>沖縄県那覇市古波蔵4丁目13-9　SSKビル1F</t>
  </si>
  <si>
    <t>098-996-5210</t>
  </si>
  <si>
    <t>広伸会松川教室</t>
  </si>
  <si>
    <t>沖縄県那覇市字松川441-11　ベルビュー首里1F</t>
  </si>
  <si>
    <t>098-975-7587</t>
  </si>
  <si>
    <t>児童デイサービス　まはろ　高良</t>
  </si>
  <si>
    <t>沖縄県那覇市高良1-4-51　1F</t>
  </si>
  <si>
    <t>098-858-3501</t>
  </si>
  <si>
    <t>すてっぷ小禄</t>
  </si>
  <si>
    <t>沖縄県那覇市高良3-8-23　眞浩ビル5F</t>
  </si>
  <si>
    <t>098-996-1706</t>
  </si>
  <si>
    <t>合同会社　T-RADIANCE</t>
  </si>
  <si>
    <t>NICO</t>
  </si>
  <si>
    <t>沖縄県那覇市識名1-6-27</t>
  </si>
  <si>
    <t>098-911-3304</t>
  </si>
  <si>
    <t>株式会社ＴＯＲＵＳ</t>
  </si>
  <si>
    <t>おきなわインターナショナルデイサービス</t>
  </si>
  <si>
    <t>沖縄県那覇市真嘉比一丁目10番1号　コスモスおもろまちステーション202号室</t>
  </si>
  <si>
    <t>098-987-6564</t>
  </si>
  <si>
    <t>合同会社ハートライン</t>
  </si>
  <si>
    <t>ハートライン　心希</t>
  </si>
  <si>
    <t>沖縄県那覇市与儀1-12-8</t>
  </si>
  <si>
    <t>070-4478-1995</t>
  </si>
  <si>
    <t>ハートライン　美陽</t>
  </si>
  <si>
    <t>ふれあいきっず新都心</t>
  </si>
  <si>
    <t>沖縄県那覇市銘苅1丁目6番15号　ラ・トゥール新都心102</t>
  </si>
  <si>
    <t>098-943-7485</t>
  </si>
  <si>
    <t>合同会社ラフテル</t>
  </si>
  <si>
    <t>放課後等デイサービスFOCUS-ふぉーかす-</t>
  </si>
  <si>
    <t>沖縄県那覇市泊3丁目15-3　サンライト泊102号</t>
  </si>
  <si>
    <t>098-851-7246</t>
  </si>
  <si>
    <t>児童デイサービス・発達ラボ首里教室</t>
  </si>
  <si>
    <t>沖縄県那覇市首里久場川町二丁目131番地　プロスペール首里103号</t>
  </si>
  <si>
    <t>098-917-1823</t>
  </si>
  <si>
    <t>児童デイサービス　あろはkids小禄</t>
  </si>
  <si>
    <t>沖縄県那覇市田原3丁目8-1　1階</t>
  </si>
  <si>
    <t>098-996-3490</t>
  </si>
  <si>
    <t>株式会社ＴＲＣホールディングス</t>
  </si>
  <si>
    <t>児童発達支援・放課後等デイサービス　りんく田原教室</t>
  </si>
  <si>
    <t>沖縄県那覇市田原4丁目11番地1　マリアハイム1階</t>
  </si>
  <si>
    <t>098-996-3799</t>
  </si>
  <si>
    <t>チャイルドサポートなは</t>
  </si>
  <si>
    <t>沖縄県那覇市樋川１丁目９番４１号</t>
  </si>
  <si>
    <t>098-851-4910</t>
  </si>
  <si>
    <t>合同会社　ベクトル</t>
  </si>
  <si>
    <t>学習計画支援事業所なは</t>
  </si>
  <si>
    <t>沖縄県那覇市寄宮2丁目29番29号</t>
  </si>
  <si>
    <t>098-833-8011</t>
  </si>
  <si>
    <t>株式会社　コペル</t>
  </si>
  <si>
    <t>コペルプラス　天久教室</t>
  </si>
  <si>
    <t>沖縄県那覇市天久一丁目２７番２２号　アガスティーア３０１</t>
  </si>
  <si>
    <t>098-975-7087</t>
  </si>
  <si>
    <t>株式会社　楽笑</t>
  </si>
  <si>
    <t>放課後デイサービスらくしょう</t>
  </si>
  <si>
    <t>沖縄県那覇市楚辺2-17-14</t>
  </si>
  <si>
    <t>098-894-6838</t>
  </si>
  <si>
    <t>株式会社 バースデイ</t>
  </si>
  <si>
    <t>バースデイ</t>
  </si>
  <si>
    <t>沖縄県那覇市首里儀保町二丁目24番地　ハイビス首里1階</t>
  </si>
  <si>
    <t>070-4155-4920</t>
  </si>
  <si>
    <t>株式会社矢摩斗</t>
  </si>
  <si>
    <t>ブロッサムジュニア那覇奥武山教室</t>
  </si>
  <si>
    <t>沖縄県那覇市鏡原町10-20</t>
  </si>
  <si>
    <t>098-987-0186</t>
  </si>
  <si>
    <t>チャレンジ・キッズアカデミー寄宮校</t>
  </si>
  <si>
    <t>沖縄県那覇市寄宮2丁目5番8号　リブラハウス1階</t>
  </si>
  <si>
    <t>098-851-8226</t>
  </si>
  <si>
    <t>合同会社LiLi</t>
  </si>
  <si>
    <t>放課後等デイサービスハーモニー</t>
  </si>
  <si>
    <t>沖縄県那覇市首里石嶺町1丁目114番地14</t>
  </si>
  <si>
    <t>090-1870-4347</t>
  </si>
  <si>
    <t>児童発達支援・放課後等デイサービスりんく壺屋教室</t>
  </si>
  <si>
    <t>沖縄県那覇市壺屋1丁目27番11号　グランドールまえ城2-A</t>
  </si>
  <si>
    <t>098-988-8405</t>
  </si>
  <si>
    <t>沖縄福祉株式会社</t>
  </si>
  <si>
    <t>こどもプラス小禄教室</t>
  </si>
  <si>
    <t>沖縄県那覇市具志２丁目２０番３９号</t>
  </si>
  <si>
    <t>098-894-6799</t>
  </si>
  <si>
    <t>ハートライン　輝空</t>
  </si>
  <si>
    <t>沖縄県那覇市曙2丁目4番13号　OKK Bldg. 2階2-D</t>
  </si>
  <si>
    <t>098-911-3076</t>
  </si>
  <si>
    <t>ハートライン　咲花</t>
  </si>
  <si>
    <t>沖縄県那覇市曙2丁目4番13号　OKK Bldg. 2階2-C</t>
  </si>
  <si>
    <t>株式会社　ＥＭＫ</t>
  </si>
  <si>
    <t>児童発達支援事業所るあな</t>
  </si>
  <si>
    <t>沖縄県那覇市国場１１６９番地８</t>
  </si>
  <si>
    <t>098-833-6122</t>
  </si>
  <si>
    <t>社会福祉法人そてつの会</t>
  </si>
  <si>
    <t>放課後等デイサービス　未来サポートそてつ</t>
  </si>
  <si>
    <t>沖縄県那覇市与儀２丁目９番２号</t>
  </si>
  <si>
    <t>098-851-3866</t>
  </si>
  <si>
    <t>おきなわインターナショナルデイサービス銘苅</t>
  </si>
  <si>
    <t>沖縄県那覇市銘苅一丁目2番22号　前幸ビル201号室</t>
  </si>
  <si>
    <t>098-863-2722</t>
  </si>
  <si>
    <t>合同会社　ハイタッチ</t>
  </si>
  <si>
    <t>ハイタッチこくば</t>
  </si>
  <si>
    <t>沖縄県那覇市国場1191番地5　山陽館2階　201号</t>
  </si>
  <si>
    <t>098-833-7730</t>
  </si>
  <si>
    <t>広伸会うえま教室</t>
  </si>
  <si>
    <t>沖縄県那覇市上間370-1　エンゼルハイツ1階101</t>
  </si>
  <si>
    <t>098-996-3778</t>
  </si>
  <si>
    <t>ドーユーラボなは</t>
  </si>
  <si>
    <t>沖縄県那覇市楚辺二丁目１２番１７号</t>
  </si>
  <si>
    <t>098-995-6710</t>
  </si>
  <si>
    <t>社会福祉法人　千草福祉会</t>
  </si>
  <si>
    <t>社会福祉法人千草福祉会　児童発達支援ルートちぐさ</t>
  </si>
  <si>
    <t>沖縄県那覇市山下町10番7号</t>
  </si>
  <si>
    <t>080-7204-8141</t>
  </si>
  <si>
    <t>児童デイサービス　あろはkids具志</t>
  </si>
  <si>
    <t>沖縄県那覇市具志1丁目1番11号　新建託高良ビル201号</t>
  </si>
  <si>
    <t>098-851-5068</t>
  </si>
  <si>
    <t>合同会社　ALL STAR</t>
  </si>
  <si>
    <t>咲心</t>
  </si>
  <si>
    <t>沖縄県那覇市与儀二丁目12番29号</t>
  </si>
  <si>
    <t>090-9487-2252</t>
  </si>
  <si>
    <t>ハートライン　学</t>
  </si>
  <si>
    <t>沖縄県那覇市宇栄原1丁目10番2号　1F</t>
  </si>
  <si>
    <t>098-927-8206</t>
  </si>
  <si>
    <t>Ecoleみるく</t>
  </si>
  <si>
    <t>沖縄県那覇市久米1丁目25番12号　2階</t>
  </si>
  <si>
    <t>098-943-5088</t>
  </si>
  <si>
    <t>社会福祉法人偕生会</t>
  </si>
  <si>
    <t>チャレンジ・キッズアカデミー鏡原校</t>
  </si>
  <si>
    <t>沖縄県那覇市小禄1丁目11番3号</t>
  </si>
  <si>
    <t>098-859-1656</t>
  </si>
  <si>
    <t>医ケア児童支援センター　アウレット</t>
  </si>
  <si>
    <t>沖縄県那覇市識名1102番地35</t>
  </si>
  <si>
    <t>株式会社　かなえるゲート</t>
  </si>
  <si>
    <t>放課後等デイサービス　ウィズ・ユー具志</t>
  </si>
  <si>
    <t>沖縄県那覇市具志3丁目19番11号</t>
  </si>
  <si>
    <t>098-996-2869</t>
  </si>
  <si>
    <t>合同会社　プロスマイル</t>
  </si>
  <si>
    <t>ゆいはうす</t>
  </si>
  <si>
    <t>沖縄県那覇市首里汀良町三丁目15番地　比嘉ビル1階</t>
  </si>
  <si>
    <t>098-955-4553</t>
  </si>
  <si>
    <t>児童発達支援・放課後等デイサービス　りんく小禄教室</t>
  </si>
  <si>
    <t>沖縄県那覇市小禄５－１４－８</t>
  </si>
  <si>
    <t>098-996-2814</t>
  </si>
  <si>
    <t>特定非営利活動法人えるだす</t>
  </si>
  <si>
    <t>指定児童デイサービス　ひまわり</t>
  </si>
  <si>
    <t>沖縄県糸満市西崎町３－５１０－１４８</t>
  </si>
  <si>
    <t>098-994-8917</t>
  </si>
  <si>
    <t>シルビアン　スポレクセンター真地</t>
  </si>
  <si>
    <t>沖縄県那覇市真地２０４番地</t>
  </si>
  <si>
    <t>098-831-5855</t>
  </si>
  <si>
    <t>キープ宜野湾　ことばの教室</t>
  </si>
  <si>
    <t>沖縄県浦添市屋富祖２-4-13　OHANA101</t>
  </si>
  <si>
    <t>098-897-7802</t>
  </si>
  <si>
    <t>沖縄県宜野湾市大山6-47-7</t>
  </si>
  <si>
    <t>特定非営利活動法人ありがとう</t>
  </si>
  <si>
    <t>地域さぽーとセンター　やっほっほ</t>
  </si>
  <si>
    <t>沖縄県糸満市賀数４６９　ニューワールド１０５</t>
  </si>
  <si>
    <t>098-992-0437</t>
  </si>
  <si>
    <t>キープ糸満ことばの教室</t>
  </si>
  <si>
    <t>沖縄県糸満市西崎１－1８－１－１０１</t>
  </si>
  <si>
    <t>098-994-0933</t>
  </si>
  <si>
    <t>シルビアン　スポレク療育館真壁</t>
  </si>
  <si>
    <t>沖縄県糸満市真壁４１６－１</t>
  </si>
  <si>
    <t>098-997-2368</t>
  </si>
  <si>
    <t>はばたき教室</t>
  </si>
  <si>
    <t>沖縄県糸満市照屋１２７５　グレイス喜納１０６</t>
  </si>
  <si>
    <t>098-851-8954</t>
  </si>
  <si>
    <t>コロニー児童デイサービス　とみぐすく</t>
  </si>
  <si>
    <t>沖縄県豊見城市与根５３８番地</t>
  </si>
  <si>
    <t>098-851-8471</t>
  </si>
  <si>
    <t>障害児通所支援事業所　ほりす</t>
  </si>
  <si>
    <t>沖縄県糸満市照屋１２７５番地　グレイス喜納１０３号</t>
  </si>
  <si>
    <t>シルビアン　レクトレセンター</t>
  </si>
  <si>
    <t>沖縄県糸満市武富５９５番地１９８</t>
  </si>
  <si>
    <t>098-992-5554</t>
  </si>
  <si>
    <t>コロニー児童デイサービス　とみぐすく児童発達支援</t>
  </si>
  <si>
    <t>098-996-2162</t>
  </si>
  <si>
    <t>社会福祉法人袋中園</t>
  </si>
  <si>
    <t>障害児通所支援事業　和順</t>
  </si>
  <si>
    <t>098-996-3975</t>
  </si>
  <si>
    <t>合同会社福祉イルカ</t>
  </si>
  <si>
    <t>タンポポ</t>
  </si>
  <si>
    <t>沖縄県糸満市西崎一丁目22－３</t>
  </si>
  <si>
    <t>098-955-6743</t>
  </si>
  <si>
    <t>タンポポ２号</t>
  </si>
  <si>
    <t>沖縄県糸満市西崎１丁目２２－３番地大一ビル１F</t>
  </si>
  <si>
    <t>合同会社Ｅサポート</t>
  </si>
  <si>
    <t>ギフト</t>
  </si>
  <si>
    <t>沖縄県糸満市西崎町３丁目４５９番地、１０１号</t>
  </si>
  <si>
    <t>098-940-8955</t>
  </si>
  <si>
    <t>合同会社コーラルツリー</t>
  </si>
  <si>
    <t>ハッピーテラス潮平教室</t>
  </si>
  <si>
    <t>沖縄県糸満市潮平６７０－１コーポうしお１階１０２号室</t>
  </si>
  <si>
    <t>098-987-4174</t>
  </si>
  <si>
    <t>ティーアールピージャパン株式会社</t>
  </si>
  <si>
    <t>space Kids 沖縄</t>
  </si>
  <si>
    <t>沖縄県糸満市名城576-1</t>
  </si>
  <si>
    <t>098-996-2670</t>
  </si>
  <si>
    <t>合同会社雲の柱</t>
  </si>
  <si>
    <t>児童デイサービス　笑る</t>
  </si>
  <si>
    <t>沖縄県糸満市照屋１２６３番地２</t>
  </si>
  <si>
    <t>098-987-4553</t>
  </si>
  <si>
    <t>合同会社ハイタッチ</t>
  </si>
  <si>
    <t>放課後等デイサービスハイタッチ</t>
  </si>
  <si>
    <t>沖縄県糸満市西崎町３丁目２３４番地１階</t>
  </si>
  <si>
    <t>098-996-3171</t>
  </si>
  <si>
    <t>株式会社秀</t>
  </si>
  <si>
    <t>沖縄県糸満市字大里2122番地</t>
  </si>
  <si>
    <t>098-894-6038</t>
  </si>
  <si>
    <t>うみとたいよう真玉橋店</t>
  </si>
  <si>
    <t>有限会社沖縄ライフプラン総合研究所</t>
  </si>
  <si>
    <t>みらいりんく糸満</t>
  </si>
  <si>
    <t>沖縄県糸満市西崎町三丁目１６９番地</t>
  </si>
  <si>
    <t>098-851-9886</t>
  </si>
  <si>
    <t>株式会社SY Line</t>
  </si>
  <si>
    <t>ハートライン沖縄 結愛（発達支援）</t>
  </si>
  <si>
    <t>沖縄県糸満市字賀数329番地3</t>
  </si>
  <si>
    <t>098-960-2415</t>
  </si>
  <si>
    <t>児童デイサービスゆいすぽ</t>
  </si>
  <si>
    <t>沖縄県糸満市武富599番地3</t>
  </si>
  <si>
    <t>こども発達支援センターココイク</t>
  </si>
  <si>
    <t>沖縄県糸満市真栄里860番地の6</t>
  </si>
  <si>
    <t>こども発達支援センターココイク/じぶんみらいｺｺｲｸ</t>
  </si>
  <si>
    <t>うみとたいよう</t>
  </si>
  <si>
    <t>沖縄県糸満市座波610番地の1　ベルメゾンＳＴ</t>
  </si>
  <si>
    <t>098-894-6733</t>
  </si>
  <si>
    <t>一般社団法人障害福祉サービスリアン</t>
  </si>
  <si>
    <t>cocoro糸満教室</t>
  </si>
  <si>
    <t>沖縄県糸満市賀数470-1　鶴田貸店舗　101号室</t>
  </si>
  <si>
    <t>098-996-3818</t>
  </si>
  <si>
    <t>ことばの教室ことのは</t>
  </si>
  <si>
    <t>沖縄県糸満市字北波平291番地2</t>
  </si>
  <si>
    <t>098-996-5106</t>
  </si>
  <si>
    <t>合同会社こどもとしっぽ</t>
  </si>
  <si>
    <t>こどもの城　ひだまり</t>
  </si>
  <si>
    <t>沖縄県糸満市武富595-238</t>
  </si>
  <si>
    <t>098-994-0841</t>
  </si>
  <si>
    <t>株式会社アタッチ・メント</t>
  </si>
  <si>
    <t>就労準備型放課後等デイサービス　アタッチ･メント</t>
  </si>
  <si>
    <t>沖縄県糸満市西崎町5丁目8-4　糸満工業団地会館2F</t>
  </si>
  <si>
    <t>098-996-3966</t>
  </si>
  <si>
    <t>株式会社Laughing</t>
  </si>
  <si>
    <t>児童療育教室らふぃん</t>
  </si>
  <si>
    <t>沖縄県糸満市西崎町三丁目216番地　セカンドコア201号室</t>
  </si>
  <si>
    <t>098-955-7153</t>
  </si>
  <si>
    <t>株式会社BISCUSS</t>
  </si>
  <si>
    <t>放課後等デイ BISCUSSじゅにあ 糸満</t>
  </si>
  <si>
    <t>沖縄県糸満市潮平707-2　シャインパレスⅢ　1-A</t>
  </si>
  <si>
    <t>098-987-4801</t>
  </si>
  <si>
    <t>株式会社　ＳＨＵ</t>
  </si>
  <si>
    <t>児童発達支援・放課後等デイサービス　はなうーる</t>
  </si>
  <si>
    <t>沖縄県糸満市西崎6丁目15-3COREビル202</t>
  </si>
  <si>
    <t>098-943-5552</t>
  </si>
  <si>
    <t>株式会社 秀</t>
  </si>
  <si>
    <t>F－LABO</t>
  </si>
  <si>
    <t>沖縄県糸満市6丁目7番9号　メディア西崎ビル1階</t>
  </si>
  <si>
    <t>098-995-3911</t>
  </si>
  <si>
    <t>ことばの教室ことのは２号館</t>
  </si>
  <si>
    <t>沖縄県糸満市武富228-L</t>
  </si>
  <si>
    <t>098-851-7383</t>
  </si>
  <si>
    <t>株式会社ＣＯＲＡＬ</t>
  </si>
  <si>
    <t>リンリン</t>
  </si>
  <si>
    <t>沖縄県糸満市潮崎町三丁目8-3　101</t>
  </si>
  <si>
    <t>098-996-2930</t>
  </si>
  <si>
    <t>タンポポ3号</t>
  </si>
  <si>
    <t>沖縄県糸満市西崎2丁目37-7</t>
  </si>
  <si>
    <t>098-851-7072</t>
  </si>
  <si>
    <t>株式会社SHU</t>
  </si>
  <si>
    <t>はなうーる２nd</t>
  </si>
  <si>
    <t>沖縄県糸満市西崎6丁目12番1号リトルハウス101号</t>
  </si>
  <si>
    <t>098-987-1463</t>
  </si>
  <si>
    <t>有限会社　沖縄ライフプラン総合研究所</t>
  </si>
  <si>
    <t>みらいりんく糸満大里</t>
  </si>
  <si>
    <t>沖縄県糸満市大里桃原2085番6</t>
  </si>
  <si>
    <t>098-987-1426</t>
  </si>
  <si>
    <t>一般社団法人Ｔカンパニー</t>
  </si>
  <si>
    <t>児童ﾃﾞｲｻｰﾋﾞｽ　わんらいふ</t>
  </si>
  <si>
    <t>沖縄県糸満市阿波根49番地の1</t>
  </si>
  <si>
    <t>098-911-0826</t>
  </si>
  <si>
    <t>合同会社　ハートライン</t>
  </si>
  <si>
    <t>ハートライン沖縄　児童デイサービス</t>
  </si>
  <si>
    <t>沖縄県島尻郡南風原町兼城623-4 1F</t>
  </si>
  <si>
    <t>098-959-6424</t>
  </si>
  <si>
    <t>株式会社エムズフード</t>
  </si>
  <si>
    <t>きいろいリボン たいようのひろば</t>
  </si>
  <si>
    <t>沖縄県糸満市潮平683-2</t>
  </si>
  <si>
    <t>098-851-3481</t>
  </si>
  <si>
    <t>チャレンジ・キッズ・アカデミー西崎校</t>
  </si>
  <si>
    <t>沖縄県糸満市西崎2丁目6番3号コーポなかそね1階</t>
  </si>
  <si>
    <t>098-995-1445</t>
  </si>
  <si>
    <t>児童デイサービス　ゆいすぽⅡ</t>
  </si>
  <si>
    <t>ハートライン結愛</t>
  </si>
  <si>
    <t>沖縄県糸満市賀数329-3</t>
  </si>
  <si>
    <t>沖縄県社会福祉事業団</t>
  </si>
  <si>
    <t>沖縄県浦添市経塚７１４</t>
  </si>
  <si>
    <t>キープ浦添　ことばの教室Ｋｉｄｓ</t>
  </si>
  <si>
    <t>沖縄県浦添市屋富祖2丁目4番10号ラインビル4F</t>
  </si>
  <si>
    <t>098-879-6415</t>
  </si>
  <si>
    <t>098-875-1502</t>
  </si>
  <si>
    <t>浦添市障害児通所支援事業所「たんぽぽ園」</t>
  </si>
  <si>
    <t>沖縄県浦添市経塚１－１７－１（経塚ゆいまーるセンター２Ｆ）</t>
  </si>
  <si>
    <t>児童デイサービス　童子</t>
  </si>
  <si>
    <t>沖縄県浦添市前田１００４－９</t>
  </si>
  <si>
    <t>児童デイサービスこみかん</t>
  </si>
  <si>
    <t>沖縄県浦添市西原１－１０－１</t>
  </si>
  <si>
    <t>098-894-2407</t>
  </si>
  <si>
    <t>コロニー児童デイサービス　みやぎ</t>
  </si>
  <si>
    <t>沖縄県浦添市宮城４－９－１７</t>
  </si>
  <si>
    <t>098-917-2004</t>
  </si>
  <si>
    <t>098-879-0944</t>
  </si>
  <si>
    <t>株式会社ニライハート</t>
  </si>
  <si>
    <t>しあわせ駅</t>
  </si>
  <si>
    <t>沖縄県浦添市沢岻１－６－９</t>
  </si>
  <si>
    <t>098-988-3206</t>
  </si>
  <si>
    <t>株式会社　ハーツ</t>
  </si>
  <si>
    <t>児童デイサービス　ピュア</t>
  </si>
  <si>
    <t>沖縄県浦添市城間3-14-3</t>
  </si>
  <si>
    <t>098-871-3600</t>
  </si>
  <si>
    <t>有限会社エル・エス・ティ</t>
  </si>
  <si>
    <t>こっこ</t>
  </si>
  <si>
    <t>沖縄県浦添市伊祖２－２５－１６</t>
  </si>
  <si>
    <t>098-988-1818</t>
  </si>
  <si>
    <t>コロニー児童デイサービス　まえだ</t>
  </si>
  <si>
    <t>098-943-4720</t>
  </si>
  <si>
    <t>合同会社レジスポ</t>
  </si>
  <si>
    <t>レジリエンス・スポーツセンター</t>
  </si>
  <si>
    <t>沖縄県浦添市屋富祖二丁目３番１号１階・２階・３階</t>
  </si>
  <si>
    <t>098-917-0166</t>
  </si>
  <si>
    <t>社会福祉法人浦添市社会福祉協議会</t>
  </si>
  <si>
    <t>放課後等デイサービス「遊友」</t>
  </si>
  <si>
    <t>沖縄県浦添市仲間１丁目10番７号浦添市社会福祉センター２階事務所</t>
  </si>
  <si>
    <t>098-877-8226</t>
  </si>
  <si>
    <t>児童デイサービス　ゆうわ　浦添</t>
  </si>
  <si>
    <t>沖縄県浦添市西原６－７－２０</t>
  </si>
  <si>
    <t>098-943-8672</t>
  </si>
  <si>
    <t>098-943-1010</t>
  </si>
  <si>
    <t>合同会社　ピスティスおきなわ</t>
  </si>
  <si>
    <t>ピスティス</t>
  </si>
  <si>
    <t>沖縄県浦添市前田１０５２－３</t>
  </si>
  <si>
    <t>098-874-6373</t>
  </si>
  <si>
    <t>しあわせ駅　経塚</t>
  </si>
  <si>
    <t>沖縄県浦添市沢岻1丁目6番6号</t>
  </si>
  <si>
    <t>スパイク</t>
  </si>
  <si>
    <t>沖縄県沖縄市海邦町２丁目１４番１０号パークサイドK１０１号室</t>
  </si>
  <si>
    <t>098-923-1278</t>
  </si>
  <si>
    <t>こどもプラス浦添教室</t>
  </si>
  <si>
    <t>沖縄県浦添市港川507番地8　1階</t>
  </si>
  <si>
    <t>098-953-0871</t>
  </si>
  <si>
    <t>株式会社ハーツ</t>
  </si>
  <si>
    <t>こどもデイサービス こころ</t>
  </si>
  <si>
    <t>沖縄県浦添市城間三丁目13番13　我如古ビル202号室</t>
  </si>
  <si>
    <t>098-988-0318</t>
  </si>
  <si>
    <t>合同会社ＥＭＳＡ</t>
  </si>
  <si>
    <t>ドリームスクールえる</t>
  </si>
  <si>
    <t>098-876-9375</t>
  </si>
  <si>
    <t>株式会社avancee</t>
  </si>
  <si>
    <t>放課後等デイサービスオールスター</t>
  </si>
  <si>
    <t>098-917-2180</t>
  </si>
  <si>
    <t>コビーズ株式会社</t>
  </si>
  <si>
    <t>児童デイサービス・アニマートうらそえ</t>
  </si>
  <si>
    <t>沖縄県浦添市大平一丁目１４番６号　エンゼルハイム１０１号室</t>
  </si>
  <si>
    <t>098-988-0963</t>
  </si>
  <si>
    <t>有限会社ウェルネス前田</t>
  </si>
  <si>
    <t>グロウアップサポート ひと葉</t>
  </si>
  <si>
    <t>沖縄県浦添市経塚441番地　コーポ吉嶺１階</t>
  </si>
  <si>
    <t>098-874-8445</t>
  </si>
  <si>
    <t>きらりはーと浦添校</t>
  </si>
  <si>
    <t>沖縄県浦添市城間四丁目5番1号　久場川ビル２階</t>
  </si>
  <si>
    <t>098-975-7660</t>
  </si>
  <si>
    <t>レジリエンス・スポーツクラブ</t>
  </si>
  <si>
    <t>沖縄県中頭郡西原町内間107-3　1階・2階</t>
  </si>
  <si>
    <t>098-987-6270</t>
  </si>
  <si>
    <t>社会福祉法人　道福祉会</t>
  </si>
  <si>
    <t>キッズハウスOkay</t>
  </si>
  <si>
    <t>沖縄県浦添市伊祖一丁目32番2号</t>
  </si>
  <si>
    <t>098-943-5222</t>
  </si>
  <si>
    <t>コロニー児童デイサービスまえだ（児童発達支援）</t>
  </si>
  <si>
    <t>沖縄県浦添市前田1158番地</t>
  </si>
  <si>
    <t>合同会社　ＥＭＳＡ</t>
  </si>
  <si>
    <t>チャイルドハウスＮＩＭＩ</t>
  </si>
  <si>
    <t>沖縄県浦添市港川一丁目16番3号</t>
  </si>
  <si>
    <t>ぱれっとＫｉｄ’ｓ</t>
  </si>
  <si>
    <t>098-879-6400</t>
  </si>
  <si>
    <t>MANA</t>
  </si>
  <si>
    <t>沖縄県浦添市大平438番地1 1階</t>
  </si>
  <si>
    <t>098-943-3539</t>
  </si>
  <si>
    <t>合同会社笑恵</t>
  </si>
  <si>
    <t>ハッピースカイ</t>
  </si>
  <si>
    <t>沖縄県浦添市伊祖三丁目2番地9　メゾンNagama 101号室</t>
  </si>
  <si>
    <t>098-988-9081</t>
  </si>
  <si>
    <t>社会福祉法人アドベンチスト福祉会</t>
  </si>
  <si>
    <t>ベーテルの夢</t>
  </si>
  <si>
    <t>沖縄県浦添市前田一丁目5-5 エスポワール前川101</t>
  </si>
  <si>
    <t>098-988-0680</t>
  </si>
  <si>
    <t>子ども療育ステーション　ここふわ　港川</t>
  </si>
  <si>
    <t>沖縄県浦添市港川２－３１－７</t>
  </si>
  <si>
    <t>070-5536-1218</t>
  </si>
  <si>
    <t>合同会社　空心</t>
  </si>
  <si>
    <t>そらごころ絆</t>
  </si>
  <si>
    <t>沖縄県浦添市当山２丁目９－１　アーバンハウス浦西１０１</t>
  </si>
  <si>
    <t>098-942-0620</t>
  </si>
  <si>
    <t>ドーユーラボてだこ</t>
  </si>
  <si>
    <t>沖縄県浦添市伊祖二丁目30番17号1階</t>
  </si>
  <si>
    <t>098-943-9761</t>
  </si>
  <si>
    <t>ベーテルの夢Ⅱ</t>
  </si>
  <si>
    <t>沖縄県浦添市字前田636-2　アリュール201</t>
  </si>
  <si>
    <t>098-917-4181</t>
  </si>
  <si>
    <t>チャイルドサポートうらそえ</t>
  </si>
  <si>
    <t>沖縄県浦添市前田一丁目1367番地8　1階</t>
  </si>
  <si>
    <t>098-917-4280</t>
  </si>
  <si>
    <t>ＮＰＯ法人夢ＷＡＬＫ</t>
  </si>
  <si>
    <t>Ｖｉｅｎｔｏ</t>
  </si>
  <si>
    <t>沖縄県浦添市城間4丁目3番3-202号グランシャリオ</t>
  </si>
  <si>
    <t>098-927-3832</t>
  </si>
  <si>
    <t>株式会社コペル</t>
  </si>
  <si>
    <t>コペルプラス 浦添教室</t>
  </si>
  <si>
    <t>沖縄県浦添市港川458番地　オキジムビルアネックス401号室</t>
  </si>
  <si>
    <t>098-988-4605</t>
  </si>
  <si>
    <t>児童発達支援・放課後等デイサービス　ぱれっと城間</t>
  </si>
  <si>
    <t>沖縄県浦添市城間4-15-8 2F</t>
  </si>
  <si>
    <t>098-963-6022</t>
  </si>
  <si>
    <t>指定放課後等デイサービス事業所　グローアップスマイル結</t>
  </si>
  <si>
    <t>沖縄県浦添市仲西1丁目3番22号メゾン・アンスリー201号室</t>
  </si>
  <si>
    <t>合同会社プロスマイル</t>
  </si>
  <si>
    <t>marcher</t>
  </si>
  <si>
    <t>沖縄県浦添市前田1-48-1　コーポ石川102</t>
  </si>
  <si>
    <t>合同会社start Et up</t>
  </si>
  <si>
    <t>児童発達支援・放課後等デイサービス　ステラ</t>
  </si>
  <si>
    <t>沖縄県浦添市勢理客三丁目4番13号2階</t>
  </si>
  <si>
    <t>098-943-0217</t>
  </si>
  <si>
    <t>ウェイク沖縄合同会社</t>
  </si>
  <si>
    <t>ぽの・テラス</t>
  </si>
  <si>
    <t>沖縄県浦添市西原五丁目23番10</t>
  </si>
  <si>
    <t>098-988-3330</t>
  </si>
  <si>
    <t>株式会社ライデック</t>
  </si>
  <si>
    <t>りんくる前田</t>
  </si>
  <si>
    <t>沖縄県浦添市前田一丁目48番3号　ストーンリバー1階</t>
  </si>
  <si>
    <t>098-943-4115</t>
  </si>
  <si>
    <t>児童発達支援あろはkids牧港</t>
  </si>
  <si>
    <t>沖縄県浦添市牧港1-64-14</t>
  </si>
  <si>
    <t>098-943-8577</t>
  </si>
  <si>
    <t>有限会社寿ランド</t>
  </si>
  <si>
    <t>多機能型事業所　リズム</t>
  </si>
  <si>
    <t>沖縄県島尻郡南風原町宮平４９９</t>
  </si>
  <si>
    <t>098-888-0068</t>
  </si>
  <si>
    <t>児童デイサービスぽっけ</t>
  </si>
  <si>
    <t>沖縄県島尻郡南風原町喜屋武６番地</t>
  </si>
  <si>
    <t>098-882-7851</t>
  </si>
  <si>
    <t>有限会社　寿ランド</t>
  </si>
  <si>
    <t>放課後等デイサービス　りーる</t>
  </si>
  <si>
    <t>沖縄県島尻郡南風原町宮平518番地5</t>
  </si>
  <si>
    <t>098-996-1517</t>
  </si>
  <si>
    <t>ハピネス</t>
  </si>
  <si>
    <t>沖縄県島尻郡南風原町兼城270-1　野原店舗1階</t>
  </si>
  <si>
    <t>098-851-3139</t>
  </si>
  <si>
    <t>098-851-8488</t>
  </si>
  <si>
    <t>ここりのはうす</t>
  </si>
  <si>
    <t>沖縄県島尻郡八重瀬町伊覇226番地2F</t>
  </si>
  <si>
    <t>098-851-3196</t>
  </si>
  <si>
    <t>放課後等デイサービスぱぴぷぺぽ</t>
  </si>
  <si>
    <t>沖縄県島尻郡南風原町山川11番地</t>
  </si>
  <si>
    <t>098-987-0507</t>
  </si>
  <si>
    <t>株式会社リノ</t>
  </si>
  <si>
    <t>こどもくらぶ　キジムナー</t>
  </si>
  <si>
    <t>沖縄県島尻郡八重瀬町小城４２０番地１（２階）</t>
  </si>
  <si>
    <t>098-996-5492</t>
  </si>
  <si>
    <t>株式会社コーヨー</t>
  </si>
  <si>
    <t>キッズサポートクラブあしたばプラス</t>
  </si>
  <si>
    <t>沖縄県那覇市上間210-1-203</t>
  </si>
  <si>
    <t>098-996-5356</t>
  </si>
  <si>
    <t>障害児通所支援事業 ふらわーず</t>
  </si>
  <si>
    <t>沖縄県島尻郡南風原町新川37番地15</t>
  </si>
  <si>
    <t>098-996-5188</t>
  </si>
  <si>
    <t>合同会社リアン</t>
  </si>
  <si>
    <t>児童デイサービスポラリス</t>
  </si>
  <si>
    <t>沖縄県島尻郡南風原町字津嘉山494-1グラン大勝1階</t>
  </si>
  <si>
    <t>098-995-9039</t>
  </si>
  <si>
    <t>広伸会　南風原教室</t>
  </si>
  <si>
    <t>沖縄県島尻郡南風原町与那覇521番1</t>
  </si>
  <si>
    <t>098-996-2388</t>
  </si>
  <si>
    <t>合同会社will plus</t>
  </si>
  <si>
    <t>重症心身障がい児児童発達支援・放課後等デイサービスととろ</t>
  </si>
  <si>
    <t>沖縄県島尻郡南風原町与那覇532番地1</t>
  </si>
  <si>
    <t>098-996-3630</t>
  </si>
  <si>
    <t>放課後等デイサービス　パリティ</t>
  </si>
  <si>
    <t>沖縄県島尻郡南風原町喜屋武380-1　喜屋武共同住宅1-E</t>
  </si>
  <si>
    <t>098-851-8311</t>
  </si>
  <si>
    <t>YUIMAWARU株式会社</t>
  </si>
  <si>
    <t>こどもセンター　ゆいまわる</t>
  </si>
  <si>
    <t>沖縄県島尻郡南風原町字宮城29番地</t>
  </si>
  <si>
    <t>098-851-7897</t>
  </si>
  <si>
    <t>こどもくらぶ　ガジュマ～ル</t>
  </si>
  <si>
    <t>沖縄県島尻郡八重瀬町新城1471-3</t>
  </si>
  <si>
    <t>090-9784-1797</t>
  </si>
  <si>
    <t>合同会社ＹＫ</t>
  </si>
  <si>
    <t>ぱすてるＨＯＭＥ</t>
  </si>
  <si>
    <t>沖縄県島尻郡八重瀬町東風平1200番10</t>
  </si>
  <si>
    <t>098-851-4601</t>
  </si>
  <si>
    <t>合同会社エムズ</t>
  </si>
  <si>
    <t>みらいえ</t>
  </si>
  <si>
    <t>沖縄県島尻郡南風原町津嘉山1279-1</t>
  </si>
  <si>
    <t>098-882-7051</t>
  </si>
  <si>
    <t>ことばの教室ことのは3号館</t>
  </si>
  <si>
    <t>沖縄県南城市大里高平1-19</t>
  </si>
  <si>
    <t>098-996-4575</t>
  </si>
  <si>
    <t>沖縄県南城市大里高平19-1</t>
  </si>
  <si>
    <t>株式会社あったサポート</t>
  </si>
  <si>
    <t>児童発達・放課後等デイサービスあったサポート</t>
  </si>
  <si>
    <t>沖縄県島尻郡八重瀬町友寄136番地</t>
  </si>
  <si>
    <t>098-851-7082</t>
  </si>
  <si>
    <t>合同会社　雲の柱</t>
  </si>
  <si>
    <t>児童デイサービス　太やん</t>
  </si>
  <si>
    <t>沖縄県島尻郡南風原町山川184-1</t>
  </si>
  <si>
    <t>098-996-3835</t>
  </si>
  <si>
    <t>合同会社YK</t>
  </si>
  <si>
    <t>ぱすてるVillage</t>
  </si>
  <si>
    <t>沖縄県島尻郡八重瀬町字伊覇35番地</t>
  </si>
  <si>
    <t>098-996-5363</t>
  </si>
  <si>
    <t>株式会社Ｓｈａｔ沖縄</t>
  </si>
  <si>
    <t>放課後デイサービスデザイン</t>
  </si>
  <si>
    <t>沖縄県島尻郡南風原町津嘉山1798番地4</t>
  </si>
  <si>
    <t>098-987-4693</t>
  </si>
  <si>
    <t>沖縄県中頭郡西原町字小橋川９１－１</t>
  </si>
  <si>
    <t>098-946-5144</t>
  </si>
  <si>
    <t>サポートセンターわくわく　児童発達支援事業所</t>
  </si>
  <si>
    <t>有限会社アンナ</t>
  </si>
  <si>
    <t>児童デイサービス　アンナ</t>
  </si>
  <si>
    <t>沖縄県中頭郡西原町字翁長１７５－１１　サンフラワーいとかず１０５</t>
  </si>
  <si>
    <t>098-946-0077</t>
  </si>
  <si>
    <t>コロニー児童デイサービスにしはら</t>
  </si>
  <si>
    <t>沖縄県中頭郡西原町棚原781番地さんめい荘205</t>
  </si>
  <si>
    <t>098-945-2610</t>
  </si>
  <si>
    <t>スマイリーハウスにしはら</t>
  </si>
  <si>
    <t>沖縄県中頭郡西原町内間３４６番地</t>
  </si>
  <si>
    <t>合同会社福の木</t>
  </si>
  <si>
    <t>児童デイサービスレインボー</t>
  </si>
  <si>
    <t>沖縄県中頭郡西原町上原２丁目９番地の８</t>
  </si>
  <si>
    <t>098-945-1127</t>
  </si>
  <si>
    <t>Atelierみるく</t>
  </si>
  <si>
    <t>沖縄県中頭郡西原町小橋川８０番地</t>
  </si>
  <si>
    <t>098-963-5211</t>
  </si>
  <si>
    <t>楽学喜サポートanemone</t>
  </si>
  <si>
    <t>沖縄県中頭郡西原町上原１丁目２１番地の２　稲穂ビル１Ｆ</t>
  </si>
  <si>
    <t>098-943-0877</t>
  </si>
  <si>
    <t>合同会社SHINKA</t>
  </si>
  <si>
    <t>児童デイサービスぱいかじ</t>
  </si>
  <si>
    <t>沖縄県中頭郡西原町翁長６４１番地　１０１号室、１０２号室</t>
  </si>
  <si>
    <t>098-882-8070</t>
  </si>
  <si>
    <t>098-959-1107</t>
  </si>
  <si>
    <t>ウィルハーモニー</t>
  </si>
  <si>
    <t>沖縄県中頭郡西原町幸地896－3</t>
  </si>
  <si>
    <t>合同会社デイジー</t>
  </si>
  <si>
    <t>littleデイジー</t>
  </si>
  <si>
    <t>沖縄県中頭郡西原町上原一丁目24番15号</t>
  </si>
  <si>
    <t>098-943-6332</t>
  </si>
  <si>
    <t>株式会社ことばとあたま・体の研究所</t>
  </si>
  <si>
    <t>ことばとあたま・体のリハ室</t>
  </si>
  <si>
    <t>沖縄県中頭郡西原町翁長827番地　城間アパート101</t>
  </si>
  <si>
    <t>098-943-6023</t>
  </si>
  <si>
    <t>合同会社ルアナ</t>
  </si>
  <si>
    <t>児童デイサービスにじ</t>
  </si>
  <si>
    <t>沖縄県中頭郡西原町翁長237番地の4　直レジデンスⅢ　1階1-Ａ号室</t>
  </si>
  <si>
    <t>098-917-0759</t>
  </si>
  <si>
    <t>合同会社万寿</t>
  </si>
  <si>
    <t>こどもサポート　はるかぜ</t>
  </si>
  <si>
    <t>沖縄県中頭郡西原町棚原1丁目13番地13丸充アパート1F</t>
  </si>
  <si>
    <t>098-894-9792</t>
  </si>
  <si>
    <t>株式会社I.Revolution</t>
  </si>
  <si>
    <t>児童デイサービス　ちゅーりっぷ</t>
  </si>
  <si>
    <t>沖縄県中頭郡西原町我謝８番地100</t>
  </si>
  <si>
    <t>098-960-2489</t>
  </si>
  <si>
    <t>合同会社ＳＨＩＮＫＡ</t>
  </si>
  <si>
    <t>児童デイサービスぱいかじたなはら事業所</t>
  </si>
  <si>
    <t>沖縄県中頭郡西原町字棚原235番地3</t>
  </si>
  <si>
    <t>098-943-3188</t>
  </si>
  <si>
    <t>cocoloブリッジ</t>
  </si>
  <si>
    <t>沖縄県中頭郡西原町翁長287番地　2-B号室</t>
  </si>
  <si>
    <t>098-988-4366</t>
  </si>
  <si>
    <t>児童デイサービス　さくらキッズ</t>
  </si>
  <si>
    <t>沖縄県豊見城市平良116－１　ハイム大城</t>
  </si>
  <si>
    <t>098-840-6374</t>
  </si>
  <si>
    <t>キャンディーズ</t>
  </si>
  <si>
    <t>沖縄県豊見城市上田４６０－１</t>
  </si>
  <si>
    <t>098-856-3001</t>
  </si>
  <si>
    <t>桜山荘「共に生きる町」たかみね　児童デイサービスさくらキッズ３号館</t>
  </si>
  <si>
    <t>沖縄県豊見城市高嶺３９５番地４４</t>
  </si>
  <si>
    <t>098-996-2514</t>
  </si>
  <si>
    <t>シルビアン　スポレク療育館おなが</t>
  </si>
  <si>
    <t>沖縄県豊見城市翁長４５７－１</t>
  </si>
  <si>
    <t>098-856-5787</t>
  </si>
  <si>
    <t>桜山荘「共にいきる町」たいら　児童デイサービスさくらキッズ４号館</t>
  </si>
  <si>
    <t>098-996-4013</t>
  </si>
  <si>
    <t>リトルグリーンバードとみしろ</t>
  </si>
  <si>
    <t>沖縄県豊見城市根差部727番地　エクセルビル205</t>
  </si>
  <si>
    <t>098-996-1140</t>
  </si>
  <si>
    <t>098-996-2971</t>
  </si>
  <si>
    <t>こどもプラス豊見城教室</t>
  </si>
  <si>
    <t>沖縄県豊見城市宜保一丁目７番地５</t>
  </si>
  <si>
    <t>098-851-8960</t>
  </si>
  <si>
    <t>株式会社シマナーズ</t>
  </si>
  <si>
    <t>グローアップ</t>
  </si>
  <si>
    <t>098-996-2357</t>
  </si>
  <si>
    <t>桜山荘「共に生きる町」たかみね　児童デイサービスさくらキッズ５号館</t>
  </si>
  <si>
    <t>沖縄県豊見城市字高嶺395番地44</t>
  </si>
  <si>
    <t>098-996-2513</t>
  </si>
  <si>
    <t>合同会社寿菜</t>
  </si>
  <si>
    <t>児童デイサービスルピナス</t>
  </si>
  <si>
    <t>沖縄県島尻郡八重瀬町世名城954-5</t>
  </si>
  <si>
    <t>098-955-0188</t>
  </si>
  <si>
    <t>一般社団法人ココカラ</t>
  </si>
  <si>
    <t>児童発達支援事業所アネラ</t>
  </si>
  <si>
    <t>沖縄県島尻郡南風原町津嘉山1490番地メディカルプラザつかざん1階</t>
  </si>
  <si>
    <t>098-953-1862</t>
  </si>
  <si>
    <t>合同会社　ＴＡＭＩ</t>
  </si>
  <si>
    <t>児童デイサービスまはろ真玉橋</t>
  </si>
  <si>
    <t>沖縄県豊見城市字真玉橋135番地ＮＰＫビル1-Ｃ</t>
  </si>
  <si>
    <t>098-996-2807</t>
  </si>
  <si>
    <t>株式会社にじいろ</t>
  </si>
  <si>
    <t>にじいろ児童デイサービス</t>
  </si>
  <si>
    <t>沖縄県豊見城市字座安３１９番地２　１階</t>
  </si>
  <si>
    <t>098-852-2616</t>
  </si>
  <si>
    <t>こどもプラス豊見城教室別館</t>
  </si>
  <si>
    <t>沖縄県豊見城市宜保二丁目7番地18 ウエストブルー2-B</t>
  </si>
  <si>
    <t>098-851-9560</t>
  </si>
  <si>
    <t>放課後等デイサービス　ぱすてる</t>
  </si>
  <si>
    <t>沖縄県豊見城市宜保3丁目1番地10シャトレＴＫⅡ　Ｂ-102</t>
  </si>
  <si>
    <t>098-851-4626</t>
  </si>
  <si>
    <t>ハッピーテラス豊見城教室</t>
  </si>
  <si>
    <t>沖縄県豊見城市宜保189-23 STハウス１階</t>
  </si>
  <si>
    <t>098-856-5227</t>
  </si>
  <si>
    <t>一般社団法人希望舎</t>
  </si>
  <si>
    <t>キッズコートとみぐすく</t>
  </si>
  <si>
    <t>沖縄県豊見城市高嶺368-71</t>
  </si>
  <si>
    <t>098-851-4471</t>
  </si>
  <si>
    <t>合同会社ＭＵＴ</t>
  </si>
  <si>
    <t>Ｆａｉｎ</t>
  </si>
  <si>
    <t>沖縄県豊見城市真玉橋327番地フィエスタdeアスル1-3</t>
  </si>
  <si>
    <t>098-800-1490</t>
  </si>
  <si>
    <t>キッズコートぼぬーる</t>
  </si>
  <si>
    <t>沖縄県豊見城市豊見城478-4</t>
  </si>
  <si>
    <t>098-840-6018</t>
  </si>
  <si>
    <t>こどもプラス豊見城教室３号館</t>
  </si>
  <si>
    <t>沖縄県豊見城市上田５４０－１仲元ビル２０９</t>
  </si>
  <si>
    <t>098-851-9460</t>
  </si>
  <si>
    <t>ぱすてるHouse</t>
  </si>
  <si>
    <t>沖縄県豊見城市名嘉地91番地</t>
  </si>
  <si>
    <t>098-894-6418</t>
  </si>
  <si>
    <t>ぐろーあっぷ ＳＵＮ</t>
  </si>
  <si>
    <t>沖縄県豊見城市宜保1丁目2番地2ラ・フォーレチャイムⅡ1階</t>
  </si>
  <si>
    <t>098-996-5408</t>
  </si>
  <si>
    <t>合同会社彩</t>
  </si>
  <si>
    <t>コネクト×さいころ</t>
  </si>
  <si>
    <t>沖縄県豊見城市豊見城466番地2　ディアフラッツK201号室</t>
  </si>
  <si>
    <t>098-987-1560</t>
  </si>
  <si>
    <t>児童発達支援　あろはＫｉｄｓ金良</t>
  </si>
  <si>
    <t>沖縄県豊見城市字金良101</t>
  </si>
  <si>
    <t>098-851-4718</t>
  </si>
  <si>
    <t>株式会社自遊Ｊｉｎｎ</t>
  </si>
  <si>
    <t>うみとたいよう根差部店</t>
  </si>
  <si>
    <t>沖縄県豊見城市根差部205番地</t>
  </si>
  <si>
    <t>098-851-2207</t>
  </si>
  <si>
    <t>一般社団法人　希望舎</t>
  </si>
  <si>
    <t>キッズコートおなが</t>
  </si>
  <si>
    <t>沖縄県豊見城市翁長800番地2</t>
  </si>
  <si>
    <t>098-856-7440</t>
  </si>
  <si>
    <t>こどもプラス豊見城教室4号館</t>
  </si>
  <si>
    <t>沖縄県豊見城市宜保四丁目9番地7</t>
  </si>
  <si>
    <t>098-851-9623</t>
  </si>
  <si>
    <t>合同会社ＬＩＳ</t>
  </si>
  <si>
    <t>ＳＨＩＮＥ</t>
  </si>
  <si>
    <t>沖縄県豊見城市長堂143番地10</t>
  </si>
  <si>
    <t>098-955-9555</t>
  </si>
  <si>
    <t>株式会社ラピラス</t>
  </si>
  <si>
    <t>児童発達支援事業所・放課後等デイサービス　あすなろ</t>
  </si>
  <si>
    <t>沖縄県豊見城市豊見城131-2</t>
  </si>
  <si>
    <t>080-7221-6937</t>
  </si>
  <si>
    <t>医療型児童発達支援センター　バンビ</t>
  </si>
  <si>
    <t>沖縄県沖縄市比屋根５－２－１７</t>
  </si>
  <si>
    <t>沖縄県沖縄市</t>
  </si>
  <si>
    <t>沖縄県沖縄市知花６－３６－２９</t>
  </si>
  <si>
    <t>社会福祉法人沖縄肢体不自由児協会</t>
  </si>
  <si>
    <t>放課後等デイサービス事業所　アラジン</t>
  </si>
  <si>
    <t>沖縄県沖縄市字比屋根５丁目２番１７号</t>
  </si>
  <si>
    <t>児童デイサービス　てぃんくる</t>
  </si>
  <si>
    <t>沖縄県沖縄市登川538番地</t>
  </si>
  <si>
    <t>放課後等デイサービス　ちゅらら</t>
  </si>
  <si>
    <t>沖縄県沖縄市越来１丁目１番３７号</t>
  </si>
  <si>
    <t>098-988-5056</t>
  </si>
  <si>
    <t>特定非営利活動法人　サポートセンター　ゆめさき</t>
  </si>
  <si>
    <t>児童デイサービス　ゆめさきクラブ</t>
  </si>
  <si>
    <t>沖縄県沖縄市高原六丁目7番40号</t>
  </si>
  <si>
    <t>098-989-3719</t>
  </si>
  <si>
    <t>特定非営利活動法人Ｈ・Ｕ・Ｂ研究所</t>
  </si>
  <si>
    <t>児童デイサービス　そらキッズ</t>
  </si>
  <si>
    <t>沖縄県沖縄市松本2丁目30番2号</t>
  </si>
  <si>
    <t>098-939-7776</t>
  </si>
  <si>
    <t>児童デイサービス　そらステーション</t>
  </si>
  <si>
    <t>沖縄県沖縄市松本2丁目30番3号</t>
  </si>
  <si>
    <t>098-929-1142</t>
  </si>
  <si>
    <t>株式会社つながり</t>
  </si>
  <si>
    <t>多機能型障がい福祉サービス事業所　あっぷ</t>
  </si>
  <si>
    <t>沖縄県沖縄市松本３－１７－７</t>
  </si>
  <si>
    <t>レッツ</t>
  </si>
  <si>
    <t>非営利活動法人バリアフリーネットワーク会議</t>
  </si>
  <si>
    <t>児童デイサービス　そら</t>
  </si>
  <si>
    <t>沖縄県沖縄市松本2丁目30番1号</t>
  </si>
  <si>
    <t>支援センター　パレット</t>
  </si>
  <si>
    <t>沖縄県沖縄市美原４－６－２０</t>
  </si>
  <si>
    <t>098-963-5010</t>
  </si>
  <si>
    <t>特定非営利活動法人なちゅら福祉ネット</t>
  </si>
  <si>
    <t>Ｈａｐｐｙ　Ｓｍｉｌｅ</t>
  </si>
  <si>
    <t>合同会社ＫＩＤ’ｓサポートいっぽ</t>
  </si>
  <si>
    <t>児童デイサービスいっぽクラブ</t>
  </si>
  <si>
    <t>沖縄県沖縄市高原５－１５－５－２Ｆ</t>
  </si>
  <si>
    <t>098-938-6687</t>
  </si>
  <si>
    <t>児童発達支援事業所　レッツ</t>
  </si>
  <si>
    <t>098-937-7000</t>
  </si>
  <si>
    <t>セントアロー</t>
  </si>
  <si>
    <t>沖縄県うるま市字高江洲991番地2　2F</t>
  </si>
  <si>
    <t>098-989-5776</t>
  </si>
  <si>
    <t>きづき児童デイ　トリトン</t>
  </si>
  <si>
    <t>沖縄県沖縄市泡瀬一丁目２２番１５号</t>
  </si>
  <si>
    <t>098-923-3823</t>
  </si>
  <si>
    <t>合同会社穀雨</t>
  </si>
  <si>
    <t>こども支援ルーム　コクーン</t>
  </si>
  <si>
    <t>沖縄県沖縄市美原2-17-1　2Ｆ</t>
  </si>
  <si>
    <t>098-989-9002</t>
  </si>
  <si>
    <t>株式会社プランニングS</t>
  </si>
  <si>
    <t>ふれあいきっず</t>
  </si>
  <si>
    <t>沖縄県沖縄市東２丁目２番地１号サーティーナインビル１０２号室</t>
  </si>
  <si>
    <t>098-921-2015</t>
  </si>
  <si>
    <t>コロニー児童デイサービスやまうち</t>
  </si>
  <si>
    <t>沖縄県沖縄市山内４－１－１０</t>
  </si>
  <si>
    <t>098-933-6855</t>
  </si>
  <si>
    <t>放課後等デイサービスＩＭＵＡ</t>
  </si>
  <si>
    <t>沖縄県沖縄市知花６丁目４０番３号</t>
  </si>
  <si>
    <t>こもれび通所支援事業所</t>
  </si>
  <si>
    <t>沖縄県沖縄市諸見里２－１８－１５　２階</t>
  </si>
  <si>
    <t>098-932-3028</t>
  </si>
  <si>
    <t>しあわせ駅　山内</t>
  </si>
  <si>
    <t>沖縄県沖縄市山内４丁目１７－１９</t>
  </si>
  <si>
    <t>ふれあいきっず高原</t>
  </si>
  <si>
    <t>沖縄県沖縄市高原2丁目7番11号Ｋ号室</t>
  </si>
  <si>
    <t>098-987-8830</t>
  </si>
  <si>
    <t>ゆめそら</t>
  </si>
  <si>
    <t>沖縄県沖縄市美原３丁目４番１０号C棟</t>
  </si>
  <si>
    <t>098-938-4152</t>
  </si>
  <si>
    <t>株式会社いきがいクリエーション</t>
  </si>
  <si>
    <t>こども発達支援サポート　Wa　はーと</t>
  </si>
  <si>
    <t>沖縄県沖縄市大里二丁目7番10号　嘉陽アパート101</t>
  </si>
  <si>
    <t>098-921-2105</t>
  </si>
  <si>
    <t>沖縄県沖縄市大里二丁目7番10号　嘉陽アパート101、102、103</t>
  </si>
  <si>
    <t>ふれあいきっず胡屋</t>
  </si>
  <si>
    <t>沖縄県沖縄市胡屋七丁目5番35号　103号室</t>
  </si>
  <si>
    <t>098-987-8835</t>
  </si>
  <si>
    <t>特定非営利活動法人海莉</t>
  </si>
  <si>
    <t>児童サポートハウス　くれよん！</t>
  </si>
  <si>
    <t>沖縄県沖縄市松本４丁目１７番１号</t>
  </si>
  <si>
    <t>098-988-5594</t>
  </si>
  <si>
    <t>コロニー児童デイサービスのぼりかわ</t>
  </si>
  <si>
    <t>沖縄県沖縄市登川２－１９－２２</t>
  </si>
  <si>
    <t>098-938-5227</t>
  </si>
  <si>
    <t>098-975-6057</t>
  </si>
  <si>
    <t>コロニー児童デイサービスちばな</t>
  </si>
  <si>
    <t>沖縄県沖縄市知花6-34-3</t>
  </si>
  <si>
    <t>098-987-8012</t>
  </si>
  <si>
    <t>株式会社Lateral Kids</t>
  </si>
  <si>
    <t>am 古謝</t>
  </si>
  <si>
    <t>沖縄県沖縄市古謝一丁目5番22号</t>
  </si>
  <si>
    <t>098-938-0202</t>
  </si>
  <si>
    <t>098-988-7578</t>
  </si>
  <si>
    <t>株式会社スマイルホーム</t>
  </si>
  <si>
    <t>ドリームボックス沖縄園田</t>
  </si>
  <si>
    <t>沖縄県沖縄市園田1-1-16　1階</t>
  </si>
  <si>
    <t>098-989-9881</t>
  </si>
  <si>
    <t>一般社団法人ろじん</t>
  </si>
  <si>
    <t>Roselle Association CLUB Ⅲ</t>
  </si>
  <si>
    <t>沖縄県沖縄市高原6丁目3番15号</t>
  </si>
  <si>
    <t>098-987-8285</t>
  </si>
  <si>
    <t>特定非営利活動法人Toi Toi</t>
  </si>
  <si>
    <t>重症心身 児童発達支援 Toi Toi</t>
  </si>
  <si>
    <t>沖縄県沖縄市諸見里一丁目11番20号</t>
  </si>
  <si>
    <t>098-931-9811</t>
  </si>
  <si>
    <t>株式会社　O・M・I</t>
  </si>
  <si>
    <t>児童デイサービスほーぷ</t>
  </si>
  <si>
    <t>沖縄県沖縄市美原一丁目3番11号</t>
  </si>
  <si>
    <t>098-959-9681</t>
  </si>
  <si>
    <t>ゆいキッズ</t>
  </si>
  <si>
    <t>沖縄県沖縄市明道一丁目18番1号</t>
  </si>
  <si>
    <t>放課後等児童デイサービスKoikoi</t>
  </si>
  <si>
    <t>沖縄県沖縄市高原四丁目20番7号　1階</t>
  </si>
  <si>
    <t>Roselle Association CLUB V</t>
  </si>
  <si>
    <t>沖縄県沖縄市海邦1－19－32</t>
  </si>
  <si>
    <t>098-989-0564</t>
  </si>
  <si>
    <t>児童デイサービスnana-la</t>
  </si>
  <si>
    <t>沖縄県沖縄市海邦二丁目９番18号</t>
  </si>
  <si>
    <t>098-939-2411</t>
  </si>
  <si>
    <t>児童デイサービス あそぼう</t>
  </si>
  <si>
    <t>ちいさなたね株式会社</t>
  </si>
  <si>
    <t>児童サポートチーム あおぞらの木</t>
  </si>
  <si>
    <t>沖縄県沖縄市知花六丁目40番15号 202</t>
  </si>
  <si>
    <t>098-800-1076</t>
  </si>
  <si>
    <t>ドーユーラボひやごん</t>
  </si>
  <si>
    <t>098-989-4159</t>
  </si>
  <si>
    <t>株式会社　ニライハート</t>
  </si>
  <si>
    <t>しあわせ駅　松本</t>
  </si>
  <si>
    <t>沖縄県沖縄市松本870-2　1Ｆ</t>
  </si>
  <si>
    <t>098-923-2036</t>
  </si>
  <si>
    <t>株式会社ベストビジネスコミュニケーション</t>
  </si>
  <si>
    <t>児童デイサービス結らんど山里</t>
  </si>
  <si>
    <t>沖縄県沖縄市山里一丁目21番3号</t>
  </si>
  <si>
    <t>098-923-0508</t>
  </si>
  <si>
    <t>児童デイサービスＬuana</t>
  </si>
  <si>
    <t>沖縄県沖縄市南桃原三丁目40番18号</t>
  </si>
  <si>
    <t>098-989-6881</t>
  </si>
  <si>
    <t>特定非営利活動法人　Ｔoi Toi</t>
  </si>
  <si>
    <t>重症心身児童発達支援　pal</t>
  </si>
  <si>
    <t>沖縄県沖縄市南桃原1－18－15高宮城ハウス　♯Ａ</t>
  </si>
  <si>
    <t>080-6499-0288</t>
  </si>
  <si>
    <t>株式会社エイジングウェル</t>
  </si>
  <si>
    <t>アユーラ放課後等デイサービス沖縄１</t>
  </si>
  <si>
    <t>沖縄県沖縄市比屋根二丁目13番地26</t>
  </si>
  <si>
    <t>098-923-2113</t>
  </si>
  <si>
    <t>沖縄県沖縄市比屋根二丁目13番地16</t>
  </si>
  <si>
    <t>098-923-2780</t>
  </si>
  <si>
    <t>合同会社momo</t>
  </si>
  <si>
    <t>oliveやまうち</t>
  </si>
  <si>
    <t>沖縄県沖縄市山内二丁目23番25号</t>
  </si>
  <si>
    <t>098-911-3102</t>
  </si>
  <si>
    <t>ドリームボックス　沖縄　南桃原</t>
  </si>
  <si>
    <t>沖縄県沖縄市南桃原一丁目11－1　1F</t>
  </si>
  <si>
    <t>098-988-5700</t>
  </si>
  <si>
    <t>デイサービスWANSTYLE(ワンスタイル)</t>
  </si>
  <si>
    <t>沖縄県沖縄市与儀1丁目2番23号</t>
  </si>
  <si>
    <t>合同会社　穀雨</t>
  </si>
  <si>
    <t>こども支援ルーム　コクーン　フォルテ</t>
  </si>
  <si>
    <t>沖縄県沖縄市宮里3-36-10</t>
  </si>
  <si>
    <t>098-989-0077</t>
  </si>
  <si>
    <t>児童発達支援事業所coco</t>
  </si>
  <si>
    <t>NPO法人　TANOSHI-KU</t>
  </si>
  <si>
    <t>思春期サポート　未来の宝　アダマスrise</t>
  </si>
  <si>
    <t>沖縄県沖縄市高原3-1-53　1階</t>
  </si>
  <si>
    <t>098-989-0745</t>
  </si>
  <si>
    <t>広伸会あげだ教室</t>
  </si>
  <si>
    <t>沖縄県沖縄市住吉１丁目２番２６号</t>
  </si>
  <si>
    <t>098-923-2118</t>
  </si>
  <si>
    <t>合同会社ＣＭＹＫ</t>
  </si>
  <si>
    <t>ＩＬＯ</t>
  </si>
  <si>
    <t>沖縄県沖縄市登川2129番地1　1F</t>
  </si>
  <si>
    <t>098-987-8563</t>
  </si>
  <si>
    <t>株式会社Ｏ・Ｍ・Ｉ</t>
  </si>
  <si>
    <t>児童デイサービスほーぷＪｒ．</t>
  </si>
  <si>
    <t>沖縄県沖縄市胡屋六丁目９番17号１Ｆ</t>
  </si>
  <si>
    <t>098-988-7913</t>
  </si>
  <si>
    <t>児童サポートチーム　にじいろの木</t>
  </si>
  <si>
    <t>沖縄県沖縄市知花六丁目40番12号　204</t>
  </si>
  <si>
    <t>098-961-2120</t>
  </si>
  <si>
    <t>一般社団法人沖縄・子ども育成協会</t>
  </si>
  <si>
    <t>放課後等デイサービス　志塾フリースクールLINO</t>
  </si>
  <si>
    <t>沖縄県沖縄市知花1-26-19　201</t>
  </si>
  <si>
    <t>080-3588-8620</t>
  </si>
  <si>
    <t>合同会社マスマス会</t>
  </si>
  <si>
    <t>放課後等デイサービスきらりん</t>
  </si>
  <si>
    <t>沖縄県沖縄市桃原三丁目9番20号</t>
  </si>
  <si>
    <t>098-989-9569</t>
  </si>
  <si>
    <t>株式会社　スマイルホーム</t>
  </si>
  <si>
    <t>ドリームボックス　沖縄　美里</t>
  </si>
  <si>
    <t>沖縄県沖縄市美里仲原町1-11</t>
  </si>
  <si>
    <t>098-923-0068</t>
  </si>
  <si>
    <t>児童デイサービス結らんど松本</t>
  </si>
  <si>
    <t>沖縄県沖縄市松本898番地コーポ美原1階</t>
  </si>
  <si>
    <t>098-923-1883</t>
  </si>
  <si>
    <t>合同会社テン・リフォーム</t>
  </si>
  <si>
    <t>ココサポジュニア</t>
  </si>
  <si>
    <t>沖縄県沖縄市山内三丁目11番11号</t>
  </si>
  <si>
    <t>098-989-5475</t>
  </si>
  <si>
    <t>特定非営利活動法人　海莉</t>
  </si>
  <si>
    <t>児童サポートハウス　Conte</t>
  </si>
  <si>
    <t>沖縄県沖縄市高原7丁目27-9</t>
  </si>
  <si>
    <t>098-933-3331</t>
  </si>
  <si>
    <t>児童デイサービスleo</t>
  </si>
  <si>
    <t>沖縄県沖縄市桃原四丁目23番41号</t>
  </si>
  <si>
    <t>098-923-4015</t>
  </si>
  <si>
    <t>児童デイサービス結らんど松本Ⅱ</t>
  </si>
  <si>
    <t>沖縄県沖縄市松本三丁目3番3号</t>
  </si>
  <si>
    <t>098-989-7680</t>
  </si>
  <si>
    <t>MiraColo</t>
  </si>
  <si>
    <t>沖縄県沖縄市知花5丁目16番63号</t>
  </si>
  <si>
    <t>098-989-9565</t>
  </si>
  <si>
    <t>一般社団法人ｉｉｔｏｃｏ</t>
  </si>
  <si>
    <t>児童発達支援事業所ｉｔｏ</t>
  </si>
  <si>
    <t>沖縄県沖縄市泡瀬二丁目3番17号BLUE SKY AWASE A-1</t>
  </si>
  <si>
    <t>098-989-9973</t>
  </si>
  <si>
    <t>きづき児童デイ　トリトンⅡ</t>
  </si>
  <si>
    <t>株式会社　AZOKPRO</t>
  </si>
  <si>
    <t>こども支援ハウスRacucuru</t>
  </si>
  <si>
    <t>沖縄県沖縄市胡屋四丁目30番10号</t>
  </si>
  <si>
    <t>098-989-3256</t>
  </si>
  <si>
    <t>ＴＴハウス株式会社</t>
  </si>
  <si>
    <t>放課後等デイサービス　ウィズ・ユー知花</t>
  </si>
  <si>
    <t>沖縄県沖縄市知花5丁目16番64号</t>
  </si>
  <si>
    <t>098-989-1980</t>
  </si>
  <si>
    <t>特定非営利活動法人みちくさ</t>
  </si>
  <si>
    <t>児童デイサービス　ぷらす</t>
  </si>
  <si>
    <t>沖縄県沖縄市美原1丁目13番6号　2階</t>
  </si>
  <si>
    <t>098-959-6412</t>
  </si>
  <si>
    <t>児童発達支援事業所Mana　はな組</t>
  </si>
  <si>
    <t>沖縄県沖縄市大里3丁目5番11号</t>
  </si>
  <si>
    <t>098-938-7937</t>
  </si>
  <si>
    <t>合同会社フェアリー８</t>
  </si>
  <si>
    <t>児童サポートハウス　ユニコーン</t>
  </si>
  <si>
    <t>沖縄県沖縄市比屋根3丁目12番18号1階</t>
  </si>
  <si>
    <t>098-960-6277</t>
  </si>
  <si>
    <t>株式会社Ｓｅｍｉ　Ｓｔａｌｌ</t>
  </si>
  <si>
    <t>児童発達支援･放課後等デイサービス ぽんぽこ</t>
  </si>
  <si>
    <t>沖縄県沖縄市美里仲原町13番5号</t>
  </si>
  <si>
    <t>098-989-0540</t>
  </si>
  <si>
    <t>合同会社Link Eight</t>
  </si>
  <si>
    <t>放課後等デイサービス　リンク　エイト</t>
  </si>
  <si>
    <t>沖縄県沖縄市比屋根6丁目3番13号</t>
  </si>
  <si>
    <t>090-6569-5707</t>
  </si>
  <si>
    <t>株式会社 With Smile Choice</t>
  </si>
  <si>
    <t>放課後等デイサービス scrumPLUS沖縄宮里校</t>
  </si>
  <si>
    <t>沖縄県沖縄市東2-15-5</t>
  </si>
  <si>
    <t>098-989-5504</t>
  </si>
  <si>
    <t>株式会社すごいや</t>
  </si>
  <si>
    <t>かばーの森</t>
  </si>
  <si>
    <t>沖縄県沖縄市登川1丁目5番29号</t>
  </si>
  <si>
    <t>098-921-2517</t>
  </si>
  <si>
    <t>株式会社IRIE LIFE</t>
  </si>
  <si>
    <t>放課後等デイサービス Laugh Base</t>
  </si>
  <si>
    <t>沖縄県沖縄市胡屋一丁目5-15　マンションカナン201</t>
  </si>
  <si>
    <t>080-3970-2412</t>
  </si>
  <si>
    <t>児童発達支援･放課後等デイサービス 空から</t>
  </si>
  <si>
    <t>沖縄県沖縄市大里二丁目5番18号 2F</t>
  </si>
  <si>
    <t>098-987-8104</t>
  </si>
  <si>
    <t>合同会社Endeavour</t>
  </si>
  <si>
    <t>キッズステーションエンデバー</t>
  </si>
  <si>
    <t>沖縄県沖縄市宮里三丁目40番12号</t>
  </si>
  <si>
    <t>098-938-6005</t>
  </si>
  <si>
    <t>合同会社Ｌｉｎｋ Ｅｉｇｈｔ</t>
  </si>
  <si>
    <t>放課後等デイサービス　リンク エイトⅡ</t>
  </si>
  <si>
    <t>沖縄県沖縄市大里1丁目14番25号</t>
  </si>
  <si>
    <t>090-2588-6547</t>
  </si>
  <si>
    <t>社会福祉法人宜野湾市社会福祉協議会</t>
  </si>
  <si>
    <t>宜野湾市児童発達支援事業所「愛育園」</t>
  </si>
  <si>
    <t>沖縄県宜野湾市赤道２－７－２</t>
  </si>
  <si>
    <t>098-892-6525</t>
  </si>
  <si>
    <t>特定非営利活動法人　ハートフリーネットワーク会議</t>
  </si>
  <si>
    <t>放課後等デイサービス　ひまわり</t>
  </si>
  <si>
    <t>沖縄県宜野湾市嘉数三丁目24番11号</t>
  </si>
  <si>
    <t>098-890-2300</t>
  </si>
  <si>
    <t>子育てサポート　交流広場ハッピーハウス</t>
  </si>
  <si>
    <t>沖縄県宜野湾市野嵩1-35-2</t>
  </si>
  <si>
    <t>098-893-1450</t>
  </si>
  <si>
    <t>子育てサポート交流広場ハッピーハウス</t>
  </si>
  <si>
    <t>放課後等デイサービス　いちごさんご</t>
  </si>
  <si>
    <t>沖縄県宜野湾市長田２丁目１５番１号</t>
  </si>
  <si>
    <t>098-892-1535</t>
  </si>
  <si>
    <t>児童デイサービス　ゆうわ</t>
  </si>
  <si>
    <t>沖縄県宜野湾市野嵩１丁目14番13号</t>
  </si>
  <si>
    <t>沖縄県宜野湾市野嵩１丁目１４番１３号</t>
  </si>
  <si>
    <t>一般社団法人フリースタイルコミュニケーション</t>
  </si>
  <si>
    <t>障がい児通所支援事業　わらい</t>
  </si>
  <si>
    <t>沖縄県宜野湾市大謝名二丁目１－２</t>
  </si>
  <si>
    <t>098-988-0711</t>
  </si>
  <si>
    <t>ＮＰＯ法人ＴＡＮＯＳＨ－ＫＵ</t>
  </si>
  <si>
    <t>思春期サポート　未来の宝　アダマス</t>
  </si>
  <si>
    <t>沖縄県宜野湾市上原1-21-11　１階</t>
  </si>
  <si>
    <t>098-892-1688</t>
  </si>
  <si>
    <t>沖縄県宜野湾市上原１－２１－１１　１階</t>
  </si>
  <si>
    <t>児童デイサービスまはろ宜野湾大謝名</t>
  </si>
  <si>
    <t>沖縄県宜野湾市大謝名1-3-14-1Fビジュアルサンセット</t>
  </si>
  <si>
    <t>098-917-2247</t>
  </si>
  <si>
    <t>合同会社ぬあんほ</t>
  </si>
  <si>
    <t>JYU×JYUステーション</t>
  </si>
  <si>
    <t>沖縄県宜野湾市大謝名４丁目５－２０</t>
  </si>
  <si>
    <t>098-943-0656</t>
  </si>
  <si>
    <t>株式会社　ライフデザイン</t>
  </si>
  <si>
    <t>児童デイサービスまはろ宜野湾志真志</t>
  </si>
  <si>
    <t>沖縄県宜野湾市志真志1-8-1　1階　コーポ棚原</t>
  </si>
  <si>
    <t>098-943-6273</t>
  </si>
  <si>
    <t>児童デイサービス・アニマートぎのわん</t>
  </si>
  <si>
    <t>沖縄県宜野湾市真志喜２丁目１４番１８号マーシーマンションⅢ１０５号室</t>
  </si>
  <si>
    <t>098-988-9619</t>
  </si>
  <si>
    <t>合同会社One Step Up</t>
  </si>
  <si>
    <t>こどもプラス宜野湾教室</t>
  </si>
  <si>
    <t>沖縄県宜野湾市長田四丁目１番２０号　リラーシェ長田101</t>
  </si>
  <si>
    <t>098-943-6705</t>
  </si>
  <si>
    <t>思春期サポート　未来の宝　アダマスplus＋</t>
  </si>
  <si>
    <t>沖縄県宜野湾市真栄原一丁目11番1号シャルマンライフ真栄原１階</t>
  </si>
  <si>
    <t>098-890-5215</t>
  </si>
  <si>
    <t>子ども療育ステーションここふわ 真志喜</t>
  </si>
  <si>
    <t>沖縄県宜野湾市真志喜2-22-8　1F</t>
  </si>
  <si>
    <t>おれんじキッズ＆児童デイサービス・アニマートぎのわん</t>
  </si>
  <si>
    <t>沖縄県宜野湾市真志喜二丁目２６番７　マシキベイエリア１０２</t>
  </si>
  <si>
    <t>098-894-8275</t>
  </si>
  <si>
    <t>合同会社Retreat</t>
  </si>
  <si>
    <t>そだちのしえん　りとりぃと</t>
  </si>
  <si>
    <t>沖縄県宜野湾市野嵩二丁目28番3号</t>
  </si>
  <si>
    <t>098-975-7225</t>
  </si>
  <si>
    <t>りんくる我如古</t>
  </si>
  <si>
    <t>沖縄県宜野湾市字我如古447番地１　2階</t>
  </si>
  <si>
    <t>098-987-6572</t>
  </si>
  <si>
    <t>児童発達支援・放課後等デイサービスこどもプラスめばえ佐真下教室</t>
  </si>
  <si>
    <t>沖縄県宜野湾市佐真下80番地1　ハイツシーザ101号室</t>
  </si>
  <si>
    <t>098-987-6900</t>
  </si>
  <si>
    <t>児童デイサービスまはろ宜野湾伊佐</t>
  </si>
  <si>
    <t>沖縄県宜野湾市伊佐2-21-13　大栄マンションⅡ　102</t>
  </si>
  <si>
    <t>098-917-0150</t>
  </si>
  <si>
    <t>JYU×JYUステーション　かかず</t>
  </si>
  <si>
    <t>沖縄県宜野湾市嘉数１丁目４番16-1号</t>
  </si>
  <si>
    <t>株式会社アイ・キッズ</t>
  </si>
  <si>
    <t>放課後等デイサービス　アイ・キッズ宜野湾</t>
  </si>
  <si>
    <t>沖縄県宜野湾市上原1-8-2 102号室</t>
  </si>
  <si>
    <t>098-988-3676</t>
  </si>
  <si>
    <t>広伸会宜野湾教室</t>
  </si>
  <si>
    <t>沖縄県宜野湾市大山六丁目１番５号GreenPalace大山１F</t>
  </si>
  <si>
    <t>098-945-7528</t>
  </si>
  <si>
    <t>098-975-7528</t>
  </si>
  <si>
    <t>りんくる真栄原</t>
  </si>
  <si>
    <t>沖縄県宜野湾市真栄原三丁目17番2号　友愛ビル１階Ｃ号室</t>
  </si>
  <si>
    <t>098-988-8701</t>
  </si>
  <si>
    <t>株式会社Ｉ．Ｒevolution</t>
  </si>
  <si>
    <t>児童デイサービス　メロディ</t>
  </si>
  <si>
    <t>沖縄県宜野湾市我如古3-12-17　ﾏﾝｼｮﾝｼﾃｨﾗｲﾂｶﾞﾈｺ203号</t>
  </si>
  <si>
    <t>098-890-6917</t>
  </si>
  <si>
    <t>colors plus</t>
  </si>
  <si>
    <t>沖縄県宜野湾市我如古1-34-11　ANNEX宮　201</t>
  </si>
  <si>
    <t>098-914-1314</t>
  </si>
  <si>
    <t>一般社団法人ふたふあ</t>
  </si>
  <si>
    <t>ふたふぁきっず</t>
  </si>
  <si>
    <t>沖縄県宜野湾市我如古三丁目20番14号</t>
  </si>
  <si>
    <t>放課後等デイサービス彩り-IRODORI-</t>
  </si>
  <si>
    <t>沖縄県宜野湾市大謝名１丁目17番33号 BARN 2A</t>
  </si>
  <si>
    <t>098-943-4877</t>
  </si>
  <si>
    <t>児童デイサービスぱいかじまえはら事業所</t>
  </si>
  <si>
    <t>沖縄県宜野湾市真栄原三丁目34番22号1階</t>
  </si>
  <si>
    <t>098-943-7212</t>
  </si>
  <si>
    <t>合同会社　歴武</t>
  </si>
  <si>
    <t>放課後デイサービスれきぶ</t>
  </si>
  <si>
    <t>沖縄県宜野湾市嘉数3-29-14</t>
  </si>
  <si>
    <t>098-880-3863</t>
  </si>
  <si>
    <t>りんくるプレパ</t>
  </si>
  <si>
    <t>沖縄県宜野湾市真栄原三丁目20番12号　1階</t>
  </si>
  <si>
    <t>098-988-9661</t>
  </si>
  <si>
    <t>児童発達支援・放課後等デイサービスアイ・キッズ志真志</t>
  </si>
  <si>
    <t>沖縄県宜野湾市志真志一丁目26番15号</t>
  </si>
  <si>
    <t>098-988-8440</t>
  </si>
  <si>
    <t>株式会社鼎インベストメント</t>
  </si>
  <si>
    <t>レベルアップ</t>
  </si>
  <si>
    <t>沖縄県宜野湾市宇地泊463　1階</t>
  </si>
  <si>
    <t>098-987-6843</t>
  </si>
  <si>
    <t>児童発達支援あろはkids志真志</t>
  </si>
  <si>
    <t>沖縄県宜野湾市志真志3-9-7-2F</t>
  </si>
  <si>
    <t>098-943-5410</t>
  </si>
  <si>
    <t>児童発達支援・放課後等デイサービス　ぱれっと</t>
  </si>
  <si>
    <t>098-943-4158</t>
  </si>
  <si>
    <t>しあわせ駅　琉大北</t>
  </si>
  <si>
    <t>沖縄県宜野湾市我如古二丁目12番10号</t>
  </si>
  <si>
    <t>一般社団法人　アスリート工房</t>
  </si>
  <si>
    <t>放課後児童デイ　アスリート工房</t>
  </si>
  <si>
    <t>沖縄県宜野湾市真栄原3丁目6-34</t>
  </si>
  <si>
    <t>098-962-9697</t>
  </si>
  <si>
    <t>合同会社WIND</t>
  </si>
  <si>
    <t>セルフット</t>
  </si>
  <si>
    <t>沖縄県宜野湾市野嵩三丁目7番25号　2F、3F</t>
  </si>
  <si>
    <t>098-893-1071</t>
  </si>
  <si>
    <t>一般社団法人Support Parenting Lab.</t>
  </si>
  <si>
    <t>沖縄県宜野湾市野嵩2丁目28番3号座喜味アパート101号室</t>
  </si>
  <si>
    <t>合同会社AMO</t>
  </si>
  <si>
    <t>放課後等デイサービス　ウィズ・ユー野嵩</t>
  </si>
  <si>
    <t>沖縄県宜野湾市野嵩1丁目11-14</t>
  </si>
  <si>
    <t>098-896-1996</t>
  </si>
  <si>
    <t>社会福祉法人太陽のめぐみ福祉会</t>
  </si>
  <si>
    <t>おひさまのたね療育園</t>
  </si>
  <si>
    <t>沖縄県宜野湾市佐真下57番地6</t>
  </si>
  <si>
    <t>098-943-0485</t>
  </si>
  <si>
    <t>児童デイサービス　エデュカーレ</t>
  </si>
  <si>
    <t>合同会社びーだま</t>
  </si>
  <si>
    <t>児童デイサービスびーだま</t>
  </si>
  <si>
    <t>沖縄県宜野湾市志真志1丁目4番5号　トミハマAPⅡ102号室</t>
  </si>
  <si>
    <t>098-988-3490</t>
  </si>
  <si>
    <t>合同会社ブラッサム</t>
  </si>
  <si>
    <t>児童デイサービス　ブルーム</t>
  </si>
  <si>
    <t>沖縄県宜野湾市真栄原1丁目15番26号</t>
  </si>
  <si>
    <t>090-2510-3147</t>
  </si>
  <si>
    <t>しあわせ駅読谷</t>
  </si>
  <si>
    <t>沖縄県中頭郡読谷村都屋341-1</t>
  </si>
  <si>
    <t>098-956-9081</t>
  </si>
  <si>
    <t>多機能型事業所　きらめき読谷</t>
  </si>
  <si>
    <t>沖縄県中頭郡読谷村渡具知37番地の2</t>
  </si>
  <si>
    <t>098-957-1670</t>
  </si>
  <si>
    <t>098-957-1674</t>
  </si>
  <si>
    <t>合同会社エルピス</t>
  </si>
  <si>
    <t>児童デイサービス　エルピス</t>
  </si>
  <si>
    <t>沖縄県中頭郡北谷町伊平411-2第２東和ビル２階６号室</t>
  </si>
  <si>
    <t>098-936-4023</t>
  </si>
  <si>
    <t>コロニー児童デイサービスくわえ</t>
  </si>
  <si>
    <t>沖縄県中頭郡北谷町桑江５８６－１３</t>
  </si>
  <si>
    <t>098-989-7956</t>
  </si>
  <si>
    <t>沖縄県中頭郡中城村新垣１５８３</t>
  </si>
  <si>
    <t>わくわくクラブ　あすなろ</t>
  </si>
  <si>
    <t>沖縄県中頭郡嘉手納町水釜４４７番地の１</t>
  </si>
  <si>
    <t>わくわくクラブあすなろ</t>
  </si>
  <si>
    <t>沖縄県中頭郡北谷町上勢頭626番地1 (1F-A)</t>
  </si>
  <si>
    <t>合同会社Ｉ’ｍ　Ｈｏｍｅ</t>
  </si>
  <si>
    <t>療育センター　結gift</t>
  </si>
  <si>
    <t>沖縄県中頭郡北中城村屋宜原245-8</t>
  </si>
  <si>
    <t>098-923-0948</t>
  </si>
  <si>
    <t>きらめき古堅</t>
  </si>
  <si>
    <t>沖縄県中頭郡読谷村古堅４７番地</t>
  </si>
  <si>
    <t>098-956-7888</t>
  </si>
  <si>
    <t>きらめき大湾</t>
  </si>
  <si>
    <t>沖縄県中頭郡読谷村大湾549番地の4　コーポラスオクマ101、102</t>
  </si>
  <si>
    <t>098-956-2370</t>
  </si>
  <si>
    <t>きらめきキッズ</t>
  </si>
  <si>
    <t>沖縄県中頭郡読谷村比謝510番地</t>
  </si>
  <si>
    <t>098-923-1823</t>
  </si>
  <si>
    <t>合同会社パッション</t>
  </si>
  <si>
    <t>ふれあいきっず北谷</t>
  </si>
  <si>
    <t>沖縄県中頭郡北谷町字浜川244番地</t>
  </si>
  <si>
    <t>098-936-1902</t>
  </si>
  <si>
    <t>特定非営利活動法人Smoooth</t>
  </si>
  <si>
    <t>スムース　キッズガレージ</t>
  </si>
  <si>
    <t>沖縄県中頭郡読谷村波平1705番地</t>
  </si>
  <si>
    <t>098-958-2422</t>
  </si>
  <si>
    <t>株式会社アソシア</t>
  </si>
  <si>
    <t>沖縄県中頭郡北谷町字北前一丁目10番8</t>
  </si>
  <si>
    <t>おれんじキッズ＆児童デイサービス・アニマートちゃたん</t>
  </si>
  <si>
    <t>沖縄県中頭郡北谷町北谷2丁目6番8号</t>
  </si>
  <si>
    <t>098-988-5763</t>
  </si>
  <si>
    <t>olive</t>
  </si>
  <si>
    <t>沖縄県中頭郡北谷町北前一丁目5番地２　１F</t>
  </si>
  <si>
    <t>098-926-2158</t>
  </si>
  <si>
    <t>ふれあいキッズ嘉手納</t>
  </si>
  <si>
    <t>沖縄県中頭郡嘉手納町嘉手納298番13</t>
  </si>
  <si>
    <t>098-957-5511</t>
  </si>
  <si>
    <t>合同会社パステル</t>
  </si>
  <si>
    <t>てぃだぬふぁ</t>
  </si>
  <si>
    <t>沖縄県中頭郡中城村登又1392番地</t>
  </si>
  <si>
    <t>098-943-7470</t>
  </si>
  <si>
    <t>合同会社an</t>
  </si>
  <si>
    <t>児童デイサービス　PANDA</t>
  </si>
  <si>
    <t>沖縄県中頭郡嘉手納町水釜229</t>
  </si>
  <si>
    <t>098-800-2793</t>
  </si>
  <si>
    <t>楽学喜サポートａｎｅｍｏｎｅ　ｍｉｈａｍａ</t>
  </si>
  <si>
    <t>沖縄県中頭郡北谷町美浜二丁目2番地4　富川マンション102号室</t>
  </si>
  <si>
    <t>098-923-0967</t>
  </si>
  <si>
    <t>合同会社Ｉ`ｍ　Ｈｏｍｅ</t>
  </si>
  <si>
    <t>こどもるーむ　ぎふときっずきらり</t>
  </si>
  <si>
    <t>沖縄県中頭郡北中城村字島袋188番地</t>
  </si>
  <si>
    <t>098-923-0177</t>
  </si>
  <si>
    <t>しあわせ駅　北中城</t>
  </si>
  <si>
    <t>沖縄県中頭郡北中城村喜舎場350番地</t>
  </si>
  <si>
    <t>名護美ら海不動産株式会社</t>
  </si>
  <si>
    <t>放課後等デイサービス　ミライ　なかぐすく</t>
  </si>
  <si>
    <t>沖縄県中頭郡中城村南上原623　Ｍ-styleラピスラズリ101号室</t>
  </si>
  <si>
    <t>098-988-0337</t>
  </si>
  <si>
    <t>合同会社ｋｉｎｄｃａｒｅ</t>
  </si>
  <si>
    <t>Kid′sデイ　あうる</t>
  </si>
  <si>
    <t>沖縄県中頭郡中城村南上原365番地13</t>
  </si>
  <si>
    <t>098-943-3257</t>
  </si>
  <si>
    <t>株式会社安寧</t>
  </si>
  <si>
    <t>放課後等デイサービス　マイルストーン</t>
  </si>
  <si>
    <t>沖縄県中頭郡読谷村波平1733-1</t>
  </si>
  <si>
    <t>098-958-3749</t>
  </si>
  <si>
    <t>きらめき　大湾東</t>
  </si>
  <si>
    <t>沖縄県中頭郡読谷村比謝507番地</t>
  </si>
  <si>
    <t>ふれあいきっず読谷</t>
  </si>
  <si>
    <t>沖縄県中頭郡読谷村瀬名波632番地</t>
  </si>
  <si>
    <t>098-958-0300</t>
  </si>
  <si>
    <t>きらめき北谷</t>
  </si>
  <si>
    <t>沖縄県中頭郡北谷町美浜1丁目2-10</t>
  </si>
  <si>
    <t>098-923-3533</t>
  </si>
  <si>
    <t>合同会社kindcare</t>
  </si>
  <si>
    <t>放課後等デイサービス あうる</t>
  </si>
  <si>
    <t>沖縄県中頭郡中城村南上原560番地1</t>
  </si>
  <si>
    <t>098-943-8495</t>
  </si>
  <si>
    <t>児童デイサービス結らんど上勢</t>
  </si>
  <si>
    <t>沖縄県中頭郡北谷町上勢頭630番地3 1F</t>
  </si>
  <si>
    <t>098-989-7323</t>
  </si>
  <si>
    <t>ルンタ</t>
  </si>
  <si>
    <t>沖縄県中頭郡中城村登又1411番地</t>
  </si>
  <si>
    <t>おしごとれんしゅう教室</t>
  </si>
  <si>
    <t>沖縄県中頭郡北中城村島袋325-２ヒルズライカム２階</t>
  </si>
  <si>
    <t>098-923-5088</t>
  </si>
  <si>
    <t>株式会社ｌａｕｇｈｔｅｒＯＫＩＮＡＷＡ</t>
  </si>
  <si>
    <t>児童デイサービスｌａｕｇｈｔｅｒ</t>
  </si>
  <si>
    <t>沖縄県中頭郡読谷村伊良皆126番地 マンション･ルート58 101号室</t>
  </si>
  <si>
    <t>098-989-7117</t>
  </si>
  <si>
    <t>カリス</t>
  </si>
  <si>
    <t>沖縄県中頭郡中城村登又1103番地1</t>
  </si>
  <si>
    <t>098-895-5133</t>
  </si>
  <si>
    <t>てぃんがーら　からはーい</t>
  </si>
  <si>
    <t>沖縄県中頭郡読谷村渡具知555-3</t>
  </si>
  <si>
    <t>Wish</t>
  </si>
  <si>
    <t>沖縄県中頭郡中城村南上原39番地2</t>
  </si>
  <si>
    <t>098-895-6550</t>
  </si>
  <si>
    <t>きらめき古堅南</t>
  </si>
  <si>
    <t>沖縄県中頭郡読谷村古堅636</t>
  </si>
  <si>
    <t>098-923-3850</t>
  </si>
  <si>
    <t>特定非営利活動法人Mahalo</t>
  </si>
  <si>
    <t>児童デイサービス：くるみ</t>
  </si>
  <si>
    <t>沖縄県うるま市江洲49番地5</t>
  </si>
  <si>
    <t>098-989-5359</t>
  </si>
  <si>
    <t>児童デイサービス石川学院</t>
  </si>
  <si>
    <t>障がい児・者在宅支援センターわーい　きらら事業所</t>
  </si>
  <si>
    <t>沖縄県うるま市赤道１７１－７</t>
  </si>
  <si>
    <t>098-973-1701</t>
  </si>
  <si>
    <t>指定児童デイサービスセンター　みどり</t>
  </si>
  <si>
    <t>沖縄県うるま市字栄野比９３９</t>
  </si>
  <si>
    <t>沖縄県うるま市田場５２番地２</t>
  </si>
  <si>
    <t>就学前児童サポート教室キャンバス</t>
  </si>
  <si>
    <t>沖縄県うるま市江洲2111番地25</t>
  </si>
  <si>
    <t>098-989-3339</t>
  </si>
  <si>
    <t>児童デイサービス　リトルスター</t>
  </si>
  <si>
    <t>沖縄県うるま市川崎471番地1</t>
  </si>
  <si>
    <t>098-989-8824</t>
  </si>
  <si>
    <t>合同会社　ひまわり</t>
  </si>
  <si>
    <t>サポートセンタースマイルキッズ</t>
  </si>
  <si>
    <t>098-927-8847</t>
  </si>
  <si>
    <t>ローゼルこどもＤａｙさぽーと</t>
  </si>
  <si>
    <t>沖縄県うるま市天願２０１３番地</t>
  </si>
  <si>
    <t>098-979-4655</t>
  </si>
  <si>
    <t>児童デイサービス　ぷちたいむ</t>
  </si>
  <si>
    <t>沖縄県うるま市石川２丁目３６番４号</t>
  </si>
  <si>
    <t>098-963-0312</t>
  </si>
  <si>
    <t>合同会社ライフイズビューティフル</t>
  </si>
  <si>
    <t>放課後等デイサービス　ライフイズビューティフル</t>
  </si>
  <si>
    <t>沖縄県うるま市石川８３８番地１０</t>
  </si>
  <si>
    <t>098-963-0292</t>
  </si>
  <si>
    <t>コロニー児童デイサービスうるま</t>
  </si>
  <si>
    <t>沖縄県うるま市前原３０８－７</t>
  </si>
  <si>
    <t>098-973-5681</t>
  </si>
  <si>
    <t>合同会社ひまわり</t>
  </si>
  <si>
    <t>サポートセンターすまいるきっずかわた</t>
  </si>
  <si>
    <t>沖縄県うるま市川田437－１</t>
  </si>
  <si>
    <t>098-989-0608</t>
  </si>
  <si>
    <t>一般社団法人　ともだち</t>
  </si>
  <si>
    <t>ローゼルこどもDayさぽーとⅡ</t>
  </si>
  <si>
    <t>沖縄県うるま市昆布1229-1</t>
  </si>
  <si>
    <t>098-989-4449</t>
  </si>
  <si>
    <t>コロニー児童デイサービスきゃん</t>
  </si>
  <si>
    <t>沖縄県うるま市字喜屋武423</t>
  </si>
  <si>
    <t>098-973-0420</t>
  </si>
  <si>
    <t>サポートセンタースマイルキッズしおや</t>
  </si>
  <si>
    <t>沖縄県うるま市塩屋３５５</t>
  </si>
  <si>
    <t>098-989-1166</t>
  </si>
  <si>
    <t>ローゼルこどもDayさぽーとⅢ</t>
  </si>
  <si>
    <t>沖縄県うるま市天願2011番地2号　Asakura House</t>
  </si>
  <si>
    <t>098-989-8283</t>
  </si>
  <si>
    <t>サポートセンター　すまいるきっずまぁーる</t>
  </si>
  <si>
    <t>沖縄県うるま市川田２６７－１</t>
  </si>
  <si>
    <t>098-923-3598</t>
  </si>
  <si>
    <t>ローゼルこどもDayさぽーとⅤ</t>
  </si>
  <si>
    <t>沖縄県うるま市昆布１２３１－１</t>
  </si>
  <si>
    <t>098-989-1515</t>
  </si>
  <si>
    <t>ハートライフ合同会社</t>
  </si>
  <si>
    <t>支援センターはーとらいふ</t>
  </si>
  <si>
    <t>沖縄県うるま市石川山城1713番地12</t>
  </si>
  <si>
    <t>098-964-7107</t>
  </si>
  <si>
    <t>アンジュ合同会社</t>
  </si>
  <si>
    <t>児童デイサービス・アニマートうるま安慶名</t>
  </si>
  <si>
    <t>沖縄県うるま市安慶名三丁目２４番１号　キャロルガーデン１階１０１号室</t>
  </si>
  <si>
    <t>098-989-5068</t>
  </si>
  <si>
    <t>多機能型障害福祉サービス事業所　ライフチャレンジ</t>
  </si>
  <si>
    <t>沖縄県うるま市石川東恩納947番地５</t>
  </si>
  <si>
    <t>098-988-5982</t>
  </si>
  <si>
    <t>一般社団法人　ろじん</t>
  </si>
  <si>
    <t>Roselle　Assosiation CLUB Ⅱ</t>
  </si>
  <si>
    <t>沖縄県うるま市与那城照間930</t>
  </si>
  <si>
    <t>098-923-5845</t>
  </si>
  <si>
    <t>株式会社ＯＬＤ</t>
  </si>
  <si>
    <t>このひかり</t>
  </si>
  <si>
    <t>沖縄県うるま市西原847-1</t>
  </si>
  <si>
    <t>098-974-5533</t>
  </si>
  <si>
    <t>サポートキッズみどりまち</t>
  </si>
  <si>
    <t>沖縄県うるま市みどり町五丁目18番４号</t>
  </si>
  <si>
    <t>098-972-2080</t>
  </si>
  <si>
    <t>株式会社OLD</t>
  </si>
  <si>
    <t>ACE</t>
  </si>
  <si>
    <t>沖縄県うるま市江洲549－7　1F</t>
  </si>
  <si>
    <t>098-973-1355</t>
  </si>
  <si>
    <t>合同会社Ocean Heart</t>
  </si>
  <si>
    <t>キッズワールドサポートOcean</t>
  </si>
  <si>
    <t>沖縄県うるま市与那城照間２３２番地５　全沖店舗Ｂ号室</t>
  </si>
  <si>
    <t>098-978-3820</t>
  </si>
  <si>
    <t>株式会社ＡＳＮＯ</t>
  </si>
  <si>
    <t>キッズサポートアイアイ</t>
  </si>
  <si>
    <t>沖縄県うるま市田場１１１４番地２　アン・レーヴ１０２号</t>
  </si>
  <si>
    <t>098-989-7434</t>
  </si>
  <si>
    <t>株式会社ゼンシン</t>
  </si>
  <si>
    <t>アバンツァーレスポーツうるま</t>
  </si>
  <si>
    <t>沖縄県うるま市大田867-7</t>
  </si>
  <si>
    <t>098-989-4793</t>
  </si>
  <si>
    <t>KID`sサポートスターシップ</t>
  </si>
  <si>
    <t>沖縄県うるま市天願1401番地</t>
  </si>
  <si>
    <t>楽喜合同会社</t>
  </si>
  <si>
    <t>こどもさぽーとるーむ楽喜</t>
  </si>
  <si>
    <t>沖縄県うるま市赤野1420番地1</t>
  </si>
  <si>
    <t>098-989-1572</t>
  </si>
  <si>
    <t>東亜貿易株式会社</t>
  </si>
  <si>
    <t>コペルプラス　うるま市役所前教室</t>
  </si>
  <si>
    <t>沖縄県うるま市みどり町4-2-11　兼城氏店舗1階</t>
  </si>
  <si>
    <t>098-989-9018</t>
  </si>
  <si>
    <t>このひかり　赤野校</t>
  </si>
  <si>
    <t>沖縄県うるま市赤野477-7</t>
  </si>
  <si>
    <t>098-974-3515</t>
  </si>
  <si>
    <t>児童発達支援happiness木のおうち</t>
  </si>
  <si>
    <t>沖縄県うるま市栄野比755番地2</t>
  </si>
  <si>
    <t>098-965-7078</t>
  </si>
  <si>
    <t>児童発達支援happiness Woody</t>
  </si>
  <si>
    <t>沖縄県うるま市石川東山1丁目21番4号</t>
  </si>
  <si>
    <t>098-989-9673</t>
  </si>
  <si>
    <t>ちゃーげんき</t>
  </si>
  <si>
    <t>沖縄県うるま市塩屋357番地１</t>
  </si>
  <si>
    <t>098-989-7405</t>
  </si>
  <si>
    <t>株式会社　OLD</t>
  </si>
  <si>
    <t>ACE　具志川校</t>
  </si>
  <si>
    <t>沖縄県うるま市具志川2931番地　1Ｆ</t>
  </si>
  <si>
    <t>098-989-6268</t>
  </si>
  <si>
    <t>一般社団法人　青少年教育育成支援協会</t>
  </si>
  <si>
    <t>放課後等デイサービス　アストロうるま</t>
  </si>
  <si>
    <t>沖縄県うるま市宇堅28</t>
  </si>
  <si>
    <t>合同会社Ocean　Heart</t>
  </si>
  <si>
    <t>キッズワールドサポートOceanⅡ</t>
  </si>
  <si>
    <t>沖縄県うるま市宇堅946番地9</t>
  </si>
  <si>
    <t>098-989-3733</t>
  </si>
  <si>
    <t>株式会社SYMケアサポート</t>
  </si>
  <si>
    <t>SYMデイサービスセンター煌（きらり）</t>
  </si>
  <si>
    <t>児童発達支援　放課後等デイサービス　happiness</t>
  </si>
  <si>
    <t>沖縄県うるま市江洲135-3 2階</t>
  </si>
  <si>
    <t>098-989-0651</t>
  </si>
  <si>
    <t>サポートキッズうけんのいえ</t>
  </si>
  <si>
    <t>沖縄県うるま市沖縄県うるま市字宇堅241番地1</t>
  </si>
  <si>
    <t>098-989-7244</t>
  </si>
  <si>
    <t>株式会社琉球の空</t>
  </si>
  <si>
    <t>果実の木</t>
  </si>
  <si>
    <t>沖縄県うるま市平良川148-1</t>
  </si>
  <si>
    <t>098-988-7741</t>
  </si>
  <si>
    <t>穂乃花</t>
  </si>
  <si>
    <t>株式会社ＭＩＲＡＩ沖縄</t>
  </si>
  <si>
    <t>ＭＩＲＡＩうるま</t>
  </si>
  <si>
    <t>沖縄県うるま市昆布941-1　2F</t>
  </si>
  <si>
    <t>098-988-7136</t>
  </si>
  <si>
    <t>合同会社　虹のそら</t>
  </si>
  <si>
    <t>レア</t>
  </si>
  <si>
    <t>098-911-1775</t>
  </si>
  <si>
    <t>株式会社TORUS</t>
  </si>
  <si>
    <t>おきなわインターナショナルデイサービスうるま塩屋</t>
  </si>
  <si>
    <t>沖縄県うるま市塩屋354-45</t>
  </si>
  <si>
    <t>098-979-7446</t>
  </si>
  <si>
    <t>児童デイサービス　ひまわりkidsみどり町</t>
  </si>
  <si>
    <t>沖縄県うるま市みどり町4-10-7</t>
  </si>
  <si>
    <t>098-989-8846</t>
  </si>
  <si>
    <t>ちゃーげんき川田</t>
  </si>
  <si>
    <t>沖縄県うるま市川田190番地4</t>
  </si>
  <si>
    <t>098-989-9485</t>
  </si>
  <si>
    <t>ＲＯＳＥＬＬＥ　ＣＬＵＢ　Ｔ</t>
  </si>
  <si>
    <t>沖縄県うるま市塩屋430番地1　1階</t>
  </si>
  <si>
    <t>098-979-5551</t>
  </si>
  <si>
    <t>合同会社結月</t>
  </si>
  <si>
    <t>もあな児童デイサービス</t>
  </si>
  <si>
    <t>沖縄県うるま市宇堅880-1</t>
  </si>
  <si>
    <t>株式会社レイラニ</t>
  </si>
  <si>
    <t>デイサービスレイラニ田場</t>
  </si>
  <si>
    <t>沖縄県うるま市田場1117番地4</t>
  </si>
  <si>
    <t>098-989-7118</t>
  </si>
  <si>
    <t>合同会社mind</t>
  </si>
  <si>
    <t>児童サポートこころ</t>
  </si>
  <si>
    <t>沖縄県うるま市塩屋48番地2</t>
  </si>
  <si>
    <t>098-989-3726</t>
  </si>
  <si>
    <t>サポートセンター　スマイルキッズ　ティーダ</t>
  </si>
  <si>
    <t>沖縄県うるま市塩屋497-8 YOSHIMOTO HOUSE 2F</t>
  </si>
  <si>
    <t>098-923-0619</t>
  </si>
  <si>
    <t>サポートキッズいりばる</t>
  </si>
  <si>
    <t>こどもさぽーとるーむ楽喜 あかみち</t>
  </si>
  <si>
    <t>沖縄県うるま市赤道944番地1</t>
  </si>
  <si>
    <t>098-989-4016</t>
  </si>
  <si>
    <t>株式会社琉美</t>
  </si>
  <si>
    <t>りゅうびきっず</t>
  </si>
  <si>
    <t>沖縄県うるま市赤野628</t>
  </si>
  <si>
    <t>098-800-1962</t>
  </si>
  <si>
    <t>琉球の空</t>
  </si>
  <si>
    <t>果実の木　高江洲教室</t>
  </si>
  <si>
    <t>沖縄県うるま市高江洲650番地6</t>
  </si>
  <si>
    <t>098-989-8155</t>
  </si>
  <si>
    <t>株式会社ダイニングプロジェクト</t>
  </si>
  <si>
    <t>子育て療育支援センター　うるま事業所</t>
  </si>
  <si>
    <t>沖縄県うるま市江洲507</t>
  </si>
  <si>
    <t>098-989-3300</t>
  </si>
  <si>
    <t>みらいさぽーとmoana2</t>
  </si>
  <si>
    <t>沖縄県うるま市字宮里97番地1</t>
  </si>
  <si>
    <t>098-953-4459</t>
  </si>
  <si>
    <t>一般社団法人あすいろ</t>
  </si>
  <si>
    <t>こども発達支援センターあすいろ</t>
  </si>
  <si>
    <t>沖縄県うるま市喜屋武384番地３の１ひだまりひろば２階</t>
  </si>
  <si>
    <t>098-973-0011</t>
  </si>
  <si>
    <t>医療法人かなの会</t>
  </si>
  <si>
    <t>らいおんハートからだの児童デイサービス赤道</t>
  </si>
  <si>
    <t>沖縄県うるま市赤道2-15</t>
  </si>
  <si>
    <t>098-923-0146</t>
  </si>
  <si>
    <t>児童発達支援事業所「ひまわり」</t>
  </si>
  <si>
    <t>沖縄県名護市宇茂佐1869番地　2Ｆ</t>
  </si>
  <si>
    <t>社会福祉法人　五和会　名護療育園</t>
  </si>
  <si>
    <t>児童発達支援事業所「きらり」</t>
  </si>
  <si>
    <t>沖縄県名護市字宇茂佐１８６９番地</t>
  </si>
  <si>
    <t>名護市ことばの教室「にこにこ」</t>
  </si>
  <si>
    <t>沖縄県名護市港二丁目1番1号</t>
  </si>
  <si>
    <t>0980-53-3942</t>
  </si>
  <si>
    <t>多機能型福祉サービス　スキップ</t>
  </si>
  <si>
    <t>沖縄県名護市大西三丁目２０番１６なごみの館１Ｆ</t>
  </si>
  <si>
    <t>こども発達サポート　ポップ</t>
  </si>
  <si>
    <t>沖縄県名護市宮里３－１－２０　大宮医院２Ｆ</t>
  </si>
  <si>
    <t>0980-52-1533</t>
  </si>
  <si>
    <t>沖縄県名護市大東３－１８－１３</t>
  </si>
  <si>
    <t>アクロスマネジメント株式会社</t>
  </si>
  <si>
    <t>学びの郷</t>
  </si>
  <si>
    <t>沖縄県名護市大北３－２１－３　サンドリバー１Ｆ</t>
  </si>
  <si>
    <t>0980-43-6447</t>
  </si>
  <si>
    <t>一般社団法人ＮＡＰ</t>
  </si>
  <si>
    <t>Atelier みるく やんばる</t>
  </si>
  <si>
    <t>沖縄県名護市字宇茂佐１５４３番地</t>
  </si>
  <si>
    <t>0980-43-9756</t>
  </si>
  <si>
    <t>おれんじキッズ＆児童デイサービス・アニマート名護いさがわ</t>
  </si>
  <si>
    <t>沖縄県名護市伊差川232</t>
  </si>
  <si>
    <t>0980-43-5162</t>
  </si>
  <si>
    <t>児童発達支援センターパステル</t>
  </si>
  <si>
    <t>沖縄県名護市為又1015-1</t>
  </si>
  <si>
    <t>アバンツァーレスポーツなご</t>
  </si>
  <si>
    <t>沖縄県名護市大北2-10-1</t>
  </si>
  <si>
    <t>0980-43-0146</t>
  </si>
  <si>
    <t>合同会社つなぐ</t>
  </si>
  <si>
    <t>放課後等デイサービス　はぁと</t>
  </si>
  <si>
    <t>沖縄県名護市大中一丁目18-35　サンプロジェクト103号</t>
  </si>
  <si>
    <t>0980-43-0581</t>
  </si>
  <si>
    <t>DREAM SHIP</t>
  </si>
  <si>
    <t>沖縄県名護市親川375番地1</t>
  </si>
  <si>
    <t>0980-43-0058</t>
  </si>
  <si>
    <t>ＤＲＥＡＭ　ＳＨＩＰ大北</t>
  </si>
  <si>
    <t>沖縄県名護市大北5丁目12番32号</t>
  </si>
  <si>
    <t>株式会社オキナワンパワー</t>
  </si>
  <si>
    <t>児童デイサービス　発達ラボ　名護教室</t>
  </si>
  <si>
    <t>沖縄県名護市宇茂佐の森二丁目14番地6rencontre102号室</t>
  </si>
  <si>
    <t>0980-43-6200</t>
  </si>
  <si>
    <t>スカイキッズ</t>
  </si>
  <si>
    <t>沖縄県名護市大東2丁目6-11</t>
  </si>
  <si>
    <t>0980-53-5736</t>
  </si>
  <si>
    <t>アニマート・グループ琉球株式会社</t>
  </si>
  <si>
    <t>おれんじキッズ＆児童デイサービス・アニマート名護やぶ</t>
  </si>
  <si>
    <t>沖縄県名護市屋部516番地　Mahana Terrace1階101号室</t>
  </si>
  <si>
    <t>0980-43-0487</t>
  </si>
  <si>
    <t>Ｆｉｔｓ横濱株式会社</t>
  </si>
  <si>
    <t>おもちゃ箱なご</t>
  </si>
  <si>
    <t>沖縄県名護市宇茂佐の森3-3-3</t>
  </si>
  <si>
    <t>0980-43-9088</t>
  </si>
  <si>
    <t>おもちゃ箱なごplus</t>
  </si>
  <si>
    <t>沖縄県名護市大中4-19-8</t>
  </si>
  <si>
    <t>0980-43-9898</t>
  </si>
  <si>
    <t>アバンツァーレスポーツなご第2</t>
  </si>
  <si>
    <t>沖縄県名護市大北一丁目19-29</t>
  </si>
  <si>
    <t>合同会社　ano’ano</t>
  </si>
  <si>
    <t>PREP semi</t>
  </si>
  <si>
    <t>沖縄県名護市大南2丁目14-9</t>
  </si>
  <si>
    <t>098-43-7378</t>
  </si>
  <si>
    <t>株式会社いしずえ</t>
  </si>
  <si>
    <t>デイサービスレイラニ名護大東</t>
  </si>
  <si>
    <t>沖縄県名護市大東二丁目12番13号</t>
  </si>
  <si>
    <t>0980-54-1239</t>
  </si>
  <si>
    <t>DREAM SHIP大北2</t>
  </si>
  <si>
    <t>沖縄県名護市大北5丁目4番12号202号</t>
  </si>
  <si>
    <t>0980-43-0152</t>
  </si>
  <si>
    <t>一般社団法人未来会</t>
  </si>
  <si>
    <t>みらいちむぐくる</t>
  </si>
  <si>
    <t>沖縄県名護市大東１丁目5-34 2F</t>
  </si>
  <si>
    <t>0980-43-6903</t>
  </si>
  <si>
    <t>アニマート・グループ美ら夢株式会社</t>
  </si>
  <si>
    <t>児童デイサービス・アニマート名護うむさの森</t>
  </si>
  <si>
    <t>沖縄県名護市宇茂佐の森4-19-4こうのいけ名護テナント1階102号室</t>
  </si>
  <si>
    <t>0980-43-9292</t>
  </si>
  <si>
    <t>今帰仁村児童デイサービス・スイミー</t>
  </si>
  <si>
    <t>沖縄県国頭郡今帰仁村天底６２</t>
  </si>
  <si>
    <t>0980-56-4762</t>
  </si>
  <si>
    <t>本部町ことばの教室</t>
  </si>
  <si>
    <t>沖縄県国頭郡本部町字大浜８８１－４</t>
  </si>
  <si>
    <t>0980-47-7121</t>
  </si>
  <si>
    <t>合同会社フラワー</t>
  </si>
  <si>
    <t>児童デイサービス　はっぴーふれんど</t>
  </si>
  <si>
    <t>沖縄県国頭郡宜野座村漢那2262-136番地</t>
  </si>
  <si>
    <t>098-989-9773</t>
  </si>
  <si>
    <t>株式会社どりーむ</t>
  </si>
  <si>
    <t>児童デイサービスおひさま</t>
  </si>
  <si>
    <t>沖縄県国頭郡金武町字金武3446番地3</t>
  </si>
  <si>
    <t>合同会社　えがお</t>
  </si>
  <si>
    <t>支援センターすまいるふぁみりー</t>
  </si>
  <si>
    <t>沖縄県国頭郡金武町金武３５番地</t>
  </si>
  <si>
    <t>098-968-7008</t>
  </si>
  <si>
    <t>学校法人　智帆学園</t>
  </si>
  <si>
    <t>発達支援センターぎんばるの海</t>
  </si>
  <si>
    <t>沖縄県国頭郡金武町金武１０９１５番地</t>
  </si>
  <si>
    <t>098-968-7766</t>
  </si>
  <si>
    <t>一般社団法人from　AQUA</t>
  </si>
  <si>
    <t>発達支援ルームAQUA</t>
  </si>
  <si>
    <t>沖縄県国頭郡宜野座村惣慶1511-1クレスト・ぎのざ102号室</t>
  </si>
  <si>
    <t>098-923-4210</t>
  </si>
  <si>
    <t>Roselle　Association　Club　Ⅳ</t>
  </si>
  <si>
    <t>沖縄県国頭郡金武町字金武10537番地2</t>
  </si>
  <si>
    <t>098-988-5870</t>
  </si>
  <si>
    <t>合同会社Ｇａｊｙｕｍａｒｕ</t>
  </si>
  <si>
    <t>がじゅまるハウス</t>
  </si>
  <si>
    <t>沖縄県国頭郡今帰仁村勢理客195番地</t>
  </si>
  <si>
    <t>0980-56-3277</t>
  </si>
  <si>
    <t>特定非営利活動法人　大夢</t>
  </si>
  <si>
    <t>児童デイサービス　ぷちたいむdeuxおんな</t>
  </si>
  <si>
    <t>沖縄県国頭郡恩納村恩納419－3</t>
  </si>
  <si>
    <t>098-966-2730</t>
  </si>
  <si>
    <t>一般社団法人みちくさ牧場</t>
  </si>
  <si>
    <t>発達支援サービス　みちくさ牧場</t>
  </si>
  <si>
    <t>沖縄県国頭郡大宜味村塩屋５２０番地</t>
  </si>
  <si>
    <t>0980-44-1310</t>
  </si>
  <si>
    <t>合同会社なきじん</t>
  </si>
  <si>
    <t>どーなっつ</t>
  </si>
  <si>
    <t>沖縄県国頭郡本部町谷茶437番地9　2階</t>
  </si>
  <si>
    <t>0980-43-6475</t>
  </si>
  <si>
    <t>ＧＩＶＥＮＥＳＳ＆Ｃｏ．株式会社</t>
  </si>
  <si>
    <t>ＰＯＮＹ</t>
  </si>
  <si>
    <t>沖縄県国頭郡金武町金武4348番地の２</t>
  </si>
  <si>
    <t>098-968-5588</t>
  </si>
  <si>
    <t>おれんじキッズ＆児童デイサービス・アニマートぎのざそん</t>
  </si>
  <si>
    <t>沖縄県国頭郡宜野座村惣慶1637番地　平田店舗</t>
  </si>
  <si>
    <t>098-989-5330</t>
  </si>
  <si>
    <t>イッペー</t>
  </si>
  <si>
    <t>沖縄県国頭郡本部町崎本部559番地</t>
  </si>
  <si>
    <t>0980-43-5537</t>
  </si>
  <si>
    <t>沖縄県島尻郡与那原町東浜２４－６－１０２</t>
  </si>
  <si>
    <t>098-945-3710</t>
  </si>
  <si>
    <t>合同会社　フラワー</t>
  </si>
  <si>
    <t>サポートセンターくれあ</t>
  </si>
  <si>
    <t>沖縄県島尻郡与那原町東浜７８－１　アンビシャスⅢ１０４号</t>
  </si>
  <si>
    <t>098-988-3840</t>
  </si>
  <si>
    <t>コロニー児童デイサービスなかしま（発達支援）</t>
  </si>
  <si>
    <t>沖縄県島尻郡与那原町与那原３８７</t>
  </si>
  <si>
    <t>098-943-9024</t>
  </si>
  <si>
    <t>児童デイサービスくろーばー</t>
  </si>
  <si>
    <t>沖縄県島尻郡与那原町東浜７８－１４ディアフラッツ東浜アネックス１０１</t>
  </si>
  <si>
    <t>098-917-4080</t>
  </si>
  <si>
    <t>合同会社ネクスト</t>
  </si>
  <si>
    <t>こどもプラス東浜教室</t>
  </si>
  <si>
    <t>098-944-0600</t>
  </si>
  <si>
    <t>さぽーとせんたーきあら</t>
  </si>
  <si>
    <t>沖縄県島尻郡与那原町字東浜78-1　アンビシャスⅢ103</t>
  </si>
  <si>
    <t>098-944-4258</t>
  </si>
  <si>
    <t>児童デイサービスみんと</t>
  </si>
  <si>
    <t>沖縄県島尻郡与那原町東浜78-5ディアフラッツ東浜105</t>
  </si>
  <si>
    <t>098-963-9833</t>
  </si>
  <si>
    <t>合同会社　福の木</t>
  </si>
  <si>
    <t>児童デイサービス　レインボー（与那原）</t>
  </si>
  <si>
    <t>沖縄県島尻郡与那原町東浜24-6</t>
  </si>
  <si>
    <t>098-882-8337</t>
  </si>
  <si>
    <t>ことばとあたま・体のリハ室2（タッチ）</t>
  </si>
  <si>
    <t>沖縄県島尻郡与那原町東浜2番地4-202</t>
  </si>
  <si>
    <t>080-3221-6426</t>
  </si>
  <si>
    <t>合同会社cotocoto</t>
  </si>
  <si>
    <t>多機能型事業所ＳＴＡＲ</t>
  </si>
  <si>
    <t>沖縄県島尻郡久米島町比嘉2842番地2</t>
  </si>
  <si>
    <t>098-985-8233</t>
  </si>
  <si>
    <t>放課後等デイサービス　ミライよなばる</t>
  </si>
  <si>
    <t>沖縄県島尻郡与那原町板良敷25番13</t>
  </si>
  <si>
    <t>098-943-7571</t>
  </si>
  <si>
    <t>多機能型事業所　OneStep</t>
  </si>
  <si>
    <t>沖縄県島尻郡久米島町字大田548番地　1F</t>
  </si>
  <si>
    <t>098-851-9711</t>
  </si>
  <si>
    <t>合同会社ROBOCON</t>
  </si>
  <si>
    <t>ロボコンよなばる</t>
  </si>
  <si>
    <t>沖縄県島尻郡与那原町与那原1011　大同火災与那原ビル2階</t>
  </si>
  <si>
    <t>098-975-9964</t>
  </si>
  <si>
    <t>放課後等デイサービスうりずん</t>
  </si>
  <si>
    <t>沖縄県島尻郡与那原町字板良敷1281番地1</t>
  </si>
  <si>
    <t>098-894-9122</t>
  </si>
  <si>
    <t>児童デイサービス　ぱぴっと</t>
  </si>
  <si>
    <t>株式会社江戸屋</t>
  </si>
  <si>
    <t>児童デイサービス・アニマート江戸屋</t>
  </si>
  <si>
    <t>沖縄県南城市玉城喜良原517番地5　グリーンヒルズ1-A</t>
  </si>
  <si>
    <t>098-948-7210</t>
  </si>
  <si>
    <t>児童デイサービス・アニマート江戸屋２号店</t>
  </si>
  <si>
    <t>沖縄県南城市玉城喜良原517番地５ グリーンヒルズ1-B</t>
  </si>
  <si>
    <t>098-948-7225</t>
  </si>
  <si>
    <t>一般社団法人campus</t>
  </si>
  <si>
    <t>児童デイサービス ぷらいむ</t>
  </si>
  <si>
    <t>沖縄県南城市大里大城2329番地の３</t>
  </si>
  <si>
    <t>098-955-6777</t>
  </si>
  <si>
    <t>リッケ</t>
  </si>
  <si>
    <t>沖縄県南城市玉城前川350番地</t>
  </si>
  <si>
    <t>広伸会　南城教室</t>
  </si>
  <si>
    <t>沖縄県南城市大里字高平833番地10　1Ｆ</t>
  </si>
  <si>
    <t>098-943-6928</t>
  </si>
  <si>
    <t>放課後等デイサービス　リッケ　ティル</t>
  </si>
  <si>
    <t>098-943-5603</t>
  </si>
  <si>
    <t>リッケ　ラボ</t>
  </si>
  <si>
    <t>沖縄県南城市玉城前川1328番地　201号202号</t>
  </si>
  <si>
    <t>合同会社 comme moi</t>
  </si>
  <si>
    <t>デイサービス凜daisy</t>
  </si>
  <si>
    <t>沖縄県南城市大里古堅456番地１</t>
  </si>
  <si>
    <t>098-943-0337</t>
  </si>
  <si>
    <t>株式会社lab</t>
  </si>
  <si>
    <t>児童デイサービス　あさっぴ</t>
  </si>
  <si>
    <t>沖縄県南城市大里高平1番地7</t>
  </si>
  <si>
    <t>098-945-5351</t>
  </si>
  <si>
    <t>児童デイサービス　くまのみ</t>
  </si>
  <si>
    <t>沖縄県宮古島市平良荷川取２６６-１</t>
  </si>
  <si>
    <t>児童デイサービスけーき</t>
  </si>
  <si>
    <t>沖縄県宮古島市平良字西里313-2　SKZビル1階</t>
  </si>
  <si>
    <t>沖縄県宮古島市平良東仲宗根７７０－５みやくるる１－Ａ</t>
  </si>
  <si>
    <t>合同会社　ミックス</t>
  </si>
  <si>
    <t>ココア</t>
  </si>
  <si>
    <t>沖縄県宮古島市平良字西里３１３－６</t>
  </si>
  <si>
    <t>0980-79-5081</t>
  </si>
  <si>
    <t>チャイルドサポートみやこⅡ</t>
  </si>
  <si>
    <t>沖縄県宮古島市平良東仲宗根７７０－５みやくるる１－Ｃ</t>
  </si>
  <si>
    <t>チャイルドサポートみやこⅢ</t>
  </si>
  <si>
    <t>沖縄県宮古島市平良東仲宗根７７０－５　みやくるる１－Ｄ</t>
  </si>
  <si>
    <t>放課後等デイサービスあん</t>
  </si>
  <si>
    <t>沖縄県宮古島市平良字東仲宗根３４３番地</t>
  </si>
  <si>
    <t>0980-79-5215</t>
  </si>
  <si>
    <t>合同会社COCONET</t>
  </si>
  <si>
    <t>発達支援ルームすたーとる</t>
  </si>
  <si>
    <t>沖縄県宮古島市上野字野原390番地19</t>
  </si>
  <si>
    <t>0980-79-5507</t>
  </si>
  <si>
    <t>一般社団法人富山型ﾃﾞｲサービスまんまる</t>
  </si>
  <si>
    <t>児童支援センターるんるん</t>
  </si>
  <si>
    <t>沖縄県宮古島市下地字川満881番地2</t>
  </si>
  <si>
    <t>リハルキッズMIYAKO</t>
  </si>
  <si>
    <t>沖縄県宮古島市平良字松原1135-8</t>
  </si>
  <si>
    <t>0980-79-7164</t>
  </si>
  <si>
    <t>合同会社　楽生</t>
  </si>
  <si>
    <t>多機能型事業所　愛あいプラス</t>
  </si>
  <si>
    <t>沖縄県宮古島市平良字久貝756-1</t>
  </si>
  <si>
    <t>合同会社シャローム大世</t>
  </si>
  <si>
    <t>ノア</t>
  </si>
  <si>
    <t>沖縄県宮古島市平良西里1424-2</t>
  </si>
  <si>
    <t>0980-75-4325</t>
  </si>
  <si>
    <t>障害実所支援事業所　ちゅらハウス</t>
  </si>
  <si>
    <t>沖縄県石垣市登野城８９１番地１</t>
  </si>
  <si>
    <t>石垣市障がい児通所支援事業所ひまわり</t>
  </si>
  <si>
    <t>沖縄県石垣市字登野城１３５７－１（石垣市健康福祉センター内）</t>
  </si>
  <si>
    <t>0980-82-7111</t>
  </si>
  <si>
    <t>合同会社ファーストハンドコミュニケーション</t>
  </si>
  <si>
    <t>ファーストハンド</t>
  </si>
  <si>
    <t>沖縄県石垣市字石垣３６０</t>
  </si>
  <si>
    <t>0980-87-6320</t>
  </si>
  <si>
    <t>合同会社　ファーストハンドコミュニケーション</t>
  </si>
  <si>
    <t>ファーストハンドＨｉ！</t>
  </si>
  <si>
    <t>沖縄県石垣市字登野城１０１５番地２</t>
  </si>
  <si>
    <t>0980-87-5390</t>
  </si>
  <si>
    <t>ウィズトークス</t>
  </si>
  <si>
    <t>沖縄県石垣市登野城７３２番地１</t>
  </si>
  <si>
    <t>0980-87-5545</t>
  </si>
  <si>
    <t>0980-87-0203</t>
  </si>
  <si>
    <t>合同会社ＲＵＣＡ</t>
  </si>
  <si>
    <t>寺子屋</t>
  </si>
  <si>
    <t>沖縄県石垣市宮良1025番地6</t>
  </si>
  <si>
    <t>0980-87-5814</t>
  </si>
  <si>
    <t>合同会社　おんかんやえやま</t>
  </si>
  <si>
    <t>ぴっころ</t>
  </si>
  <si>
    <t>沖縄県石垣市新川23番地　新川ハイツ201号</t>
  </si>
  <si>
    <t>0980-88-5817</t>
  </si>
  <si>
    <t>沖縄県石垣市新川２３番地　新川ハイツ２０１号</t>
  </si>
  <si>
    <t>障がい児通所支援事業所　ちゅらハウス2号館</t>
  </si>
  <si>
    <t>沖縄県石垣市新川４４２番地４</t>
  </si>
  <si>
    <t>0980-87-0622</t>
  </si>
  <si>
    <t>合同会社　松島</t>
  </si>
  <si>
    <t>多機能型支援事業所　こたんと</t>
  </si>
  <si>
    <t>沖縄県石垣市新川真喜良2287-21-14</t>
  </si>
  <si>
    <t>0980-87-9528</t>
  </si>
  <si>
    <t>チャイルドサポートいしがき</t>
  </si>
  <si>
    <t>沖縄県石垣市新川117番地</t>
  </si>
  <si>
    <t>0980-87-5823</t>
  </si>
  <si>
    <t>098-923-3276</t>
  </si>
  <si>
    <t>沖縄県沖縄市泡瀬一丁目２１番１５号</t>
  </si>
  <si>
    <t>沖縄県宮古島市平良西仲宗根１３２７－１</t>
  </si>
  <si>
    <t>　申請に当たって、法人で各事業所分を取りまとめて一括申請を行っている。また、サービス種別・申請金額等の申請内容に相違ない。</t>
    <rPh sb="1" eb="3">
      <t>シンセイ</t>
    </rPh>
    <rPh sb="4" eb="5">
      <t>ア</t>
    </rPh>
    <rPh sb="9" eb="11">
      <t>ホウジン</t>
    </rPh>
    <rPh sb="12" eb="13">
      <t>カク</t>
    </rPh>
    <rPh sb="13" eb="16">
      <t>ジギョウショ</t>
    </rPh>
    <rPh sb="16" eb="17">
      <t>ブン</t>
    </rPh>
    <rPh sb="18" eb="19">
      <t>ト</t>
    </rPh>
    <rPh sb="24" eb="26">
      <t>イッカツ</t>
    </rPh>
    <rPh sb="26" eb="28">
      <t>シンセイ</t>
    </rPh>
    <rPh sb="29" eb="30">
      <t>オコナ</t>
    </rPh>
    <phoneticPr fontId="6"/>
  </si>
  <si>
    <t>別紙２　事業所別個票</t>
    <rPh sb="0" eb="2">
      <t>ベッシ</t>
    </rPh>
    <rPh sb="4" eb="7">
      <t>ジギョウショ</t>
    </rPh>
    <rPh sb="7" eb="8">
      <t>ベツ</t>
    </rPh>
    <rPh sb="8" eb="10">
      <t>コヒョウ</t>
    </rPh>
    <phoneticPr fontId="6"/>
  </si>
  <si>
    <t>送迎用バスの改修支援事業</t>
    <rPh sb="0" eb="2">
      <t>ソウゲイ</t>
    </rPh>
    <rPh sb="2" eb="3">
      <t>ヨウ</t>
    </rPh>
    <rPh sb="6" eb="8">
      <t>カイシュウ</t>
    </rPh>
    <rPh sb="8" eb="10">
      <t>シエン</t>
    </rPh>
    <rPh sb="10" eb="12">
      <t>ジギョウ</t>
    </rPh>
    <phoneticPr fontId="6"/>
  </si>
  <si>
    <t>ICT を活用した子どもの見守り支援事業</t>
    <rPh sb="5" eb="7">
      <t>カツヨウ</t>
    </rPh>
    <rPh sb="9" eb="10">
      <t>コ</t>
    </rPh>
    <rPh sb="13" eb="15">
      <t>ミマモ</t>
    </rPh>
    <rPh sb="16" eb="18">
      <t>シエン</t>
    </rPh>
    <rPh sb="18" eb="20">
      <t>ジギョウ</t>
    </rPh>
    <phoneticPr fontId="6"/>
  </si>
  <si>
    <t>登降園管理システム支援事業</t>
    <rPh sb="0" eb="1">
      <t>ノボル</t>
    </rPh>
    <rPh sb="1" eb="3">
      <t>コウエン</t>
    </rPh>
    <rPh sb="3" eb="5">
      <t>カンリ</t>
    </rPh>
    <rPh sb="9" eb="11">
      <t>シエン</t>
    </rPh>
    <rPh sb="11" eb="13">
      <t>ジギョウ</t>
    </rPh>
    <phoneticPr fontId="6"/>
  </si>
  <si>
    <t>別紙１　総括表</t>
    <rPh sb="0" eb="2">
      <t>ベッシ</t>
    </rPh>
    <rPh sb="4" eb="6">
      <t>ソウカツ</t>
    </rPh>
    <rPh sb="6" eb="7">
      <t>ヒョウ</t>
    </rPh>
    <phoneticPr fontId="6"/>
  </si>
  <si>
    <t>申請者</t>
    <rPh sb="0" eb="3">
      <t>シンセイシャ</t>
    </rPh>
    <phoneticPr fontId="6"/>
  </si>
  <si>
    <t>法人名称</t>
    <phoneticPr fontId="6"/>
  </si>
  <si>
    <t>フリガナ</t>
    <phoneticPr fontId="6"/>
  </si>
  <si>
    <t>所在地</t>
    <phoneticPr fontId="6"/>
  </si>
  <si>
    <t>代表者の職・氏名</t>
    <phoneticPr fontId="6"/>
  </si>
  <si>
    <t>申請に関する担当者</t>
    <phoneticPr fontId="6"/>
  </si>
  <si>
    <t>（郵便番号</t>
    <phoneticPr fontId="6"/>
  </si>
  <si>
    <t>）</t>
    <phoneticPr fontId="6"/>
  </si>
  <si>
    <t>所在市町村</t>
    <rPh sb="0" eb="2">
      <t>ショザイ</t>
    </rPh>
    <rPh sb="2" eb="5">
      <t>シチョウソン</t>
    </rPh>
    <phoneticPr fontId="6"/>
  </si>
  <si>
    <t>E-mail</t>
  </si>
  <si>
    <t>円</t>
    <rPh sb="0" eb="1">
      <t>エン</t>
    </rPh>
    <phoneticPr fontId="6"/>
  </si>
  <si>
    <t>　円</t>
    <rPh sb="1" eb="2">
      <t>エン</t>
    </rPh>
    <phoneticPr fontId="6"/>
  </si>
  <si>
    <t>普通</t>
    <rPh sb="0" eb="2">
      <t>フツウ</t>
    </rPh>
    <phoneticPr fontId="6"/>
  </si>
  <si>
    <t>当座</t>
    <rPh sb="0" eb="2">
      <t>トウザ</t>
    </rPh>
    <phoneticPr fontId="6"/>
  </si>
  <si>
    <t>　１.　送迎用バスの改修支援事業</t>
    <phoneticPr fontId="6"/>
  </si>
  <si>
    <t>　２.　ICT を活用した子どもの見守り支援事業</t>
    <phoneticPr fontId="6"/>
  </si>
  <si>
    <t>　３.　登降園管理システム支援事業</t>
    <phoneticPr fontId="6"/>
  </si>
  <si>
    <t>児童発達支援のみ</t>
    <rPh sb="0" eb="6">
      <t>ジドウハッタツシエン</t>
    </rPh>
    <phoneticPr fontId="6"/>
  </si>
  <si>
    <t>放課後等デイサービスのみ</t>
    <rPh sb="0" eb="4">
      <t>ホウカゴトウ</t>
    </rPh>
    <phoneticPr fontId="6"/>
  </si>
  <si>
    <t>多機能型</t>
    <rPh sb="0" eb="4">
      <t>タキノウガタ</t>
    </rPh>
    <phoneticPr fontId="6"/>
  </si>
  <si>
    <t>沖縄　太郎</t>
    <rPh sb="0" eb="2">
      <t>オキナワ</t>
    </rPh>
    <rPh sb="3" eb="5">
      <t>タロウ</t>
    </rPh>
    <phoneticPr fontId="6"/>
  </si>
  <si>
    <t>１.送迎用バスの改修支援事業</t>
    <phoneticPr fontId="6"/>
  </si>
  <si>
    <t>２.　ICT を活用した子どもの見守り支援事業</t>
    <phoneticPr fontId="6"/>
  </si>
  <si>
    <t>３.　登降園管理システム支援事業</t>
    <phoneticPr fontId="6"/>
  </si>
  <si>
    <t>経費区分</t>
    <rPh sb="0" eb="2">
      <t>ケイヒ</t>
    </rPh>
    <rPh sb="2" eb="4">
      <t>クブン</t>
    </rPh>
    <phoneticPr fontId="6"/>
  </si>
  <si>
    <t>経費の内容（製品の概要、用途等）</t>
    <rPh sb="0" eb="2">
      <t>ケイヒ</t>
    </rPh>
    <rPh sb="3" eb="5">
      <t>ナイヨウ</t>
    </rPh>
    <rPh sb="6" eb="8">
      <t>セイヒン</t>
    </rPh>
    <rPh sb="9" eb="11">
      <t>ガイヨウ</t>
    </rPh>
    <rPh sb="12" eb="14">
      <t>ヨウト</t>
    </rPh>
    <rPh sb="14" eb="15">
      <t>トウ</t>
    </rPh>
    <phoneticPr fontId="6"/>
  </si>
  <si>
    <t>装置・機器の購入費</t>
    <phoneticPr fontId="6"/>
  </si>
  <si>
    <t>リース料</t>
    <phoneticPr fontId="6"/>
  </si>
  <si>
    <t>導入費用</t>
    <phoneticPr fontId="6"/>
  </si>
  <si>
    <t>合計</t>
    <rPh sb="0" eb="2">
      <t>ゴウケイ</t>
    </rPh>
    <phoneticPr fontId="6"/>
  </si>
  <si>
    <t>導入する製品名称</t>
    <rPh sb="0" eb="2">
      <t>ドウニュウ</t>
    </rPh>
    <rPh sb="4" eb="6">
      <t>セイヒン</t>
    </rPh>
    <rPh sb="6" eb="8">
      <t>メイショウ</t>
    </rPh>
    <phoneticPr fontId="6"/>
  </si>
  <si>
    <t>購入日</t>
    <rPh sb="0" eb="3">
      <t>コウニュウビ</t>
    </rPh>
    <phoneticPr fontId="6"/>
  </si>
  <si>
    <t>事業所の名称</t>
    <rPh sb="0" eb="3">
      <t>ジギョウショ</t>
    </rPh>
    <rPh sb="4" eb="6">
      <t>メイショウ</t>
    </rPh>
    <phoneticPr fontId="6"/>
  </si>
  <si>
    <t>事業所の所在地</t>
    <rPh sb="0" eb="3">
      <t>ジギョウショ</t>
    </rPh>
    <rPh sb="4" eb="7">
      <t>ショザイチ</t>
    </rPh>
    <phoneticPr fontId="6"/>
  </si>
  <si>
    <t>導入する製品名称（システム）</t>
    <rPh sb="0" eb="2">
      <t>ドウニュウ</t>
    </rPh>
    <rPh sb="4" eb="6">
      <t>セイヒン</t>
    </rPh>
    <rPh sb="6" eb="8">
      <t>メイショウ</t>
    </rPh>
    <phoneticPr fontId="6"/>
  </si>
  <si>
    <t>購入日</t>
    <rPh sb="0" eb="2">
      <t>コウニュウ</t>
    </rPh>
    <rPh sb="2" eb="3">
      <t>ビ</t>
    </rPh>
    <phoneticPr fontId="6"/>
  </si>
  <si>
    <t>導入する製品名称（端末）</t>
    <phoneticPr fontId="6"/>
  </si>
  <si>
    <t>端末購入の有無</t>
    <rPh sb="0" eb="2">
      <t>タンマツ</t>
    </rPh>
    <rPh sb="2" eb="4">
      <t>コウニュウ</t>
    </rPh>
    <rPh sb="5" eb="7">
      <t>ウム</t>
    </rPh>
    <phoneticPr fontId="6"/>
  </si>
  <si>
    <t>有</t>
    <rPh sb="0" eb="1">
      <t>ア</t>
    </rPh>
    <phoneticPr fontId="6"/>
  </si>
  <si>
    <t>無</t>
    <rPh sb="0" eb="1">
      <t>ナ</t>
    </rPh>
    <phoneticPr fontId="6"/>
  </si>
  <si>
    <t>(別紙２）事業所別個票</t>
    <rPh sb="1" eb="3">
      <t>ベッシ</t>
    </rPh>
    <rPh sb="5" eb="8">
      <t>ジギョウショ</t>
    </rPh>
    <rPh sb="8" eb="9">
      <t>ベツ</t>
    </rPh>
    <rPh sb="9" eb="11">
      <t>コヒョウ</t>
    </rPh>
    <phoneticPr fontId="6"/>
  </si>
  <si>
    <t>選定額</t>
    <rPh sb="0" eb="2">
      <t>センテイ</t>
    </rPh>
    <rPh sb="2" eb="3">
      <t>ガク</t>
    </rPh>
    <phoneticPr fontId="6"/>
  </si>
  <si>
    <t>基準額</t>
    <rPh sb="0" eb="3">
      <t>キジュンガク</t>
    </rPh>
    <phoneticPr fontId="6"/>
  </si>
  <si>
    <t>装置を装備する車両の乗車定員数</t>
    <rPh sb="0" eb="2">
      <t>ソウチ</t>
    </rPh>
    <rPh sb="3" eb="5">
      <t>ソウビ</t>
    </rPh>
    <rPh sb="7" eb="9">
      <t>シャリョウ</t>
    </rPh>
    <rPh sb="10" eb="12">
      <t>ジョウシャ</t>
    </rPh>
    <rPh sb="12" eb="14">
      <t>テイイン</t>
    </rPh>
    <rPh sb="14" eb="15">
      <t>スウ</t>
    </rPh>
    <phoneticPr fontId="6"/>
  </si>
  <si>
    <t>装置の認定番号</t>
    <rPh sb="0" eb="2">
      <t>ソウチ</t>
    </rPh>
    <rPh sb="3" eb="5">
      <t>ニンテイ</t>
    </rPh>
    <rPh sb="5" eb="7">
      <t>バンゴウ</t>
    </rPh>
    <phoneticPr fontId="6"/>
  </si>
  <si>
    <t>車両a</t>
    <rPh sb="0" eb="2">
      <t>シャリョウ</t>
    </rPh>
    <phoneticPr fontId="6"/>
  </si>
  <si>
    <t>車両b</t>
    <rPh sb="0" eb="2">
      <t>シャリョウ</t>
    </rPh>
    <phoneticPr fontId="6"/>
  </si>
  <si>
    <t>車両c</t>
    <rPh sb="0" eb="2">
      <t>シャリョウ</t>
    </rPh>
    <phoneticPr fontId="6"/>
  </si>
  <si>
    <t>車両d</t>
    <phoneticPr fontId="6"/>
  </si>
  <si>
    <t>車両e</t>
    <phoneticPr fontId="6"/>
  </si>
  <si>
    <t>A-</t>
    <phoneticPr fontId="6"/>
  </si>
  <si>
    <t>B-</t>
    <phoneticPr fontId="6"/>
  </si>
  <si>
    <t>C-</t>
    <phoneticPr fontId="6"/>
  </si>
  <si>
    <t>001</t>
    <phoneticPr fontId="6"/>
  </si>
  <si>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</si>
  <si>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</si>
  <si>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</si>
  <si>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</si>
  <si>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</si>
  <si>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</si>
  <si>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</si>
  <si>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</si>
  <si>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</si>
  <si>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</si>
  <si>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</si>
  <si>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</si>
  <si>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</si>
  <si>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</si>
  <si>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</si>
  <si>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</si>
  <si>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</si>
  <si>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</si>
  <si>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</si>
  <si>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</si>
  <si>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</si>
  <si>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</si>
  <si>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</si>
  <si>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</si>
  <si>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</si>
  <si>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</si>
  <si>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</si>
  <si>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</si>
  <si>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</si>
  <si>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</si>
  <si>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</si>
  <si>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</si>
  <si>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</si>
  <si>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</si>
  <si>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</si>
  <si>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</si>
  <si>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</si>
  <si>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</si>
  <si>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</si>
  <si>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</si>
  <si>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</si>
  <si>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</si>
  <si>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</si>
  <si>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</si>
  <si>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</si>
  <si>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</si>
  <si>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</si>
  <si>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</si>
  <si>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</si>
  <si>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申請者－名称カナ</t>
  </si>
  <si>
    <t>申請者－郵便番号</t>
  </si>
  <si>
    <t>申請者－住所</t>
  </si>
  <si>
    <t>申請者－電話番号</t>
  </si>
  <si>
    <t>事業所－名称カナ</t>
  </si>
  <si>
    <t>事業所－郵便番号</t>
  </si>
  <si>
    <t>ｴｰｴｰｷｶｸｺﾞｳﾄﾞｳｶｲｼｬ</t>
  </si>
  <si>
    <t>沖縄県沖縄市比屋根三丁目4番10号シエロアチェロ101号</t>
  </si>
  <si>
    <t>ｼﾞﾄﾞｳﾃﾞｲｻｰﾋﾞｽﾙｱﾅ</t>
  </si>
  <si>
    <t>DYLｶﾌﾞｼｷｶｲｼｬ</t>
  </si>
  <si>
    <t>DYL株式会社</t>
  </si>
  <si>
    <t>沖縄県沖縄市比屋根一丁目12番27号、105号室</t>
  </si>
  <si>
    <t>ﾄﾞｰﾕｰﾗﾎﾞﾃﾀﾞｺ</t>
  </si>
  <si>
    <t>ﾃﾞｨﾜｲｴﾙｶﾌﾞｼｷｶﾞｲｼｬ</t>
  </si>
  <si>
    <t>ＤＹＬ株式会社</t>
  </si>
  <si>
    <t>沖縄県沖縄市比屋根一丁目１２番２７号、１０５号室</t>
  </si>
  <si>
    <t>ﾄﾞｰﾕｰﾗﾎﾞﾅﾊ</t>
  </si>
  <si>
    <t>ﾃﾞｨｰﾜｲｴﾙｶﾌﾞｼｷｶｲｼｬ</t>
  </si>
  <si>
    <t>ﾄﾞｰﾕｰﾗﾎﾞﾋﾔｺﾞﾝ</t>
  </si>
  <si>
    <t>沖縄県沖縄市比屋根一丁目12番27号　NEWアーバン比屋根105号室</t>
  </si>
  <si>
    <t>ﾌｨｯﾂﾖｺﾊﾏｶﾌﾞｼｷｶｲｼｬ</t>
  </si>
  <si>
    <t>神奈川県横浜市中区長者町四丁目11番地11-2階</t>
  </si>
  <si>
    <t>045-315-3915</t>
  </si>
  <si>
    <t>ｵﾓﾁｬﾊﾞｺﾅｺﾞ</t>
  </si>
  <si>
    <t>ｵﾓﾁｬﾊﾞｺﾅｺﾞﾌﾟﾗｽ</t>
  </si>
  <si>
    <t>ｷﾞﾌﾞﾈｽｱﾝﾄﾞｺｰｶﾌﾞｼｷｶﾞｲｼｬ</t>
  </si>
  <si>
    <t>奈良県大和高田市東中二丁目10番18号</t>
  </si>
  <si>
    <t>0742-30-6360</t>
  </si>
  <si>
    <t>ﾎﾟﾆｰ</t>
  </si>
  <si>
    <t>ｴﾇﾋﾟｰｵｰﾎｳｼﾞﾝ　ﾀﾉｼ-ｸ</t>
  </si>
  <si>
    <t>沖縄県宜野湾市普天間２－１４－１３</t>
  </si>
  <si>
    <t>ｺｿﾀﾞﾃｻﾎﾟｰﾄ ｺｳﾘｭｳﾋﾛﾊﾞﾊｯﾋﾟｰﾊｳｽ</t>
  </si>
  <si>
    <t>ｺｿﾀﾞﾃｻﾎﾟｰﾄ　ｺｳﾘｭｳﾋﾛﾊﾞ　ﾊｯﾋﾟｰﾊｳｽ</t>
  </si>
  <si>
    <t>沖縄県宜野湾市普天間二丁目14番13号</t>
  </si>
  <si>
    <t>ｼｼｭﾝｷｻﾎﾟｰﾄ ﾐﾗｲﾉﾀｶﾗ ｱﾀﾞﾏｽﾌﾟﾗｽ</t>
  </si>
  <si>
    <t>沖縄県宜野湾市普天間2丁目14番13号</t>
  </si>
  <si>
    <t>ｼｼｭﾝｷｻﾎﾟｰﾄ 　ﾐﾗｲﾉﾀｶﾗ ｱﾀﾞﾏｽﾗｲｽﾞ</t>
  </si>
  <si>
    <t>ｴﾇﾋﾟｰｵｰﾎｳｼﾞﾝﾀﾉｼｰｸ</t>
  </si>
  <si>
    <t>沖縄県宜野湾市普天間２丁目14番13号</t>
  </si>
  <si>
    <t>ｼｼｭﾝｷｻﾎﾟｰﾄ ﾐﾗｲﾉﾀｶﾗ ｱﾀﾞﾏｽ</t>
  </si>
  <si>
    <t>NPOﾎｳｼﾞﾝﾕﾒｳｫｰｸ</t>
  </si>
  <si>
    <t>沖縄県浦添市宮城四丁目22番6-101号マンションＭＫ</t>
  </si>
  <si>
    <t>098-870-1456</t>
  </si>
  <si>
    <t>ﾋﾞｴﾝﾄ</t>
  </si>
  <si>
    <t>TTﾊｳｽｶﾌﾞｼｷｶｲｼｬ</t>
  </si>
  <si>
    <t>沖縄県うるま市具志川1923番地2</t>
  </si>
  <si>
    <t>098-800-1039</t>
  </si>
  <si>
    <t>ﾎｳｶｺﾞﾄｳﾃﾞｲｻｰﾋﾞｽ ｳｨｽﾞ･ﾕｰﾁﾊﾞﾅ</t>
  </si>
  <si>
    <t>ﾕｲﾏﾜﾙｶﾌﾞｼｷｶﾞｲｼｬ</t>
  </si>
  <si>
    <t>沖縄県うるま市石川828番地6</t>
  </si>
  <si>
    <t>ｺﾄﾞﾓｾﾝﾀｰ　ﾕｲﾏﾜﾙ</t>
  </si>
  <si>
    <t>ｱｸﾛｽﾏﾈｼﾞﾒﾝﾄｶﾌﾞｼｷｶﾞｲｼｬ</t>
  </si>
  <si>
    <t>千葉県船橋市本町２－１０－１４</t>
  </si>
  <si>
    <t>047-433-6609</t>
  </si>
  <si>
    <t>ﾏﾅﾋﾞﾉｻﾄ</t>
  </si>
  <si>
    <t>ｱｺｰｽｺﾞｳﾄﾞｳｶﾞｲｼｬ</t>
  </si>
  <si>
    <t>098-975-5508</t>
  </si>
  <si>
    <t>ﾘｯｹ</t>
  </si>
  <si>
    <t>ﾘｯｹ　ﾗﾎﾞ</t>
  </si>
  <si>
    <t>沖縄県南城市沖縄県南城市玉城字前川350番地</t>
  </si>
  <si>
    <t>ﾎｳｶｺﾞﾄｳﾃﾞｲｻｰﾋﾞｽ　ﾘｯｹ　ﾃｨﾙ</t>
  </si>
  <si>
    <t>ｱﾆﾏｰﾄ･ｸﾞﾙｰﾌﾟﾁｭﾗﾕﾒｶﾌﾞｼｷｶﾞｲｼｬ</t>
  </si>
  <si>
    <t>沖縄県名護市宇茂佐の森4-19-4</t>
  </si>
  <si>
    <t>ｼﾞﾄﾞｳﾃﾞｲｻｰﾋﾞｽ･ｱﾆﾏｰﾄﾅｺﾞｳﾑｻﾉﾓﾘ</t>
  </si>
  <si>
    <t>ｱﾆﾏｰﾄ･ｸﾞﾙｰﾌﾟﾁｬﾀﾝｶﾌﾞｼｷｶﾞｲｼｬ</t>
  </si>
  <si>
    <t>アニマート・グループ北谷株式会社</t>
  </si>
  <si>
    <t>沖縄県中頭郡北谷町北谷一丁目11番18</t>
  </si>
  <si>
    <t>098-987-8982</t>
  </si>
  <si>
    <t>ｵﾚﾝｼﾞｷｯｽﾞｱﾝﾄﾞｼﾞﾄﾞｳﾃﾞｲｻｰﾋﾞｽ･ｱﾆﾏｰﾄﾁｬﾀﾝ</t>
  </si>
  <si>
    <t>ｵﾚﾝｼﾞｷｯｽﾞｱﾝﾄﾞｼﾞﾄﾞｳﾃﾞｲｻｰﾋﾞｽ･ｱﾆﾏｰﾄﾁｬﾀﾝ2ｺﾞｳﾃﾝ</t>
  </si>
  <si>
    <t>おれんじキッズ＆児童デイサービス・アニマートちゃたん２号店</t>
  </si>
  <si>
    <t>ｱﾆﾏｰﾄ･ｸﾞﾙｰﾌﾟﾘｭｳｷｭｳｶﾌﾞｼｷｶｲｼｬ</t>
  </si>
  <si>
    <t>沖縄県国頭郡宜野座村惣慶1637番地</t>
  </si>
  <si>
    <t>ｵﾚﾝｼﾞｷｯｽﾞ&amp;ｼﾞﾄﾞｳﾃﾞｲｻｰﾋﾞｽ･ｱﾆﾏｰﾄｷﾞﾉｻﾞｿﾝ</t>
  </si>
  <si>
    <t>ｵﾚﾝｼﾞｷｯｽﾞ&amp;ｼﾞﾄﾞｳﾃﾞｲｻｰﾋﾞｽ･</t>
  </si>
  <si>
    <t>ｵﾚﾝｼﾞｷｯｽﾞ&amp;ｼﾞﾄﾞｳﾃﾞｲｻｰﾋﾞｽ･ｱﾆﾏｰﾄﾅｺﾞﾔﾌﾞ</t>
  </si>
  <si>
    <t>ｵﾚﾝｼﾞｷｯｽﾞ･ｼﾞﾄﾞｳﾃﾞｲｻｰﾋﾞｽ･ｱﾆﾏｰﾄﾅｺﾞﾔﾌﾞ</t>
  </si>
  <si>
    <t>ｱﾍﾟｯｸｽﾌﾟﾗﾝｵｷﾅﾜｶﾌﾞｼｷｶﾞｲｼｬ</t>
  </si>
  <si>
    <t>沖縄県中頭郡中城村南上原199番地の１　ぐすく南１階</t>
  </si>
  <si>
    <t>098-942-3555</t>
  </si>
  <si>
    <t>ｼﾞﾄﾞｳﾃﾞｲｻｰﾋﾞｽ ﾕｳﾜ</t>
  </si>
  <si>
    <t>ｱﾍﾟｯｸｽﾌﾟﾗﾝｵｷﾅﾜｶﾌﾞｼｷｶｲｼｬ</t>
  </si>
  <si>
    <t>沖縄県中頭郡中城村南上原１９９番地の１ぐすく南１階</t>
  </si>
  <si>
    <t>ｼﾞﾄﾞｳﾃﾞｲｻｰﾋﾞｽ ﾕｳﾜ ｳﾗｿｴ</t>
  </si>
  <si>
    <t>ｱﾝｼﾞｭｺﾞｳﾄﾞｳｶﾞｲｼｬ</t>
  </si>
  <si>
    <t>熊本県熊本市中央区大江五丁目１５番２０号</t>
  </si>
  <si>
    <t>096-371-7177</t>
  </si>
  <si>
    <t>ｳｪｲｸｵｷﾅﾜｺﾞｳﾄﾞｳｶｲｼｬ</t>
  </si>
  <si>
    <t>沖縄県浦添市安波茶一丁目36番2号</t>
  </si>
  <si>
    <t>ﾎﾟﾉ･ﾃﾗｽ</t>
  </si>
  <si>
    <t>ｴｸｾﾙｱｶｼｺﾞｳﾄﾞｳｶｲｼｬ</t>
  </si>
  <si>
    <t>沖縄県那覇市寄宮一丁目12番13号</t>
  </si>
  <si>
    <t>ﾎｳｶｺﾞﾄｳﾃﾞｲｻｰﾋﾞｽｱｶﾘﾕｼﾝ</t>
  </si>
  <si>
    <t>ｺﾋﾞｰｽﾞｶﾌﾞｼｷｶﾞｲｼｬ</t>
  </si>
  <si>
    <t>沖縄県宜野湾市真志喜二丁目１４番１８号</t>
  </si>
  <si>
    <t>ｵﾚﾝｼﾞｷｯｽﾞｱﾝﾄﾞｼﾞﾄﾞｳﾃﾞｲｻｰﾋﾞｽ･ｱﾆﾏｰﾄｷﾞﾉﾜﾝ</t>
  </si>
  <si>
    <t>ｼﾞﾄﾞｳﾃﾞｲｻｰﾋﾞｽ･ｱﾆﾏｰﾄｳﾗｿｴ</t>
  </si>
  <si>
    <t>沖縄県宜野湾市真志喜２丁目１４番１８号</t>
  </si>
  <si>
    <t>ｼﾞﾄﾞｳﾃﾞｲｻｰﾋﾞｽ･ｱﾆﾏｰﾄｷﾞﾉﾜﾝ</t>
  </si>
  <si>
    <t>ｻﾝｸｽﾗﾎﾞｶﾌﾞｼｷｶﾞｲｼｬ</t>
  </si>
  <si>
    <t>沖縄県那覇市泉崎１丁目４番１０　喜納ビル</t>
  </si>
  <si>
    <t>ｻﾝｸｽﾗﾎﾞ･ｱﾌﾀｰｽｸｰﾙﾅﾊ</t>
  </si>
  <si>
    <t>ｼﾞｮｲﾝﾄｺﾞｳﾄﾞｳｶﾞｲｼｬ</t>
  </si>
  <si>
    <t>沖縄県浦添市宮城三丁目14番13号</t>
  </si>
  <si>
    <t>ﾊﾟﾚｯﾄｷｯｽﾞ</t>
  </si>
  <si>
    <t>沖縄県浦添市西原一丁目6番9号</t>
  </si>
  <si>
    <t>ｾｷｭｱﾍﾞｰｽｺﾞｳﾄﾞｳｶﾞｲｼｬ</t>
  </si>
  <si>
    <t>沖縄県沖縄市諸見里二丁目１８番１５号１階</t>
  </si>
  <si>
    <t>ｺﾓﾚﾋﾞﾂｳｼｮｼｴﾝｼﾞｷﾞｮｳｼｮ</t>
  </si>
  <si>
    <t>ﾁｲｻﾅﾀﾈｶﾌﾞｼｷｶｲｼｬ</t>
  </si>
  <si>
    <t>沖縄県沖縄市宮里四丁目6番7号</t>
  </si>
  <si>
    <t>ｼﾞﾄﾞｳｻﾎﾟｰﾄﾁｰﾑ ｱｵｿﾞﾗﾉｷ</t>
  </si>
  <si>
    <t>ﾁｲｻﾅﾀﾈｶﾌﾞｼｷｶﾞｲｼｬ</t>
  </si>
  <si>
    <t>沖縄県沖縄市宮里四丁目６番７号</t>
  </si>
  <si>
    <t>ｼﾞﾄﾞｳｻﾎﾟｰﾄﾁｰﾑ　ﾆｼﾞｲﾛﾉｷ</t>
  </si>
  <si>
    <t>ﾃｨｰｱｰﾙﾋﾟｨｰｰｼﾞｬﾊﾟﾝｶﾌﾞｼｷｶﾞｲｼｬ</t>
  </si>
  <si>
    <t>沖縄県糸満市潮崎町四丁目２２番地の１１</t>
  </si>
  <si>
    <t>098-840-3101</t>
  </si>
  <si>
    <t>ｽﾍﾟｰｽｷｯｽﾞｵｷﾅﾜ</t>
  </si>
  <si>
    <t>ﾊｰﾄﾗｲﾌｺﾞｳﾄﾞｳｶｲｼｬ</t>
  </si>
  <si>
    <t>ｼｴﾝｾﾝﾀｰﾊｰﾄﾗｲﾌ</t>
  </si>
  <si>
    <t>ｲﾘｮｳﾎｳｼﾞﾝ　ｶﾞｴﾝｶｲ</t>
  </si>
  <si>
    <t>福岡県太宰府市通古賀3丁目12番6号</t>
  </si>
  <si>
    <t>092-400-6970</t>
  </si>
  <si>
    <t>ﾘﾊﾙｷｯｽﾞﾐﾔｺ</t>
  </si>
  <si>
    <t>ｲﾘｮｳﾎｳｼﾞﾝ ｾｲｾｲｶｲ</t>
  </si>
  <si>
    <t>沖縄県島尻郡南風原町大名275番地</t>
  </si>
  <si>
    <t>098-889-3206</t>
  </si>
  <si>
    <t>ﾎｳｶｺﾞﾄｳﾃﾞｲｻｰﾋﾞｽ　ｳﾘｽﾞﾝ</t>
  </si>
  <si>
    <t>ｲﾘｮｳﾎｳｼﾞﾝ ﾃﾝｼﾞﾝｶｲ</t>
  </si>
  <si>
    <t>ｼﾞﾄﾞｳﾃﾞｲｻｰﾋﾞｽﾙｲﾛﾊ</t>
  </si>
  <si>
    <t>ｼﾞﾄﾞｳﾃﾞｲｻｰﾋﾞｽｲﾛﾊ</t>
  </si>
  <si>
    <t>ｲﾘｮｳﾎｳｼﾞﾝｶﾅﾉｶｲ</t>
  </si>
  <si>
    <t>沖縄県沖縄市仲宗根町19番1号</t>
  </si>
  <si>
    <t>098-938-1038</t>
  </si>
  <si>
    <t>ﾗｲｵﾝﾊｰﾄｶﾗﾀﾞﾉｼﾞﾄﾞｳﾃﾞｲｻｰﾋﾞｽｱｶﾐﾁ</t>
  </si>
  <si>
    <t>ｲﾘｮｳﾎｳｼﾞﾝｹﾝｻｸｶｲ</t>
  </si>
  <si>
    <t>沖縄県沖縄市美原二丁目２６番地１３号</t>
  </si>
  <si>
    <t>098-929-3000</t>
  </si>
  <si>
    <t>ﾕﾒｿﾗ</t>
  </si>
  <si>
    <t>ｲｯﾊﾟﾝｼｬﾀﾞﾝﾎｳｼﾞﾝ ｱｽﾘｰﾄｺｳﾎﾞｳ</t>
  </si>
  <si>
    <t>沖縄県那覇市楚辺1丁目3番9号上原ビル2階</t>
  </si>
  <si>
    <t>098-955-8091</t>
  </si>
  <si>
    <t>ﾎｳｶｺﾞｼﾞﾄﾞｳﾃﾞｲ</t>
  </si>
  <si>
    <t>ﾎｳｶｺﾞｼﾞﾄﾞｳﾃﾞｲ　ｱｽﾘｰﾄｺｳﾎﾞｳ</t>
  </si>
  <si>
    <t>ｲｯﾊﾟﾝｼｬﾀﾞﾝﾎｳｼﾞﾝｴﾝ</t>
  </si>
  <si>
    <t>一般社団法人　えん</t>
  </si>
  <si>
    <t>沖縄県那覇市首里鳥堀町五丁目41番地17</t>
  </si>
  <si>
    <t>098-884-7235</t>
  </si>
  <si>
    <t>ｵﾔｺｻﾎﾟｰﾄｼｪｱ</t>
  </si>
  <si>
    <t>おやこサポートしぇあ</t>
  </si>
  <si>
    <t>沖縄県那覇市首里崎山町4丁目42番地</t>
  </si>
  <si>
    <t>098-988-4531</t>
  </si>
  <si>
    <t>ｲｯﾊﾟﾝｼｬﾀﾞﾝﾎｳｼﾞﾝ　ｶﾘﾕｼﾕｲ</t>
  </si>
  <si>
    <t>沖縄県浦添市伊祖5丁目11番8豪パラティーノ伊祖708号</t>
  </si>
  <si>
    <t>ｼﾃｲﾎｳｶｺﾞﾄｳﾃﾞｲｻｰﾋﾞｽｼﾞｷﾞｮｳｼｮ　ｸﾛｰｱｯﾌﾟｽﾏｲﾙﾕｲ</t>
  </si>
  <si>
    <t>ｲｯﾊﾟﾝｼｬﾀﾞﾝﾎｳｼﾞﾝ ﾄﾓﾀﾞﾁ</t>
  </si>
  <si>
    <t>三重県松阪市大津町214番地１</t>
  </si>
  <si>
    <t>ﾛｰｾﾞﾙｺﾄﾞﾓﾃﾞｲｻﾎﾟｰﾄﾂｰ</t>
  </si>
  <si>
    <t>ﾛｰｾﾞﾙｺﾄﾞﾓﾃﾞｰｻﾎﾟｰﾄﾂｰ</t>
  </si>
  <si>
    <t>ｲｯﾊﾟﾝｼｬﾀﾞﾝﾎｳｼﾞﾝ ﾊﾅｿﾞﾉ</t>
  </si>
  <si>
    <t>沖縄県那覇市具志１丁目１９番１６号</t>
  </si>
  <si>
    <t>098-859-1544</t>
  </si>
  <si>
    <t>ﾎｳｶｺﾞﾄｳﾃﾞｲｻｰﾋﾞｽ ﾊﾅｿﾞﾉ</t>
  </si>
  <si>
    <t>ｲｯﾊﾟﾝｼｬﾀﾞﾝﾎｳｼﾞﾝ ﾛｼﾞﾝ</t>
  </si>
  <si>
    <t>三重県松阪市大津町214番地1</t>
  </si>
  <si>
    <t>0598-26-0706</t>
  </si>
  <si>
    <t>ﾛｰｾﾞﾙ ｱｿｼｴｰｼｮﾝｸﾗﾌ</t>
  </si>
  <si>
    <t>ﾛｰｾﾞﾙｱｿｼｴｰｼｮﾝｸﾗﾌﾞ2</t>
  </si>
  <si>
    <t>ｲｯﾊﾟﾝｼｬﾀﾞﾝﾎｳｼﾞﾝ ｷﾎﾞｳｼｬ</t>
  </si>
  <si>
    <t>沖縄県豊見城市高嶺368番地71</t>
  </si>
  <si>
    <t>ｷｯｽﾞｺｰﾄ　ｵﾅｶﾞ</t>
  </si>
  <si>
    <t>ｷｯｽﾞｺｰﾄｵﾅｶﾞ</t>
  </si>
  <si>
    <t>ｲｯﾊﾟﾝｼｬﾀﾞﾝﾎｳｼﾞﾝ ﾐｷ</t>
  </si>
  <si>
    <t>沖縄県那覇市首里鳥堀町４丁目２７番地</t>
  </si>
  <si>
    <t>ﾎｳｶｺﾞﾄｳｼﾞﾄﾞｳﾃﾞｲｻｰﾋﾞｽｽｲﾚﾝ</t>
  </si>
  <si>
    <t>ｲｯﾊﾟﾝｼｬﾀﾞﾝﾎｳｼﾞﾝ ｾｲｼｮｳﾈﾝｷｮｳｲｸｲｸｾｲｼｴﾝｷｮｳｶｲ</t>
  </si>
  <si>
    <t>大阪府大阪市西成区鶴見橋2-10-20</t>
  </si>
  <si>
    <t>070-5438-4587</t>
  </si>
  <si>
    <t>ﾎｳｶｺﾞﾄｳﾃﾞｲｻｰﾋﾞｽ　ｱｽﾄﾛｳﾙﾏ</t>
  </si>
  <si>
    <t>070-1258-6083</t>
  </si>
  <si>
    <t>ｲｯﾊﾟﾝｼｬﾀﾞﾝﾎｳｼﾞﾝｷｬﾝﾊﾟｽ</t>
  </si>
  <si>
    <t>沖縄県南城市大里大城２３２９番地の３</t>
  </si>
  <si>
    <t>ｼﾞﾄﾞｳﾃﾞｲｻｰﾋﾞｽ ﾌﾟﾗｲﾑ</t>
  </si>
  <si>
    <t>ｲｯﾊﾟﾝｼｬﾀﾞﾝﾎｳｼﾞﾝｺｺｸﾘｴｲﾄ</t>
  </si>
  <si>
    <t>沖縄県宜野湾市大山６丁目２４番２号</t>
  </si>
  <si>
    <t>ｺﾄﾞﾓﾘｮｳｲｸｽﾃｰｼｮﾝ ｺｺﾌﾜ ﾐﾅﾄｶﾞﾜ</t>
  </si>
  <si>
    <t>ｲｯﾊﾟﾝｼｬﾀﾞﾝﾎｳｼﾞﾝｺｺﾌﾜｸﾘｴｲﾄ</t>
  </si>
  <si>
    <t>ｺﾄﾞﾓﾘｮｳｲｸｽﾃｰｼｮﾝｺｺﾌﾜﾏｼｷ</t>
  </si>
  <si>
    <t>ｲｯﾊﾟﾝｼｬﾀﾞﾝﾎｳｼﾞﾝﾃﾞｨｰﾛｸﾞ</t>
  </si>
  <si>
    <t>沖縄県島尻郡南風原町新川37-15</t>
  </si>
  <si>
    <t>ｼｮｳｶﾞｲｼﾞﾂｳｼｮｼｴﾝｼﾞｷﾞｮｳ ﾌﾗﾜｰｽﾞ</t>
  </si>
  <si>
    <t>ｲｯﾊﾟﾝｼｬﾀﾞﾝﾎｳｼﾞﾝﾌﾛｰﾑｱｸｱ</t>
  </si>
  <si>
    <t>ﾊｯﾀﾂｼｴﾝﾙｰﾑｱｸｱ</t>
  </si>
  <si>
    <t>ｲｯﾊﾟﾝｼｬﾀﾞﾝﾎｳｼﾞﾝ</t>
  </si>
  <si>
    <t>ｲｯﾊﾟﾝｼｬﾀﾞﾝﾎｳｼﾞﾝｲｲﾄｺ</t>
  </si>
  <si>
    <t>ｼﾞﾄﾞｳﾊｯﾀﾂｼｴﾝｼﾞｷﾞｮｳｼｮｲﾄ</t>
  </si>
  <si>
    <t>沖縄県中頭郡西原町小橋川80番地</t>
  </si>
  <si>
    <t>ｱﾄﾘｴﾐﾙｸｼｭﾘ</t>
  </si>
  <si>
    <t>ｲｯﾊﾟﾝｼｬﾀﾞﾝﾎｳｼﾞﾝﾅﾌﾟ</t>
  </si>
  <si>
    <t>ｱﾄﾘｴ ﾐﾙｸ ﾔﾝﾊﾞﾙ</t>
  </si>
  <si>
    <t>ｱﾄﾘｴﾐﾙｸﾔﾝﾊﾞﾙ</t>
  </si>
  <si>
    <t>ｲｯﾊﾟﾝｼｬﾀﾞﾝﾎｳｼﾞﾝﾅｯﾌﾟ</t>
  </si>
  <si>
    <t>ｱﾄﾘｴﾐﾙｸ</t>
  </si>
  <si>
    <t>ｴｺｰﾙﾐﾙｸ</t>
  </si>
  <si>
    <t>ﾌｧｰｽﾄ ﾐﾙｸ</t>
  </si>
  <si>
    <t>ｲｯﾊﾟﾝｼｬﾀﾞﾝﾎｳｼﾞﾝｽﾏｲﾙ ｼｰｽﾞ ｵﾊﾅ</t>
  </si>
  <si>
    <t>沖縄県沖縄市高原四丁目20番7号1F</t>
  </si>
  <si>
    <t>ｼﾞﾄﾞｳﾃﾞｲｻｰﾋﾞｽﾚｵ</t>
  </si>
  <si>
    <t>ｲｯﾊﾟﾝｼｬﾀﾞﾝﾎｳｼﾞﾝ ｽﾏｲﾙ ｼｰｽ ｵﾊﾅ</t>
  </si>
  <si>
    <t>沖縄県沖縄市高原20番7号1F</t>
  </si>
  <si>
    <t>098-911-5388</t>
  </si>
  <si>
    <t>ｲｯﾊﾟﾝｼｬﾀﾞﾝﾎｳｼﾞﾝｽﾏｲ ｼｰｽﾞ ｵﾊﾅ</t>
  </si>
  <si>
    <t>沖縄県沖縄市高原4丁目20番7号1F</t>
  </si>
  <si>
    <t>ｼﾞﾄﾞｳﾊｯﾀﾂｼｴﾝｼﾞｷﾞｮｳｼｮ　ﾊﾅｸﾞﾐ</t>
  </si>
  <si>
    <t>ｲｯﾊﾟﾝｼｬﾀﾞﾝﾎｳｼ ｽﾏｲﾙｼｰｽﾞｵﾊﾅ</t>
  </si>
  <si>
    <t>ﾎｳｶｺﾞﾄｳｼﾞﾄﾞｳﾃﾞｲｻｰﾋﾞｽｺｲｺｲ</t>
  </si>
  <si>
    <t>ｲｯﾊﾟﾝｼｬﾀﾞﾝﾎｳｼﾞﾝｻﾎﾟｰﾄﾍﾟｱﾚﾝﾃｨﾝｸﾞﾗﾎﾞ</t>
  </si>
  <si>
    <t>沖縄県中頭郡北谷町吉原944番地</t>
  </si>
  <si>
    <t>090-4358-3455</t>
  </si>
  <si>
    <t>ｿﾀﾞﾁﾉｼｴﾝﾘﾄﾘｨﾄ</t>
  </si>
  <si>
    <t>ｲｯﾊﾟﾝｼｬﾀﾞﾝﾎｳｼﾞﾝ　ﾃｨｰｶﾝﾊﾟﾆｰ</t>
  </si>
  <si>
    <t>ｼﾞﾄﾞｳﾃﾞｲｻｰﾋﾞｽ　ﾜﾝﾗｲﾌ</t>
  </si>
  <si>
    <t>ｲｯﾊﾟﾝｼｬﾀﾞﾝﾎｳｼﾞﾝｱｽｲﾛ</t>
  </si>
  <si>
    <t>沖縄県うるま市与那城屋慶名2285番地１</t>
  </si>
  <si>
    <t>ｺﾄﾞﾓﾊｯﾀﾂｼｴﾝｾﾝﾀｰｱｽｲﾛ</t>
  </si>
  <si>
    <t>ｲｯﾊﾟﾝｼｬﾀﾞﾝﾎｳｼﾞﾝｳﾁﾅｰｶﾗﾊｰｲ</t>
  </si>
  <si>
    <t>沖縄県中頭郡読谷村楚辺1414-66</t>
  </si>
  <si>
    <t>ﾃｨﾝｶﾞｰﾗ　ｶﾗﾊｰｲ</t>
  </si>
  <si>
    <t>ｲｯﾊﾟﾝｼｬﾀﾞﾝﾎｳｼﾞﾝｺｺｶﾗ</t>
  </si>
  <si>
    <t>ｼﾞﾄﾞｳﾊｯﾀﾂｼｴﾝｼﾞｷﾞｮｳｼｮｱﾈﾗ</t>
  </si>
  <si>
    <t>ｲｯﾊﾟﾝｼｬﾀﾞﾝﾎｳｼﾞﾝｽﾏｲﾘｰﾊｳｽ</t>
  </si>
  <si>
    <t>ｽﾏｲﾘｰﾊｳｽﾆｼﾊﾗ</t>
  </si>
  <si>
    <t>ｲｯﾊﾟﾝｼｬﾀﾞﾝﾎｳｼﾞﾝﾁｬﾝﾌﾟﾙﾊｳｽ</t>
  </si>
  <si>
    <t>沖縄県中頭郡北谷町上勢頭626番1 (1F)</t>
  </si>
  <si>
    <t>ﾁｬﾝﾌﾟﾙﾊｳｽ</t>
  </si>
  <si>
    <t>ｲｯﾊﾟﾝｼｬﾀﾞﾝﾎｳｼﾞﾝﾄﾓﾀﾞﾁ</t>
  </si>
  <si>
    <t>ﾛｰｾﾞﾙ ｸﾗﾌﾞ ﾃｨｰ</t>
  </si>
  <si>
    <t>三重県松阪市大津町２１４番地１</t>
  </si>
  <si>
    <t>ﾛｰｾﾞﾙｺﾄﾞﾓﾃﾞｲｻﾎﾟｰﾄ</t>
  </si>
  <si>
    <t>ﾛｰｾﾞﾙｺﾄﾞﾓﾃﾞｲｻﾎﾟｰﾄｽﾘｰ</t>
  </si>
  <si>
    <t>ﾛｰｾﾞﾙｺﾄﾞﾓﾃﾞｲｻｰﾋﾞｽｻﾎﾟｰﾄｽﾘｰ</t>
  </si>
  <si>
    <t>ﾛｰｾﾞﾙｺﾄﾞﾓﾃﾞｲｻﾎﾟｰﾄﾌｧｲﾌﾞ</t>
  </si>
  <si>
    <t>ｲｯﾊﾟﾝｼｬﾀﾞﾝﾎｳｼﾞﾝﾌﾀﾌｱ</t>
  </si>
  <si>
    <t>ﾌﾀﾌｧｷｯｽﾞ</t>
  </si>
  <si>
    <t>ｲｯﾊﾟﾝｼｬﾀﾞﾝﾎｳｼﾞﾝﾌﾘｰｽﾀｲﾙｺﾐｭﾆｹｰｼｮﾝ</t>
  </si>
  <si>
    <t>ｼｮｳｶﾞｲｼﾞﾂｳｼｮｼｴﾝｼﾞｷﾞｮｳ ﾜﾗｲ</t>
  </si>
  <si>
    <t>ｲｯﾊﾟﾝｼｬﾀﾞﾝﾎｳｼﾞﾝﾐﾁｸｻﾎﾞｸｼﾞｮｳ</t>
  </si>
  <si>
    <t>ﾊｯﾀﾂｼｴﾝｻｰﾋﾞｽ ﾐﾁｸｻﾎﾞｸｼﾞｮｳ</t>
  </si>
  <si>
    <t>ｲｯﾊﾟﾝｼｬﾀﾞﾝﾎｳｼﾞﾝﾛｼﾞﾝ</t>
  </si>
  <si>
    <t>ﾛｰｾﾞﾙｱｿｼｴｰｼｮﾝｸﾗﾌﾞｽﾘｰ</t>
  </si>
  <si>
    <t>ﾛｰｾﾞﾙ ｱｿｼｴｰｼｮﾝｸﾗﾌﾞﾌｫｰ</t>
  </si>
  <si>
    <t>ﾛｰｾﾞﾙｱｿｼｴｰｼｮﾝｸﾗﾌﾞﾌｫｰ</t>
  </si>
  <si>
    <t>ﾛｰｾﾞﾙｱｿｼｴｰｼｮﾝｸﾗﾌﾞﾌｧｲﾌﾞ</t>
  </si>
  <si>
    <t>ｲｯﾊﾟﾝｼｬﾀﾞﾝﾎｳｼﾞﾝﾋﾌﾐ</t>
  </si>
  <si>
    <t>沖縄県中頭郡北中城村安谷屋2191番地4</t>
  </si>
  <si>
    <t>ﾗｸｶﾞｷｻﾎﾟｰﾄｱﾈﾓﾈ</t>
  </si>
  <si>
    <t>ﾗｸｶﾞｷｻﾎﾟｰﾄｱﾈﾓﾈﾐﾊﾏ</t>
  </si>
  <si>
    <t>ｲｯﾊﾟﾝｼｬﾀﾞﾝﾎｳｼﾞﾝｵｷﾅﾜ･ｺﾄﾞﾓｲｸｾｲｷｮｳｶｲ</t>
  </si>
  <si>
    <t>沖縄県沖縄市美原2丁目1番33-302号</t>
  </si>
  <si>
    <t>ﾎｳｶｺﾞﾄｳﾃﾞｲｻｰﾋﾞｽ　ｼｼﾞｭｸﾌﾘｰｽｸｰﾙﾘﾉ</t>
  </si>
  <si>
    <t>ｲｯﾊﾟﾝｼｬﾀﾞﾝﾎｳｼﾞﾝｵｷﾅﾜﾎｲｸﾌｸｼｷｮｳｶｲ</t>
  </si>
  <si>
    <t>ｼﾙﾋﾞｱﾝ ｽﾎﾟﾚｸﾘｮｳｲｸｶﾝｵﾅｶﾞ</t>
  </si>
  <si>
    <t>沖縄県那覇市真地426番地121</t>
  </si>
  <si>
    <t>ｲｹｱｼﾞﾄﾞｳｼｴﾝｾﾝﾀｰ　ｱｳﾚｯﾄ</t>
  </si>
  <si>
    <t>沖縄県那覇市字真地４２６番地１２１</t>
  </si>
  <si>
    <t>ｼﾞﾄﾞｳﾃﾞｲｻｰﾋﾞｽ ﾃｨﾝﾄｩﾝﾃﾝ</t>
  </si>
  <si>
    <t>ｼﾞﾄﾞｳﾃﾞｲｻｰﾋﾞｽ　ﾎｯｺﾘ</t>
  </si>
  <si>
    <t>ｲｯﾊﾟﾝｼｬﾀﾞﾝﾎｳｼﾞﾝｷﾎﾞｳｼｬ</t>
  </si>
  <si>
    <t>沖縄県豊見城市368番地71</t>
  </si>
  <si>
    <t>ｷｯｽﾞｺｰﾄﾄﾐｸﾞｽｸ</t>
  </si>
  <si>
    <t>沖縄県豊見城市368-71</t>
  </si>
  <si>
    <t>ｷｯｽﾞｺｰﾄﾎﾞﾇｰﾙ</t>
  </si>
  <si>
    <t>ｲｯﾊﾟﾝｼｬﾀﾞﾝﾎｳｼﾞﾝｲﾏｼﾞﾝ</t>
  </si>
  <si>
    <t>沖縄県那覇市おもろまち四丁目16番5号サンライズＧＩＮＯＺＡ3階</t>
  </si>
  <si>
    <t>098-951-1187</t>
  </si>
  <si>
    <t>ｷﾗﾘﾊｰﾄｳﾗｿｴｺｳ</t>
  </si>
  <si>
    <t>ｲｯﾊﾟﾝｼｬﾀﾞﾝﾎｳｼﾞﾝｲﾏｼﾝ</t>
  </si>
  <si>
    <t>沖縄県那覇市おもろまち４丁目１６－５サンライズＧＩＮＯＺＡ３階</t>
  </si>
  <si>
    <t>ｷﾗﾘﾊｰﾄﾅﾊｼﾝﾄｼﾝ</t>
  </si>
  <si>
    <t>ｲｯﾊﾟﾝｼｬﾀﾞﾝﾎｳｼﾞﾝ ｽｲ</t>
  </si>
  <si>
    <t>沖縄県那覇市首里崎山町１丁目２０番１</t>
  </si>
  <si>
    <t>ｽｲ</t>
  </si>
  <si>
    <t>ｲｯﾊﾟﾝｼｬﾀﾞﾝﾎｳｼﾞﾝｼｮｳｶﾞｲﾌｸｼｻｰﾋﾞｽﾘｱﾝ</t>
  </si>
  <si>
    <t>沖縄県糸満市賀数470番地1</t>
  </si>
  <si>
    <t>ｺｺﾛｲﾄﾏﾝｷｮｳｼﾂ</t>
  </si>
  <si>
    <t>ｲｯﾊﾟﾝｼｬﾀﾞﾝﾎｳｼﾞﾝﾄﾔﾏｶﾞﾀﾄﾔﾏｶﾞﾀﾃﾞｲｻｰﾋﾞｽﾏﾝﾏﾙ</t>
  </si>
  <si>
    <t>ｼﾞﾄﾞｳｼｴﾝｾﾝﾀｰ　ﾙﾝﾙﾝ</t>
  </si>
  <si>
    <t>ｲｯﾊﾟﾝｼｬﾀﾞﾝﾎｳｼﾞﾝﾐﾗｲｶｲ</t>
  </si>
  <si>
    <t>京都府京都市西京区大枝北沓掛町4-38-3</t>
  </si>
  <si>
    <t>075-335-3188</t>
  </si>
  <si>
    <t>ﾐﾗｲﾁﾑｸﾞｸﾙ</t>
  </si>
  <si>
    <t>ｲｯﾊﾟﾝｼｬﾀﾞﾝﾎｳｼﾞﾝﾘｭｳｷｭｳﾌｨﾙﾊｰﾓﾆｯｸ</t>
  </si>
  <si>
    <t>沖縄県那覇市田原１丁目１２番６号</t>
  </si>
  <si>
    <t>080-6497-8049</t>
  </si>
  <si>
    <t>ｼﾞﾄﾞｳﾃﾞｲｾﾝﾀｰ ｺﾄﾞﾓﾉｼﾛﾐｭｰ</t>
  </si>
  <si>
    <t>ｵｷﾅﾜｹﾝｵｷﾅﾜｼ</t>
  </si>
  <si>
    <t>沖縄県沖縄市仲宗根町２６－１</t>
  </si>
  <si>
    <t>098-939-1212</t>
  </si>
  <si>
    <t>ｵｷﾅﾜｼｺﾄﾞﾓﾊｯﾀﾂｼｴﾝｾﾝﾀｰ</t>
  </si>
  <si>
    <t>ｵｷﾅﾜｹﾝｼｬｶｲﾌｸｼｼﾞｷﾞｮｳﾀﾞﾝ</t>
  </si>
  <si>
    <t>沖縄県那覇市首里石嶺町４－３７３－１</t>
  </si>
  <si>
    <t>098-884-3173</t>
  </si>
  <si>
    <t>ｵｷﾅﾜﾘｮｳｲｸｴﾝﾋﾟﾉｷｵ</t>
  </si>
  <si>
    <t>ｵｷﾅﾜﾌｸｼｶﾌﾞｼｷｶﾞｲｼｬ</t>
  </si>
  <si>
    <t>ｺﾄﾊﾞﾉｷｮｳｼﾂｺﾄﾉﾊ</t>
  </si>
  <si>
    <t>ｺﾄﾊﾞﾉｷｮｳｼﾂｺﾄﾉﾊﾆｺﾞｳｶﾝ</t>
  </si>
  <si>
    <t>ｺﾄﾊﾞﾉｷｮｳｼｮｼﾂｺﾄﾉﾊﾆｺﾞｳｶﾝ</t>
  </si>
  <si>
    <t>ｵｷﾅﾜﾌｸｼｶﾌﾞｼｷｶｲｼｬ</t>
  </si>
  <si>
    <t>ｺﾄﾊﾞﾉｷｮｳｼﾂｺﾄﾉﾊ3ｺﾞｳｶﾝ</t>
  </si>
  <si>
    <t>ｺﾄﾊﾞﾉｷｮｳｼﾂｺﾄﾉﾊ4ｺﾞｳｶﾝ</t>
  </si>
  <si>
    <t>ことばの教室ことのは４号館</t>
  </si>
  <si>
    <t>沖縄県沖縄市登川二丁目16-2</t>
  </si>
  <si>
    <t>098-923-1620</t>
  </si>
  <si>
    <t>沖縄県豊見城市宜保四丁目９番地７</t>
  </si>
  <si>
    <t>ｺﾄﾞﾓﾌﾟﾗｽｵﾛｸｷｮｳｼﾂ</t>
  </si>
  <si>
    <t>ｺﾄﾞﾓﾌﾟﾗｽﾄﾐｸﾞｽｸｷｮｳｼﾂ</t>
  </si>
  <si>
    <t>ｺﾄﾞﾓﾌﾟﾗｽﾄﾐｸﾞｽｸｷｮｳｼﾂｻﾝｺﾞｳｶﾝ</t>
  </si>
  <si>
    <t>ｺﾄﾞﾓﾌﾟﾗｽﾄﾐｸﾞｽｸｷｮｳｼﾂﾖﾝｺﾞｳｶﾝ</t>
  </si>
  <si>
    <t>沖縄県島尻郡豊見城村宜保四丁目9番地7</t>
  </si>
  <si>
    <t>ｺﾄﾞﾓﾌﾟﾗｽﾄﾐｸﾞｽｸｷｮｳｼﾂﾍﾞｯｶﾝ</t>
  </si>
  <si>
    <t>ｶﾞｯｺｳﾎｳｼﾞﾝ ﾁﾊﾝｶﾞｸｴﾝ</t>
  </si>
  <si>
    <t>沖縄県国頭郡金武町金武4348－２</t>
  </si>
  <si>
    <t>098-983-2130</t>
  </si>
  <si>
    <t>ﾊｯﾀﾂｼｴﾝｾﾝﾀｰｷﾞﾝﾊﾞﾙﾉｳﾐ</t>
  </si>
  <si>
    <t>ﾗｸｷｺﾞｳﾄﾞｳｶｲｼｬ</t>
  </si>
  <si>
    <t>沖縄県うるま市赤野１４２０番地１</t>
  </si>
  <si>
    <t>ｺﾄﾞﾓｻﾎﾟｰﾄﾙｰﾑﾗｯｷｰ</t>
  </si>
  <si>
    <t>ﾗｯｷｰｺﾞｳﾄﾞｳｶｲｼｬ</t>
  </si>
  <si>
    <t>ｺﾄﾞﾓｻﾎﾟｰﾄﾙｰﾑﾗｯｷｰ ｱｶﾐﾁ</t>
  </si>
  <si>
    <t>ｶﾌﾞｼｷｶｲｼｬ ｱｿﾞｯｸﾌﾟﾛ</t>
  </si>
  <si>
    <t>沖縄県沖縄市上地一丁目22番26号　護得久アパート201</t>
  </si>
  <si>
    <t>ｺﾄﾞﾓｼｴﾝﾊｳｽﾗｸｸﾙ</t>
  </si>
  <si>
    <t>ｶﾌﾞｼｷｶﾞｲｼｬ ｲｰｴﾑｹｲ</t>
  </si>
  <si>
    <t>沖縄県豊見城市座安３２５番地</t>
  </si>
  <si>
    <t>ｼﾞﾄﾞｳﾊｯﾀﾂｼｴﾝｼﾞｷﾞｮｳｼｮﾙｱﾅ</t>
  </si>
  <si>
    <t>ｶﾌﾞｼｷｶﾞｲｼｬ O･M･I</t>
  </si>
  <si>
    <t>沖縄県宜野湾市真志喜二丁目1番1号2階</t>
  </si>
  <si>
    <t>ｼﾞﾄﾞｳﾃﾞｲｻｰﾋﾞｽﾎｰﾌﾟ</t>
  </si>
  <si>
    <t>ｶﾌﾞｼｷｶﾞｲｼｬ ｵｰｴﾙﾃﾞｨ</t>
  </si>
  <si>
    <t>沖縄県うるま市喜屋武479-1</t>
  </si>
  <si>
    <t>098-979-2433</t>
  </si>
  <si>
    <t>ｴｰｽ ｸﾞｼｶﾜｺｳ</t>
  </si>
  <si>
    <t>ｶﾌﾞｼｷｶﾞｲｼｬ ｼｭｳ</t>
  </si>
  <si>
    <t>沖縄県那覇市大道30-8</t>
  </si>
  <si>
    <t>ｼﾞﾄﾞｳﾊｯﾀﾂｼｴﾝ ﾎｳｶｺﾞﾄｳﾃﾞｲｻｰﾋﾞｽ ﾊﾅｳｰﾙ</t>
  </si>
  <si>
    <t>ｶﾌﾞｼｷｶｲｼｬ　ｳｨｽﾞｽﾏｲﾙﾁｮｲｽ</t>
  </si>
  <si>
    <t>090-9787-0929</t>
  </si>
  <si>
    <t>ﾎｳｶｺﾞﾄｳﾃﾞｲｻｰﾋﾞｽ　ｽｸﾗﾑﾌﾟﾗｽｵｷﾅﾜﾐﾔｻﾞﾄｺｳﾐﾔｻﾞﾄｺｳｺｳ</t>
  </si>
  <si>
    <t>ﾎｳｶｺﾞﾄｳﾃﾞｲｻｰﾋﾞｽ ｽｸﾗﾑﾌﾟﾗｽｵｷﾅﾜﾐﾔｻﾞﾄｺｳ</t>
  </si>
  <si>
    <t>ｶﾌﾞｼｷｶｲｼｬ ｴｶﾞｵﾉﾊﾅ</t>
  </si>
  <si>
    <t>沖縄県島尻郡与那原町東浜７８番地５ディアフラッツ東浜１０１</t>
  </si>
  <si>
    <t>ｼﾞﾄﾞｳﾃﾞｲｻｰﾋﾞｽｸﾛｰﾊﾞｰ</t>
  </si>
  <si>
    <t>ｶﾌﾞｼｷｶﾞｲｼｬ ｴｶﾞｵﾉﾊﾅ</t>
  </si>
  <si>
    <t>ｼﾞﾄﾞﾃﾞｲｻｰﾋﾞｽﾐﾝﾄ</t>
  </si>
  <si>
    <t>ｼﾞﾄﾞｳﾃﾞｲｻｰﾋﾞｽ ﾐﾝﾄ</t>
  </si>
  <si>
    <t>ｶﾌﾞｼｷｶﾞｲｼｬ ｴﾙｻｰﾌﾞ</t>
  </si>
  <si>
    <t>大阪府大阪市東住吉区駒川3-28-7　Ｋ＆Ｍビル5階</t>
  </si>
  <si>
    <t>06-6624-9213</t>
  </si>
  <si>
    <t>ｽﾃｯﾌﾟｵﾛｸ</t>
  </si>
  <si>
    <t>ｶﾌﾞｼｷｶｲｼｬ ｴﾙｻｰﾌﾞ</t>
  </si>
  <si>
    <t>大阪府大阪市東住吉区駒川3-28-7　Ｋ＆Ｍビル　５Ｆ</t>
  </si>
  <si>
    <t>ｽﾃｯﾌﾟｱﾒｸｲﾁ</t>
  </si>
  <si>
    <t>ｽﾃｯﾌﾟｱﾒｸﾆｲ</t>
  </si>
  <si>
    <t xml:space="preserve">ｶﾌﾞｼｷｶﾞｲｼｬｵｷﾅﾜｴﾃﾞｨﾕｰ </t>
  </si>
  <si>
    <t>沖縄県那覇市首里石嶺町４－366－１</t>
  </si>
  <si>
    <t>ﾅﾝｸﾙﾐｨ ﾀｧﾁ</t>
  </si>
  <si>
    <t>ｶﾌﾞｼｷｶﾞｲｼｬ ｵｷﾅﾜｴﾃﾞｭｰ</t>
  </si>
  <si>
    <t>沖縄県那覇市首里石嶺町4-366-1</t>
  </si>
  <si>
    <t>098-927-1982</t>
  </si>
  <si>
    <t>ﾅﾝｸﾙﾐｨ ﾐｨﾁ</t>
  </si>
  <si>
    <t>ｶﾌﾞｼｷｶﾞｲｼｬ ｶﾅｴﾙｹﾞｰﾄ</t>
  </si>
  <si>
    <t>沖縄県那覇市具志三丁目19番11号</t>
  </si>
  <si>
    <t>ﾎｳｶｺﾞﾄｳﾃﾞｲｻｰﾋﾞｽｳｨｽﾞﾕｰｸﾞｼ</t>
  </si>
  <si>
    <t>ｶﾌﾞｼｷｶｲｼｬ ｸﾞｯﾄﾄﾗｲ</t>
  </si>
  <si>
    <t>沖縄県宜野湾市真志喜一丁目5番2号</t>
  </si>
  <si>
    <t>ﾎｳｶｺﾞﾄｳﾃﾞｲｻｰﾋﾞｽ　ﾊﾟﾘﾃｨ</t>
  </si>
  <si>
    <t>ｶﾌﾞｼｷｶﾞｲｼｬ ｺﾍﾟﾙ</t>
  </si>
  <si>
    <t>東京都新宿区新宿４丁目１番６号</t>
  </si>
  <si>
    <t>03-6455-4165</t>
  </si>
  <si>
    <t>ｺﾍﾟﾙﾌﾟﾗｽ　ｱﾒｸｷｮｳｼﾂ</t>
  </si>
  <si>
    <t>ｶﾌﾞｼｷｶﾞｲｼｬ ｼﾏﾈｺ</t>
  </si>
  <si>
    <t>沖縄県名護市大北5丁目9番17号リバーパークマンション101</t>
  </si>
  <si>
    <t>ﾄﾞﾘｰﾑ ｼｯﾌﾟ</t>
  </si>
  <si>
    <t>ｶﾌﾞｼｷｶｲｼｬ ｽｸﾗﾑ</t>
  </si>
  <si>
    <t>ﾀｷﾉｳｶﾞﾀｼｮｳｶﾞｲﾌｸｼｻｰﾋﾞｽｼﾞｷﾞｮｳｼｮ ｽﾏｲﾙ</t>
  </si>
  <si>
    <t>ｶﾌﾞｼｷｶﾞｲｼｬ　ｽﾏｲﾙﾎｰﾑ</t>
  </si>
  <si>
    <t>神奈川県川崎市高津区久本三丁目14番1-2908号</t>
  </si>
  <si>
    <t>044-281-7743</t>
  </si>
  <si>
    <t>ﾄﾞﾘｰﾑﾎﾞｯｸｽ　ｵｷﾅﾜ　ﾐｻﾄ</t>
  </si>
  <si>
    <t>ｶﾌﾞｼｷｶﾞｲｼｬ ｿﾘｭｰｼｮﾝｽﾞ</t>
  </si>
  <si>
    <t>株式会社　ソリューションズ</t>
  </si>
  <si>
    <t>沖縄県浦添市牧港四丁目２４－３</t>
  </si>
  <si>
    <t>098-975-5895</t>
  </si>
  <si>
    <t>ｼﾞﾄﾞｳﾊｯﾀﾂｼｴﾝ ﾎｳｶｺﾞﾄｳﾃﾞｲｻｰﾋﾞｽ　ﾊﾟﾚｯﾄｵﾓﾛﾏﾁ</t>
  </si>
  <si>
    <t>児童発達支援・放課後等デイサービス　ぱれっとおもろまち</t>
  </si>
  <si>
    <t>沖縄県那覇市おもろまち三丁目７－２６　２階</t>
  </si>
  <si>
    <t>098-917-4878</t>
  </si>
  <si>
    <t>ｶﾌﾞｼｷｶﾞｲｼｬ  ﾆﾗｲﾊｰﾄ ﾆﾗｲﾊｰﾄ</t>
  </si>
  <si>
    <t>沖縄県中頭郡北谷町北谷二丁目12番6号第5松栄ビル2階</t>
  </si>
  <si>
    <t>ｼｱﾜｾｴｷ ﾏﾂﾓﾄ</t>
  </si>
  <si>
    <t>098-987-8686</t>
  </si>
  <si>
    <t>ｶﾌﾞｼｷｶﾞｲｼｬﾊﾞｰｽﾃﾞｲ</t>
  </si>
  <si>
    <t>沖縄県那覇市首里儀保町四丁目40番地</t>
  </si>
  <si>
    <t>ﾊﾞｰｽﾃﾞｲ</t>
  </si>
  <si>
    <t>ｶﾌﾞｼｷｶﾞｲｼｬﾊｰﾂ</t>
  </si>
  <si>
    <t>愛知県名古屋市天白区池場一丁目1005番地</t>
  </si>
  <si>
    <t>052-880-9605</t>
  </si>
  <si>
    <t>ｼﾞﾄﾞｳﾃﾞｲｻｰﾋﾞｽﾋﾟｭｱ</t>
  </si>
  <si>
    <t>ｶﾌﾞｼｷｶﾞｲｼｬ ﾋﾞｻﾞﾗｲ</t>
  </si>
  <si>
    <t>沖縄県宮古島市平良字東仲宗根475番地1</t>
  </si>
  <si>
    <t>ﾁｬｲﾙﾄﾞｻﾎﾟｰﾄﾅﾊ</t>
  </si>
  <si>
    <t>ｶﾌﾞｼｷｶｲｼｬ ﾌﾟﾗﾝﾆﾝｸﾞS</t>
  </si>
  <si>
    <t>沖縄県沖縄市高原二丁目3番7号</t>
  </si>
  <si>
    <t>098-933-4700</t>
  </si>
  <si>
    <t>ﾌﾚｱｲｷｯｽﾞｼｭﾘ</t>
  </si>
  <si>
    <t>ｶﾌﾞｼｷｶｲｼｬ ﾌﾟﾗﾝﾆﾝｸﾞｴｽ</t>
  </si>
  <si>
    <t>沖縄県沖縄市高原二丁目3番７号</t>
  </si>
  <si>
    <t>ﾌﾚｱｲｷｯｽﾞｼﾝﾄｼﾝ</t>
  </si>
  <si>
    <t>ｶﾌﾞｼｷｶﾞｲｼｬ ﾗｲﾌﾃﾞｻﾞｲﾝ</t>
  </si>
  <si>
    <t>沖縄県宜野湾市志真志3-9-10-2階　オアシス若葉</t>
  </si>
  <si>
    <t>098-894-8576</t>
  </si>
  <si>
    <t>ｼﾞﾄﾞｳﾃﾞｲｻｰﾋﾞｽﾏﾊﾛｷﾞﾉﾜﾝｼﾏｼ</t>
  </si>
  <si>
    <t>ｶﾌﾞｼｷｶﾞｲｼｬ ﾗｸｼｮｳ</t>
  </si>
  <si>
    <t>098-894-6338</t>
  </si>
  <si>
    <t>ﾎｳｶｺﾞﾃﾞｲｻｰﾋﾞｽﾗｸｼｮｳ</t>
  </si>
  <si>
    <t>ｶﾌﾞｼｷｶﾞｲｼｬ　ﾋﾃﾞ</t>
  </si>
  <si>
    <t>沖縄県糸満市大里2122番地</t>
  </si>
  <si>
    <t>ｴﾌﾗﾎﾞ</t>
  </si>
  <si>
    <t>ｶﾌﾞｼｷｶｲｼｬ ｼｮｳｶﾞｲｼｬｼｴﾝｾﾝﾀｰ</t>
  </si>
  <si>
    <t>沖縄県宜野湾市真栄原三丁目17番2号3階</t>
  </si>
  <si>
    <t>098-989-9039</t>
  </si>
  <si>
    <t>ｼﾞﾄﾞｳﾃﾞｲｻｰﾋﾞｽｴﾃﾞｭｶｰﾚ</t>
  </si>
  <si>
    <t xml:space="preserve">ｶﾌﾞｼｷｶﾞｲｼｬｱﾕﾑ </t>
  </si>
  <si>
    <t>ｼﾞﾄﾞｳﾃﾞｲｻｰﾋﾞｽ ｱﾕﾑ</t>
  </si>
  <si>
    <t>ｶﾌﾞｼｷｶﾞｲｼｬｱｽﾉ</t>
  </si>
  <si>
    <t>沖縄県うるま市田場１１１４番地２　アン･レーヴ２０１号</t>
  </si>
  <si>
    <t>ｶﾌﾞｼｷｶｲｼｬｱｳﾞｧﾝｾ</t>
  </si>
  <si>
    <t>福岡県福岡市博多区吉塚四丁目３番３４号</t>
  </si>
  <si>
    <t>092-292-6502</t>
  </si>
  <si>
    <t>ｼﾞﾄﾞｳﾂｳｼｮｼﾞｷﾞｮｳｼｮﾘﾗｸｳﾗｿｴﾎｳｶｺﾞﾄｳﾃﾞｲｻｰﾋﾞｽｵｰﾙｽﾀｰ</t>
  </si>
  <si>
    <t>沖縄県浦添市屋富祖三丁目７番１号 名嘉ビル３階</t>
  </si>
  <si>
    <t>ｶﾌﾞｼｷｶﾞｲｼｬ　ﾋﾞｽｶｽ</t>
  </si>
  <si>
    <t>大阪府大阪市中央区南船場1-11-9長堀安田ビル6F</t>
  </si>
  <si>
    <t>06-4705-1020</t>
  </si>
  <si>
    <t>ﾎｳｶｺﾞﾄｳﾃﾞｲ　ﾋﾞｽｶｽｼﾞｭﾆｱ ｲﾄﾏﾝ</t>
  </si>
  <si>
    <t>ｶﾌﾞｼｷｶﾞｲｼｬｺﾝﾊﾟｽ</t>
  </si>
  <si>
    <t>沖縄県うるま市栄野比297番地 1F</t>
  </si>
  <si>
    <t>ｳｨｯｼｭ</t>
  </si>
  <si>
    <t>ｶﾌﾞｼｷｶｲｼｬｺｰﾗﾙ</t>
  </si>
  <si>
    <t>ﾘﾝﾘﾝ</t>
  </si>
  <si>
    <t>ｶﾌﾞｼｷｶﾞｲｼｬｸﾛｽﾗｲﾝ</t>
  </si>
  <si>
    <t>沖縄県那覇市首里久場川町２丁目１３３番ひやみかち３階</t>
  </si>
  <si>
    <t>098-887-2373</t>
  </si>
  <si>
    <t>ﾎｳｶｺﾞﾄｳﾃﾞｲｻｰﾋﾞｽ ｸﾛｽﾗｲﾝ</t>
  </si>
  <si>
    <t>ｶﾌﾞｼｷｶﾞｲｼｬｱｲﾚﾎﾞﾘｭｰｼｮﾝ</t>
  </si>
  <si>
    <t>沖縄県宜野湾市我如古３丁目12番地17号ﾏﾝｼｮﾝｼﾃｨﾗｲﾂｶﾞﾈｺ202号室</t>
  </si>
  <si>
    <t>ｼﾞﾄﾞｳﾃﾞｲｻｰﾋﾞｽ　ﾁｭｰﾘｯﾌﾟ</t>
  </si>
  <si>
    <t>ｶﾌﾞｼｷｶﾞｲｼｬ ｱｲ ﾚﾎﾞﾘｭｰｼｮﾝ</t>
  </si>
  <si>
    <t>沖縄県宜野湾市我如古3丁12番地17号　マンションシティライツガネコ202号</t>
  </si>
  <si>
    <t>ｼﾞﾄﾞｳﾃﾞｲｻｰﾋﾞｽ ﾒﾛﾃﾞｨ</t>
  </si>
  <si>
    <t>ｶﾌﾞｼｷｶｲｼｬｱｲﾘｰﾗｲﾌ</t>
  </si>
  <si>
    <t>ﾎｳｶｺﾞﾄｳﾃﾞｲｻｰﾋﾞｽ ﾗﾌﾍﾞｰｽ</t>
  </si>
  <si>
    <t>ｶﾌﾞｼｷｶﾞｲｼｬﾗﾎﾞ</t>
  </si>
  <si>
    <t>沖縄県那覇市泉崎二丁目3番3号オフィス泉崎2-A</t>
  </si>
  <si>
    <t>098-996-5351</t>
  </si>
  <si>
    <t>ｼﾞﾄﾞｳﾃﾞｲｻｰﾋﾞｽｱｻｯﾋﾟ</t>
  </si>
  <si>
    <t>ｶﾌﾞｼｷｶｲｼｬﾗﾃﾗﾙｷｯｽﾞ</t>
  </si>
  <si>
    <t>宮城県仙台市青葉区花京院2丁目1-65　花京院プラザ6Ｆ</t>
  </si>
  <si>
    <t>022-797-7717</t>
  </si>
  <si>
    <t>ｱﾑｺｼﾞｬ</t>
  </si>
  <si>
    <t>ｶﾌﾞｼｷｶｲｼｬ　ﾗﾌｨﾝ</t>
  </si>
  <si>
    <t>沖縄県糸満市西崎町三丁目216番地セカンドコア201号室</t>
  </si>
  <si>
    <t>ｼﾞﾄﾞｳﾘｮｳｲｸｷｮｳｼﾂﾗﾌｲﾝ</t>
  </si>
  <si>
    <t>ｶﾌﾞｼｷｶｲｼｬﾗﾌﾀｰｵｷﾅﾜ</t>
  </si>
  <si>
    <t>沖縄県中頭郡読谷村楚辺1489番地7</t>
  </si>
  <si>
    <t>ｼﾞﾄﾞｳﾃﾞｲｻｰﾋﾞｽﾗﾌﾀｰ</t>
  </si>
  <si>
    <t>ｶﾌﾞｼｷｶｲｼｬﾐﾗｲｵｷﾅﾜ</t>
  </si>
  <si>
    <t>沖縄県うるま市昆布941番地1・2F</t>
  </si>
  <si>
    <t>ﾐﾗｲ　ｳﾙﾏ</t>
  </si>
  <si>
    <t>ﾐﾗｲｳﾙﾏ</t>
  </si>
  <si>
    <t>ｶﾌﾞｼｷｶﾞｲｼｬ　ｵｰｴﾑｱｲ</t>
  </si>
  <si>
    <t>沖縄県宜野湾市真志喜二丁目１番１号２階</t>
  </si>
  <si>
    <t>ｼﾞﾄﾞｳﾃﾞｲｻｰﾋﾞｽﾎｰﾌﾟｼﾞｭﾆｱ</t>
  </si>
  <si>
    <t>ｶﾌﾞｼｷｶｲｼｬｵｰｴﾙﾃﾞｲｰ</t>
  </si>
  <si>
    <t>沖縄県うるま市喜屋武479番1</t>
  </si>
  <si>
    <t>ｴｰｽ</t>
  </si>
  <si>
    <t>ｶﾌﾞｼｷｶｲｼｬOLD</t>
  </si>
  <si>
    <t>沖縄県うるま市喜屋武479番地１</t>
  </si>
  <si>
    <t>ｺﾉﾋｶﾘ</t>
  </si>
  <si>
    <t>ｶﾌﾞｼｷｶﾞｲｼｬｵｰｴﾙﾃﾞｨｰ</t>
  </si>
  <si>
    <t>沖縄県うるま市喜屋武479番地1</t>
  </si>
  <si>
    <t>ｺﾉﾋｶﾘ　ｱｶﾉｺｳ</t>
  </si>
  <si>
    <t>ｶﾌﾞｼｷｶﾞｲｼｬｵｰｴﾙﾃﾞｨ-</t>
  </si>
  <si>
    <t>ｺﾉﾏﾅﾋﾞ</t>
  </si>
  <si>
    <t>このまなび</t>
  </si>
  <si>
    <t>沖縄県うるま市宮里920-3</t>
  </si>
  <si>
    <t>098-989-1990</t>
  </si>
  <si>
    <t>ｶﾌﾞｼｷｶｲｼｬ ｾﾐ ｽﾄｰﾙ</t>
  </si>
  <si>
    <t>ｼﾞﾄﾞｳﾊｯﾀﾂｼｴﾝ･ﾎｳｶｺﾞﾄｳﾃﾞｲｻｰﾋﾞｽ ﾎﾟﾝﾎﾟｺ</t>
  </si>
  <si>
    <t>ｶﾌﾞｼｷｶｲｼｬｼｬｯﾄｵｷﾅﾜ</t>
  </si>
  <si>
    <t>ﾎｳｶｺﾞﾃﾞｲｻｰﾋﾞｽﾃﾞｻﾞｲﾝ</t>
  </si>
  <si>
    <t>ｶﾌﾞｼｷｶﾞｲｼｬｼｭｳ</t>
  </si>
  <si>
    <t>沖縄県那覇市字大道30-8</t>
  </si>
  <si>
    <t>ﾊﾅｳｰﾙｾｶﾝﾄﾞ</t>
  </si>
  <si>
    <t>ｶﾌﾞｼｷｶｲｼｬｴｽﾜｲﾗｲﾝ</t>
  </si>
  <si>
    <t>東京都新宿区高田馬場1-28-4</t>
  </si>
  <si>
    <t>03-5921-5048</t>
  </si>
  <si>
    <t>ﾊｰﾄﾗｲﾝｵｷﾅﾜﾕｳｱ ﾊｯﾀﾂｼｴﾝ</t>
  </si>
  <si>
    <t>ｶﾌﾞｼｷｶﾞｲｼｬｴｽﾜｲｴﾑｹｱｻﾎﾟｰﾄ</t>
  </si>
  <si>
    <t>ｴｽﾜｲｴﾑﾃﾞｲｾﾝﾀｰｷﾗﾘ</t>
  </si>
  <si>
    <t>ｶﾌﾞｼｷｶﾞｲｼｬﾄｫｰﾗｽ</t>
  </si>
  <si>
    <t>沖縄県那覇市おもろまち四丁目17番6号3階</t>
  </si>
  <si>
    <t>098-988-4335</t>
  </si>
  <si>
    <t>ｵｷﾅﾜｲﾝﾀｰﾅｼｮﾅﾙﾃﾞｲｻｰﾋﾞｽ</t>
  </si>
  <si>
    <t>ｶﾌﾞｼｷｶﾞｲｼｬﾄｰﾗｽ</t>
  </si>
  <si>
    <t>沖縄県那覇市おもろまち4丁目17番6号EST/BLD3階</t>
  </si>
  <si>
    <t>ｵｷﾅﾜｲﾝﾀｰﾅｼｮﾅﾙﾃﾞｲｻｰﾋﾞｽｳﾙﾏｼｵﾔ</t>
  </si>
  <si>
    <t>ｵｷﾅﾜｲﾝﾀｰﾅｼｮﾅﾙﾃﾞｲｻｰﾋﾞｽﾒｶﾙ</t>
  </si>
  <si>
    <t>ｶﾌﾞｼｷｶﾞｲｼｬﾃｨｰｱｰﾙｼｰﾎｰﾙﾃﾞｨﾝｸﾞｽ</t>
  </si>
  <si>
    <t>沖縄県那覇市金城二丁目２番地１５</t>
  </si>
  <si>
    <t>098-894-2823</t>
  </si>
  <si>
    <t>ｼﾞﾄﾞｳﾊｯﾀﾂｼｴﾝ ﾎｳｶｺﾞﾄｳﾃﾞｲｻｰﾋﾞｽ ﾘﾝｸｵﾛｸｷｮｳｼﾂ</t>
  </si>
  <si>
    <t>沖縄県那覇市金城2丁目2番地15</t>
  </si>
  <si>
    <t>098-851-4501</t>
  </si>
  <si>
    <t>ｼﾞﾄﾞｳﾊｯﾀﾂｼｴﾝ･ﾎｳｶｺﾞﾄｳﾃﾞｲｻｰﾋﾞｽ　ﾘﾝｸﾀﾊﾞﾙｷｮｳｼﾂ</t>
  </si>
  <si>
    <t>沖縄県那覇市金城二丁目2番地15</t>
  </si>
  <si>
    <t>ｼﾞﾄﾞｳﾊｯﾀﾂｼｴﾝﾎｳｶｺﾞﾄｳﾃﾞｲｻｰﾋﾞｽﾘﾝｸﾂﾎﾞﾔｷｮｳｼﾂ</t>
  </si>
  <si>
    <t>ｶﾌﾞｼｷｶﾞｲｼｬﾜﾝｽﾀｲﾙ</t>
  </si>
  <si>
    <t>ｶﾌﾞｼｷｶｲｼｬｱｲ･ｷｯｽﾞ</t>
  </si>
  <si>
    <t>沖縄県浦添市城間一丁目2番1号</t>
  </si>
  <si>
    <t>098-878-4119</t>
  </si>
  <si>
    <t>ｼﾞﾄﾞｳﾊｯﾀﾂｼｴﾝﾎｳｶｺﾞﾄｳﾃﾞｲｻｰﾋﾞｽｱｲ･ｷｯｽﾞｼﾏｼ</t>
  </si>
  <si>
    <t>ｼﾞﾄﾞｳﾊｯﾀﾂｼｴﾝ･ﾎｳｶｺﾞﾄｳﾃﾞｲｻｰﾋﾞｽｱｲ･ｷｯｽﾞｼﾏｼ</t>
  </si>
  <si>
    <t>ｶﾌﾞｼｷｶﾞｲｼｬｱｲ･ｷｯｽﾞ</t>
  </si>
  <si>
    <t>沖縄県浦添市城間１丁目２－１</t>
  </si>
  <si>
    <t>ﾎｳｶｺﾞﾄｳﾃﾞｲｻｰﾋﾞｽ ｱｲ･ｷｯｽﾞｷﾞﾉﾜﾝ</t>
  </si>
  <si>
    <t>ｶﾌﾞｼｷｶｲｼｬｱｿｼｱ</t>
  </si>
  <si>
    <t>098-926-5175</t>
  </si>
  <si>
    <t>ｱｿｼｱ ﾎｲｽｺｰﾚ</t>
  </si>
  <si>
    <t>ｶﾌﾞｼｷｶﾞｲｼｬｱﾀｯﾁ･ﾒﾝﾄ</t>
  </si>
  <si>
    <t>沖縄県糸満市米須1138番地の2</t>
  </si>
  <si>
    <t>098-992-2090</t>
  </si>
  <si>
    <t>ｶﾌﾞｼｷｶｲｼｬｱｯﾀｻﾎﾟｰﾄ</t>
  </si>
  <si>
    <t>ｼﾞﾄﾞｳﾊｯﾀﾂﾎｳｶｺﾞﾄｳﾃﾞｲｻｰﾋﾞｽｱｯﾀｻﾎﾟｰﾄ</t>
  </si>
  <si>
    <t>ｼﾞﾄﾞｳﾊｯﾀﾂｼｴﾝﾎｳｶｺﾞﾄｳﾃﾞｲｻｰﾋﾞｽｱｯﾀｻﾎﾟｰﾄ</t>
  </si>
  <si>
    <t>ｶﾌﾞｼｷｶｲｼｬｱﾄﾗｽ</t>
  </si>
  <si>
    <t>鹿児島県鹿児島市玉里団地二丁目48番11号（末広フラッツ102号）</t>
  </si>
  <si>
    <t>099-221-0115</t>
  </si>
  <si>
    <t>ｵﾚﾝｼﾞｷｯｽﾞｱﾝﾄﾞｼﾞﾄﾞｳﾃﾞｲｻｰﾋﾞｽｱﾆﾏｰﾄﾅｺﾞｲｻｶﾞﾜR</t>
  </si>
  <si>
    <t>ｵﾚﾝｼﾞｷｯｽﾞｱﾝﾄﾞｼﾞﾄﾞｳﾃﾞｲｻｰﾋﾞｽｱﾆﾏｰﾄﾅｺﾞｲｻｶﾞﾜ</t>
  </si>
  <si>
    <t>ｶﾌﾞｼｷｶｲｼｬｲｷｶﾞｲｸﾘｴｰｼｮﾝ</t>
  </si>
  <si>
    <t>沖縄県沖縄市大里二丁目７番10号</t>
  </si>
  <si>
    <t>098-989-3645</t>
  </si>
  <si>
    <t>ｺﾄﾞﾓﾊｯﾀﾂｼｴﾝｻﾎﾟｰﾄ　ﾜ　ﾊｰﾄ</t>
  </si>
  <si>
    <t>ｶﾌﾞｼｷｶﾞｲｼｬｲｼｽﾞｴ</t>
  </si>
  <si>
    <t>沖縄県名護市宮里七丁目2番34号</t>
  </si>
  <si>
    <t>0980-54-1279</t>
  </si>
  <si>
    <t>ﾃﾞｲｻｰﾋﾞｽﾚｲﾗﾆﾅｺﾞｵｵﾅｶ</t>
  </si>
  <si>
    <t>デイサービスレイラニ名護大中</t>
  </si>
  <si>
    <t>沖縄県名護市大中四町目20番28号</t>
  </si>
  <si>
    <t>0980-53-3669</t>
  </si>
  <si>
    <t>ﾃﾞｲｻｰﾋﾞｽﾚｲﾗﾆｵｵﾅｶ</t>
  </si>
  <si>
    <t>ｶﾌﾞｼｷｶｲｼｬｲｼｽﾞｴ</t>
  </si>
  <si>
    <t>ﾃﾞｲｻｰﾋﾞｽﾚｲﾗﾆﾅｺﾞｵｵﾋｶﾞｼ</t>
  </si>
  <si>
    <t>ｶﾌﾞｼｷｶｲｼｬｳｪﾙｹｱｵｷﾅﾜ</t>
  </si>
  <si>
    <t>沖縄県那覇市首里山川町二丁目56-14</t>
  </si>
  <si>
    <t>098-917-4115</t>
  </si>
  <si>
    <t>ｶﾝｺﾞｼｮｳｷﾎﾞﾀｷﾉｳｼｾﾂﾒｸﾞﾐｵﾛｸﾐﾅﾐ</t>
  </si>
  <si>
    <t>ｶﾌﾞｼｷｶｲｼｬｴｲｼﾞﾝｸﾞｳｪﾙ</t>
  </si>
  <si>
    <t>愛媛県松山市日の出町10番80号</t>
  </si>
  <si>
    <t>089-947-7140</t>
  </si>
  <si>
    <t>ｱﾕｰﾗﾎｳｶｺﾄｳﾃﾞｲｻｰﾋﾞｽｵｷﾅﾜｲﾁ</t>
  </si>
  <si>
    <t>ｱﾕｰﾗﾎｳｶｺﾞﾄｳﾃﾞｲｻｰﾋﾞｽｵｷﾅﾜｲﾁ</t>
  </si>
  <si>
    <t>ｶﾌﾞｼｷｶｲｼｬｴﾑｽﾞﾌｰﾄﾞ</t>
  </si>
  <si>
    <t>北海道札幌市白石区平和通十五丁目北2番46号</t>
  </si>
  <si>
    <t>011-867-0663</t>
  </si>
  <si>
    <t>ｷｲﾛｲﾘﾎﾞﾝ ﾀｲﾖｳﾉﾋﾛﾊﾞ</t>
  </si>
  <si>
    <t>ｶﾌﾞｼｷｶﾞｲｼｬｵｷﾅﾜｵｷﾅﾜﾝﾊﾟﾜｰ</t>
  </si>
  <si>
    <t>東京都港区南青二丁目2番15号ウィン青山942</t>
  </si>
  <si>
    <t>03-6380-9454</t>
  </si>
  <si>
    <t>ｼﾞﾄﾞｳﾃﾞｲｻｰﾋﾞｽﾊｯﾀﾂﾗﾎﾞﾅｺﾞｷｮｳｼﾂ</t>
  </si>
  <si>
    <t>ｶﾌﾞｼｷｶﾞｲｼｬｷｰﾌﾟ</t>
  </si>
  <si>
    <t>沖縄県那覇市首里寒川町二丁目３１番地ミオビエント首里花御内１０１</t>
  </si>
  <si>
    <t>ｷｰﾌﾟｼﾝﾄｼﾝｺﾄﾊﾞﾉｷｮｳｼﾂｷｯｽﾞ</t>
  </si>
  <si>
    <t>ｶﾌﾞｼｷｶﾞｲｼｬｸﾞｯﾄﾄﾗｲ</t>
  </si>
  <si>
    <t>沖縄県宜野湾市真志喜１丁目５番２号</t>
  </si>
  <si>
    <t>ﾊﾋﾟﾈｽ</t>
  </si>
  <si>
    <t>沖縄県宜野湾市真志喜一丁目５番２号</t>
  </si>
  <si>
    <t>ﾎｳｶｺﾞﾄｳﾃﾞｲｻｰﾋﾞｽﾊﾟﾋﾟﾌﾟﾍﾟﾎﾟ</t>
  </si>
  <si>
    <t>ｶﾌﾞｼｷｶﾞｲｼｬｺｰﾖｰ</t>
  </si>
  <si>
    <t>茨城県ひたちなか市東大島一丁目２５番２０号</t>
  </si>
  <si>
    <t>029-273-3333</t>
  </si>
  <si>
    <t>ｷｯｽﾞｻﾎﾟｰﾄｸﾗﾌﾞｱｼﾀﾊﾞﾌﾟﾗｽ</t>
  </si>
  <si>
    <t>ｶﾌﾞｼｷｶｲｼｬｺｺｱﾝﾄﾞﾙｯｸｽ</t>
  </si>
  <si>
    <t>東京都杉並区上荻四丁目29番12号</t>
  </si>
  <si>
    <t>044-750-8333</t>
  </si>
  <si>
    <t>ｼﾞﾄﾞｳﾃﾞｲｻｰﾋﾞｽ　ﾊｯﾀﾂﾗﾎﾞ　ﾅﾊｷｮｳｼﾂ</t>
  </si>
  <si>
    <t>ｶﾌﾞｼｷｶﾞｲｼｬｺｺｱﾝﾄﾞﾙｯｸｽ</t>
  </si>
  <si>
    <t>ｼﾞﾄﾞｳﾃﾞｲｻｰﾋﾞｽ･ﾊｯﾀﾂﾗﾎﾞｼｭﾘｷｮｳｼﾂ</t>
  </si>
  <si>
    <t>ｶﾌﾞｼｷｶﾞｲｼｬｺﾄﾊﾞﾄｱﾀﾏ･ｶﾗﾀﾞﾉｹﾝｷｭｳｼﾞｮ</t>
  </si>
  <si>
    <t>沖縄県中頭郡西原町呉屋135番地の7</t>
  </si>
  <si>
    <t>ｺﾄﾊﾞﾄｱﾀﾏ･ｶﾗﾀﾞﾉﾘﾊｼﾂ</t>
  </si>
  <si>
    <t>ｺﾄﾊﾞﾄｱﾀﾏ･ｶﾗﾀﾞﾉﾘﾊｼﾂ2ﾀｯﾁ</t>
  </si>
  <si>
    <t>ｶﾌﾞｼｷｶｲｼｬｺﾍﾟﾙ</t>
  </si>
  <si>
    <t>東京都新宿区新宿四丁目1番6号　JR新宿ミライナタワー</t>
  </si>
  <si>
    <t>ｺﾍﾟﾙﾌﾟﾗｽ ｳﾗｿｴｷｮｳｼﾂ</t>
  </si>
  <si>
    <t>ｺﾍﾟﾙﾌﾟﾗｽ ｲﾄﾏﾝｷｮｳｼﾂ</t>
  </si>
  <si>
    <t>コペルプラス 糸満教室</t>
  </si>
  <si>
    <t>沖縄県糸満市潮平767番地2　ni-feよしだビル3階</t>
  </si>
  <si>
    <t>098-995-9980</t>
  </si>
  <si>
    <t>ｶﾌﾞｼｷｶﾞｲｼｬｺﾛﾛﾒｿｯﾄﾞﾊｯﾀﾂﾘｮｳｲｸｼｴﾝｾﾝﾀｰ</t>
  </si>
  <si>
    <t>ｼｮｳｶﾞｲｼﾞﾂｳｼｮｼｴﾝｼﾞｷﾞｮｳｼｮ ｺﾛﾛﾘｭｳｷｭｳｷｮｳｼﾂ</t>
  </si>
  <si>
    <t>沖縄県那覇市古島２丁目４番地11号</t>
  </si>
  <si>
    <t>ﾀﾞｲﾆｺﾛﾛﾘｭｳｷｭｳｷｮｳｼﾂ</t>
  </si>
  <si>
    <t>ｶﾌﾞｼｷｶﾞｲｼｬｻﾎﾟｰﾄﾌﾟﾗｽﾐﾄﾞﾘﾏﾁ</t>
  </si>
  <si>
    <t>沖縄県うるま市みどり町五丁目27番3号</t>
  </si>
  <si>
    <t>098-972-2020</t>
  </si>
  <si>
    <t>ｻﾎﾟｰﾄｷｯｽﾞｲﾘﾊﾞﾙ</t>
  </si>
  <si>
    <t>ｻﾎﾟｰﾄｷｯｽﾞｳｹﾝﾉｲｴ</t>
  </si>
  <si>
    <t>ｶﾌﾞｼｷｶｲｼｬｻﾎﾟｰﾄﾌﾟﾗｽﾐﾄﾞﾘﾏﾁ</t>
  </si>
  <si>
    <t>沖縄県うるま市みどり町五丁目２７番３号</t>
  </si>
  <si>
    <t>ｻﾎﾟｰﾄｷｯｽﾞﾐﾄﾞﾘﾏﾁ</t>
  </si>
  <si>
    <t>ｶﾌﾞｼｷｶﾞｲｼｬｼﾏﾅｰｽﾞ</t>
  </si>
  <si>
    <t>沖縄県豊見城市座安１３２番地１ 座安マンション２０１</t>
  </si>
  <si>
    <t>沖縄県豊見城市座安１３２番地１　shoハウス２０１号室</t>
  </si>
  <si>
    <t>沖縄県豊見城市座安132番地1</t>
  </si>
  <si>
    <t>ｸﾞﾛｰｱｯﾌﾟｻﾝ</t>
  </si>
  <si>
    <t>ｶﾌﾞｼｷｶﾞｲｼｬｼﾏﾈｺ</t>
  </si>
  <si>
    <t>ﾄﾞﾘｰﾑｼｯﾌﾟｵｵｷﾀ</t>
  </si>
  <si>
    <t>0980-43-7671</t>
  </si>
  <si>
    <t>沖縄県名護市大北五丁目9番17号リバーパークマンション101</t>
  </si>
  <si>
    <t>ﾄﾞﾘｰﾑｼｯﾌﾟｵｵｷﾀﾂｰ</t>
  </si>
  <si>
    <t>ｶﾌﾞｼｷｶｲｼｬｽｺﾞｲﾔ</t>
  </si>
  <si>
    <t>沖縄県那覇市牧志3丁目3-1　水上店舗</t>
  </si>
  <si>
    <t>ｶﾊﾞｰﾉﾓﾘ</t>
  </si>
  <si>
    <t>ｶﾌﾞｼｷｶﾞｲｼｬｽﾏｲﾙ</t>
  </si>
  <si>
    <t>沖縄県那覇市山下町18-26　山下ビルA203号</t>
  </si>
  <si>
    <t>098-987-7055</t>
  </si>
  <si>
    <t>ｼﾞﾄﾞｳﾃﾞｲｻｰﾋﾞｽｱﾛﾊｷｯｽﾞｸﾞｼ</t>
  </si>
  <si>
    <t>ｼﾞﾄﾞｳﾃﾞｲｻｰﾋﾞｽ　ｱﾛﾊｷｯｽﾞｵﾛｸ</t>
  </si>
  <si>
    <t>ｼﾞﾄﾞｳﾃﾞｲｻｰﾋﾞｽ　ﾏﾊﾛ　ﾀｶﾗ</t>
  </si>
  <si>
    <t>ｼﾞﾄﾞｳﾃﾞｲｻｰﾋﾞｽﾏﾊﾛｱｶﾐﾈ</t>
  </si>
  <si>
    <t>ｶﾌﾞｼｷｶﾞｲｼｬｽﾏｲﾙｱﾗｲｱﾝｽ</t>
  </si>
  <si>
    <t>京都府長岡京市竹の台15番地12</t>
  </si>
  <si>
    <t>075-925-8915</t>
  </si>
  <si>
    <t>ｽﾏｲﾙｷｯｽﾞｲｼｶﾞｷ</t>
  </si>
  <si>
    <t>スマイルｷｯｽﾞ石垣</t>
  </si>
  <si>
    <t>ｶﾌﾞｼｷｶｲｼｬｽﾏｲﾙﾎｰﾑ</t>
  </si>
  <si>
    <t>神奈川県川崎市高津区久末三丁目14番1-2908号</t>
  </si>
  <si>
    <t>ﾄﾞﾘｰﾑﾎﾞｯｸｽ ｵｷﾅﾜ ﾐﾅﾐﾄｳﾊﾞﾙ</t>
  </si>
  <si>
    <t>ﾄﾞﾘｰﾑﾎﾞｯｸｽｵｷﾅﾜｿﾉﾀﾞ</t>
  </si>
  <si>
    <t>ﾄﾞﾘｰﾑﾎﾞｯｸｽｷﾞﾉﾜﾝｳｴﾊﾗ</t>
  </si>
  <si>
    <t>ドリームボックス宜野湾上原</t>
  </si>
  <si>
    <t>沖縄県宜野湾市上原二丁目2-11 HQDM veritaⅡ 101</t>
  </si>
  <si>
    <t>098-892-7976</t>
  </si>
  <si>
    <t>ｶﾌﾞｼｷｶﾞｲｼｬｾﾞﾝｼﾝ</t>
  </si>
  <si>
    <t>宮城県仙台市青葉区水の森三丁目24番1-206号</t>
  </si>
  <si>
    <t>022-796-9941</t>
  </si>
  <si>
    <t>ｱﾊﾞﾝﾂｧｰﾚｽﾎﾟｰﾂｳﾙﾏ</t>
  </si>
  <si>
    <t>ｱﾊﾞﾝﾂｧｰﾚｽﾎﾟｰﾂﾅｺﾞ</t>
  </si>
  <si>
    <t>ｱﾊﾞﾝﾂｧｰﾚｽﾎﾟｰﾂﾅｺﾞﾀﾞｲﾆ</t>
  </si>
  <si>
    <t>ｶﾌﾞｼｷｶｲｼｬｿﾘｭｰｼｮﾝｽﾞ</t>
  </si>
  <si>
    <t>沖縄県浦添市牧港四丁目24-3</t>
  </si>
  <si>
    <t>ｼﾞﾄﾞｳﾊｯﾀﾂｼｴﾝ･ﾎｳｶｺﾞﾄｳﾃﾞｲｻｰﾋﾞｽ　ﾊﾟﾚｯﾄ</t>
  </si>
  <si>
    <t>沖縄県宜野湾市宇地泊三丁目12番19号 1F</t>
  </si>
  <si>
    <t>ｼﾞﾄﾞｳﾊｯﾀﾂｼｴﾝ･ﾎｳｶｺﾞﾄｳﾃﾞｲｻｰﾋﾞｽ ﾊﾟﾚｯﾄ</t>
  </si>
  <si>
    <t>ｶﾌﾞｼｷｶﾞｲｼｬｿﾘｭｰｼｮﾝｽﾞ</t>
  </si>
  <si>
    <t>沖縄県浦添市牧港4-24-3</t>
  </si>
  <si>
    <t>ｼﾞﾄﾞｳﾊﾀｯﾂｼｴﾝ･ﾎｳｶｺﾞﾄｳﾃﾞｲｻｰﾋﾞｽ　ﾊﾟﾚｯﾄｸﾞｽｸﾏ</t>
  </si>
  <si>
    <t>ｶﾌﾞｼｷｶﾞｲｼｬﾀﾞｲﾆﾝｸﾞﾌﾟﾛｼﾞｪｸﾄ</t>
  </si>
  <si>
    <t>090-4091-3863</t>
  </si>
  <si>
    <t>ｺｿﾀﾞﾃﾘｮｳｲｸｼｴﾝｾﾝﾀｰ　ｳﾙﾏｼﾞｷﾞｮｳｼｮ</t>
  </si>
  <si>
    <t>ｶﾌﾞｼｷｶﾞｲｼｬﾂﾅｶﾞﾘ</t>
  </si>
  <si>
    <t>沖縄県うるま市みどり町５丁目３番１１号</t>
  </si>
  <si>
    <t>098-989-9408</t>
  </si>
  <si>
    <t>ﾀｷﾉｳｶﾞﾀｼｮｳｶﾞｲﾌｸｼｻｰﾋﾞｽｼﾞｷﾞｮｳｼｮ ｱｯﾌﾟ</t>
  </si>
  <si>
    <t>ｶﾌﾞｼｷｶｲｼｬﾂﾅｶﾞﾘ</t>
  </si>
  <si>
    <t>ﾀｷﾉｳｶﾞﾀｼｮｳｶﾞｲﾌｸｼｻｰﾋﾞｽｼﾞｷﾞｮｳｼｮﾂﾅｶﾞﾘ</t>
  </si>
  <si>
    <t>ｶﾌﾞｼｷｶﾞｲｼｬﾄﾞﾘｰﾑ</t>
  </si>
  <si>
    <t>沖縄県国頭郡金武町金武3447番地１</t>
  </si>
  <si>
    <t>ｼﾞﾄﾞｳﾃﾞｲｻｰﾋﾞｽｵﾋｻﾏ</t>
  </si>
  <si>
    <t>ｶﾌﾞｼｷｶｲｼｬﾆｼﾞｲﾛ</t>
  </si>
  <si>
    <t>沖縄県豊見城市字座安３１９番地２</t>
  </si>
  <si>
    <t>ﾆｼﾞｲﾛｼﾞﾄﾞｳﾃﾞｲｻｰﾋﾞｽ</t>
  </si>
  <si>
    <t>ｶﾌﾞｼｷｶﾞｲｼｬ ﾆﾗｲﾊｰﾄ</t>
  </si>
  <si>
    <t>沖縄県中頭郡北谷町北谷2丁目12番6号第5松栄ビル2階</t>
  </si>
  <si>
    <t>ｼｱﾜｾｴｷ</t>
  </si>
  <si>
    <t>ｶﾌﾞｼｷｶﾞｲｼｬﾆﾗｲﾊｰﾄ</t>
  </si>
  <si>
    <t>ｼｱﾜｾｴｷ　ｷｮｳﾂﾞｶ</t>
  </si>
  <si>
    <t>ｼｱﾜｾｴｷ ﾔﾏｳﾁ</t>
  </si>
  <si>
    <t>沖縄県中頭郡北谷町北谷2-12-6 202号</t>
  </si>
  <si>
    <t>ｼｱﾜｾｴｷ ｷﾀﾅｶｸﾞｽｸ</t>
  </si>
  <si>
    <t>沖縄県中頭郡北谷町北谷町2-12-6　第五松栄ビル2階</t>
  </si>
  <si>
    <t>ｼｱﾜｾｴｷ　ﾘｭｳﾀﾞｲｷﾀ</t>
  </si>
  <si>
    <t>ｼｱﾜｾｴｷﾖﾐﾀﾝ</t>
  </si>
  <si>
    <t>ｶﾌﾞｼｷｶｲｼｬﾊｰﾂ</t>
  </si>
  <si>
    <t>ｺﾄﾞﾓﾃﾞｲｻｰﾋﾞｽ ｺｺﾛ</t>
  </si>
  <si>
    <t>ｶﾌﾞｼｷｶﾞｲｼｬﾋﾞｻﾞﾗｲ</t>
  </si>
  <si>
    <t>沖縄県宮古島市平良東仲宗根475番地1</t>
  </si>
  <si>
    <t>ﾁｬｲﾙﾄﾞｻﾎﾟｰﾄｲｼｶﾞｷ</t>
  </si>
  <si>
    <t>ｶﾌﾞｼｷｶﾞｲｼｬﾋﾞｻﾞﾗｲｶﾌﾞｼｷｶﾞｲｼｬﾋﾞｻﾞﾗｲ</t>
  </si>
  <si>
    <t>ﾁｬｲﾙﾄﾞｻﾎﾟｰﾄｳﾗｿｴ</t>
  </si>
  <si>
    <t>ｶﾌﾞｼｷｶｲｼｬﾋﾞｻﾞﾗｲ</t>
  </si>
  <si>
    <t>沖縄県宮古島市平良東仲宗根４７５番地１</t>
  </si>
  <si>
    <t>ﾁｬｲﾙﾄﾞｻﾎﾟｰﾄﾐﾔｺ</t>
  </si>
  <si>
    <t>沖縄県宮古島市平良字東仲宗根４７５番地１</t>
  </si>
  <si>
    <t>ﾁｬｲﾙﾄﾞｻﾎﾟｰﾄﾐﾔｺﾂｰ</t>
  </si>
  <si>
    <t>ﾁｬｲﾙﾄﾞｻﾎﾟｰﾄﾐﾔｺｽﾘｰ</t>
  </si>
  <si>
    <t>ｶﾌﾞｼｷｶｲｼｬﾌﾟﾗｽ</t>
  </si>
  <si>
    <t>株式会社プラス</t>
  </si>
  <si>
    <t>沖縄県豊見城市真玉橋129番地2 ハイム真玉橋102号</t>
  </si>
  <si>
    <t>098-987-4626</t>
  </si>
  <si>
    <t>ｳｨｽﾞﾕｰｲｷﾙﾁｶﾗﾉｷｮｳｼﾂﾄﾐｸﾞｽｸｶﾞﾅﾊ</t>
  </si>
  <si>
    <t>ウィズ・ユー生きる力の教室豊見城我那覇</t>
  </si>
  <si>
    <t>沖縄県豊見城市我那覇513</t>
  </si>
  <si>
    <t>ｶﾌﾞｼｷｶﾞｲｼｬﾌﾟﾗﾝﾆﾝｸﾞｴｽ</t>
  </si>
  <si>
    <t>沖縄県沖縄市高原二丁目３番７号</t>
  </si>
  <si>
    <t>ﾌﾚｱｲｷｯｽﾞ</t>
  </si>
  <si>
    <t>ｶﾌﾞｼｷｶｲｼｬﾌﾟﾗﾝﾆﾝｸﾞｴｽ</t>
  </si>
  <si>
    <t>ﾌﾚｱｲｷｯｽﾞｺﾞﾔ</t>
  </si>
  <si>
    <t>沖縄県沖縄市高原２丁目３番７号</t>
  </si>
  <si>
    <t>ﾌﾚｱｲｷｯｽﾞﾀｶﾊﾗ</t>
  </si>
  <si>
    <t>ｶﾌﾞｼｷｶﾞｲｼｬﾌﾚｷｼﾑｱ</t>
  </si>
  <si>
    <t>沖縄県沖縄市知花６丁目４０番５号コーポラス花１０２</t>
  </si>
  <si>
    <t>ﾎｳｶｺﾞﾄｳﾃﾞｲｻｰﾋﾞｽｲﾑｱ</t>
  </si>
  <si>
    <t>ｶﾌﾞｼｷｶｲｼｬﾍﾞｽﾄﾋﾞｼﾞﾈｽｺﾐｭﾆｹｰｼｮﾝ</t>
  </si>
  <si>
    <t>沖縄県中頭郡北谷町桑江580番地15号2F</t>
  </si>
  <si>
    <t>098-989-8439</t>
  </si>
  <si>
    <t>ｼﾞﾄﾞｳﾃﾞｲｻｰﾋﾞｽﾕｲﾗﾝﾄﾞﾔﾏｻﾞﾄ</t>
  </si>
  <si>
    <t>ｶﾌﾞｼｷｶﾞｲｼｬﾍﾞｽﾄﾋﾞｼﾞﾈｽｺﾐｭﾆｹｰｼｮﾝ</t>
  </si>
  <si>
    <t>沖縄県中頭郡北谷町桑江580番15号2F</t>
  </si>
  <si>
    <t>ｼﾞﾄﾞｳﾃﾞｲｻｰﾋﾞｽﾕｲﾗﾝﾄﾞﾏﾂﾓﾄ</t>
  </si>
  <si>
    <t>ｼﾞﾄﾞｳﾃﾞｲｻｰﾋﾞｽﾕｲﾗﾝﾄﾞﾏﾂﾓﾄﾂｰ</t>
  </si>
  <si>
    <t>沖縄県中頭郡北谷町桑江580番15号2Ｆ</t>
  </si>
  <si>
    <t>ｼﾞﾄﾞｳﾃﾞｲｻｰﾋﾞｽﾕｲﾗﾝﾄﾞｶﾐｾ</t>
  </si>
  <si>
    <t>ｶﾌﾞｼｷｶﾞｲｼｬﾗｲﾃﾞｯｸ</t>
  </si>
  <si>
    <t>沖縄県宜野湾市我如古447-1-2階</t>
  </si>
  <si>
    <t>098-987-6570</t>
  </si>
  <si>
    <t>ﾘﾝｸﾙﾌﾟﾚﾊﾟ</t>
  </si>
  <si>
    <t>ｶﾌﾞｼｷｶｲｼｬﾗｲﾃﾞｯｸ</t>
  </si>
  <si>
    <t>ﾘﾝｸﾙｶﾞﾈｺ</t>
  </si>
  <si>
    <t>ｶﾌﾞｼｷｶｲｼｬ ﾗｲﾃﾞｯｸ</t>
  </si>
  <si>
    <t>沖縄県宜野湾市我如古447－1－2階</t>
  </si>
  <si>
    <t>ﾘﾝｸﾙﾏｴﾊﾗ</t>
  </si>
  <si>
    <t>ﾘﾝｸﾙﾏｴﾀﾞ</t>
  </si>
  <si>
    <t>ｶﾌﾞｼｷｶﾞｲｼｬﾗｲﾌﾃﾞｻﾞｲﾝ</t>
  </si>
  <si>
    <t>ｼﾞﾄﾞｳﾃﾞｲｻｰﾋﾞｽﾏﾊﾛｷﾞﾉﾜﾝｲｻ</t>
  </si>
  <si>
    <t>ｼﾞﾄﾞｳﾃﾞｲｻｰﾋﾞｽﾏﾊﾛｷﾞﾉﾜﾝｵｵｼﾞｬﾅ</t>
  </si>
  <si>
    <t>ｼﾞﾄﾞｳﾃﾞｲｻｰﾋﾞｽﾏﾊﾛｱﾒｸ</t>
  </si>
  <si>
    <t>ｼﾞﾄﾞｳﾊｯﾀﾂｼｴﾝｱﾛﾊｷｯｽﾞｼﾏｼ</t>
  </si>
  <si>
    <t>沖縄県宜野湾市志真志3-9-10-2Fオアシス若葉</t>
  </si>
  <si>
    <t>070-3803-2247</t>
  </si>
  <si>
    <t>ｼﾞﾄﾞｳﾊｯﾀﾂｼｴﾝｱﾛﾊｷｯｽﾞﾏｷﾐﾅﾄ</t>
  </si>
  <si>
    <t>ｶﾌﾞｼｷｶﾞｲｼｬﾗﾋﾟﾗｽ</t>
  </si>
  <si>
    <t>沖縄県豊見城市豊見城48番地アルファステイツ豊見城城址公園410号</t>
  </si>
  <si>
    <t>ｼﾞﾄﾞｳﾊｯﾀﾂｼｴﾝ･ﾎｳｶｺﾞﾄｳﾃﾞｲｻｰﾋﾞｽ　ｱｽﾅﾛ</t>
  </si>
  <si>
    <t>ｶﾌﾞｼｷｶｲｼｬ ﾘﾉ</t>
  </si>
  <si>
    <t>沖縄県島尻郡八重瀬町小城420番地1（2階）</t>
  </si>
  <si>
    <t>ｶﾌﾞｼｷｶﾞｲｼｬﾘﾉ</t>
  </si>
  <si>
    <t>沖縄県島尻郡八重瀬町小城420番地１　（2階）</t>
  </si>
  <si>
    <t>ｺﾄﾞﾓｸﾗﾌﾞｷｼﾞﾏ~ﾙ</t>
  </si>
  <si>
    <t>こどもくらぶキジマ～ル</t>
  </si>
  <si>
    <t>沖縄県島尻郡八重瀬町屋宜原211-5前原商会店舗101</t>
  </si>
  <si>
    <t>098-995-9869</t>
  </si>
  <si>
    <t>ｶﾌﾞｼｷｶﾞｲｼｬﾘﾉﾃｯｸ</t>
  </si>
  <si>
    <t>沖縄県那覇市字与儀２１１番地６－B１０２</t>
  </si>
  <si>
    <t>098-851-7371</t>
  </si>
  <si>
    <t>ﾋｶﾘ</t>
  </si>
  <si>
    <t>沖縄県那覇市与儀２１１番地６－B１０２</t>
  </si>
  <si>
    <t>ﾋｶﾘ ｱｹﾎﾞﾉ</t>
  </si>
  <si>
    <t>ｶﾌﾞｼｷｶﾞｲｼｬﾚｲﾗﾆ</t>
  </si>
  <si>
    <t>沖縄県うるま市具志川2907番地1</t>
  </si>
  <si>
    <t>ﾃﾞｲｻｰﾋﾞｽﾚｲﾗﾆﾀﾊﾞ</t>
  </si>
  <si>
    <t>ｶﾌﾞｼｷｶｲｼｬｱｲﾅｷﾞ</t>
  </si>
  <si>
    <t>沖縄県那覇市首里大名町一丁目108番地１ ディアコート大名1階</t>
  </si>
  <si>
    <t>ｺﾄﾞﾓﾌﾟﾗｽ ｱｲﾅｷﾞｷｮｳｼﾂ</t>
  </si>
  <si>
    <t>沖縄県那覇市首里大名町一丁目108番地1ディアコート大名１階</t>
  </si>
  <si>
    <t>ｺﾄﾞﾓﾌﾟﾗｽｳﾗｿｴｷｮｳｼﾂ</t>
  </si>
  <si>
    <t>ｶﾌﾞｼｷｶﾞｲｼｬｱﾝﾈｲ</t>
  </si>
  <si>
    <t>沖縄県中頭郡読谷村古堅761番地2</t>
  </si>
  <si>
    <t>098-921-8090</t>
  </si>
  <si>
    <t>ﾎｳｶｺﾞﾄｳﾃﾞｲｻｰﾋﾞｽ　ﾏｲﾙｽﾄｰﾝ</t>
  </si>
  <si>
    <t>ｶﾌﾞｼｷｶﾞｲｼｬｵｷﾅﾜｶﾝｺｳｶｲﾊﾂ</t>
  </si>
  <si>
    <t>ｼﾞﾄﾞｳﾃﾞｲｻｰﾋﾞｽ　ﾕｲｽﾎﾟﾂｰ</t>
  </si>
  <si>
    <t>ｼﾞﾄﾞｳﾃﾞｲｻｰﾋﾞｽﾕｲｽﾎﾟ</t>
  </si>
  <si>
    <t>ｶﾌﾞｼｷｶﾞｲｼｬ ｴﾄﾞﾔ</t>
  </si>
  <si>
    <t>沖縄県南城市玉城喜良原517番地5 グリーンヒルズ1-A</t>
  </si>
  <si>
    <t>ｼﾞﾄﾞｳﾃﾞｲｻｰﾋﾞｽ･ｱﾆﾏｰﾄｴﾄﾞﾔ</t>
  </si>
  <si>
    <t>ｶﾌﾞｼｷｶﾞｲｼｬｴﾄﾞﾔ</t>
  </si>
  <si>
    <t>沖縄県南城市玉城喜良原517番地5グリーンヒルズ１－Ａ</t>
  </si>
  <si>
    <t>098-945-6840</t>
  </si>
  <si>
    <t>ｼﾞﾄﾞｳﾃﾞｲｰﾋﾞｽ･ｱﾆﾏｰﾄｴﾄﾞﾔﾆｺﾞｳﾃﾝ</t>
  </si>
  <si>
    <t>ｶﾌﾞｼｷｶﾞｲｼｬｼﾞﾕｳｼﾞﾝ</t>
  </si>
  <si>
    <t>沖縄県島尻郡八重瀬町富盛371番地</t>
  </si>
  <si>
    <t>ｳﾐﾄﾀｲﾖｳ</t>
  </si>
  <si>
    <t>ｳﾐﾄﾀｲﾖｳﾈｻﾌﾞﾃﾝ</t>
  </si>
  <si>
    <t>ｶﾌﾞｼｷｶｲｼｬｼﾞﾕｳｼﾞﾝ</t>
  </si>
  <si>
    <t>沖縄県島尻郡八重瀬町字富盛371番地</t>
  </si>
  <si>
    <t>ｳﾐﾄﾀｲﾖｳﾏﾀﾞﾝﾊﾞｼﾃﾝ</t>
  </si>
  <si>
    <t>ｶﾌﾞｼｷｶｲｼｬﾋﾃﾞ</t>
  </si>
  <si>
    <t>ﾌｫﾚｽﾄ</t>
  </si>
  <si>
    <t>ｶﾌﾞｼｷｶｲｼｬｶﾅｴｲﾝﾍﾞｽﾄﾒﾝﾄ</t>
  </si>
  <si>
    <t>沖縄県宜野湾市伊佐三丁目19番12号　堀川TP101</t>
  </si>
  <si>
    <t>ﾚﾍﾞﾙｱｯﾌﾟ</t>
  </si>
  <si>
    <t>ｶﾌﾞｼｷｶﾞｲｼｬｸﾗｲﾁ</t>
  </si>
  <si>
    <t>株式会社昧一</t>
  </si>
  <si>
    <t>沖縄県宜野湾市野嵩二丁目５番９号</t>
  </si>
  <si>
    <t>080-7379-0107</t>
  </si>
  <si>
    <t>ｴｺﾙﾄﾞｵｷﾅﾜｳﾙﾏｷｮｳｼﾂ</t>
  </si>
  <si>
    <t>エコルド沖縄うるま教室</t>
  </si>
  <si>
    <t>沖縄県具志川市栄野比794番地12　RIVERSIDE8</t>
  </si>
  <si>
    <t>098-923-1906</t>
  </si>
  <si>
    <t>ｴｺｵｷﾅﾜｳﾙﾏｷｮｳｼﾂ</t>
  </si>
  <si>
    <t>ｶﾌﾞｼｷｶﾞｲｼｬﾔﾏﾄ</t>
  </si>
  <si>
    <t>ﾌﾞﾛｯｻﾑｼﾞｭﾆｱﾅﾊｵｵﾉﾔﾏｷｮｳｼﾂ</t>
  </si>
  <si>
    <t>ﾘｭｳｷｭｳﾉｿﾗｶﾌﾞｼｷｶｲｼｬ</t>
  </si>
  <si>
    <t>沖縄県国頭郡恩納村前兼久73番地</t>
  </si>
  <si>
    <t>ｶｼﾞﾂﾉｷ</t>
  </si>
  <si>
    <t>ｶﾌﾞｼｷｶﾞｲｼｬﾘｭｳﾋﾞ</t>
  </si>
  <si>
    <t>沖縄県うるま市上江洲339</t>
  </si>
  <si>
    <t>098-923-3254</t>
  </si>
  <si>
    <t>ﾘｭｳﾋﾞｷｯｽﾞ</t>
  </si>
  <si>
    <t>ｺﾞｳﾄﾞｳｶﾞｲｼｬｵｰﾙｽﾀｰ</t>
  </si>
  <si>
    <t>沖縄県那覇市小禄一丁目29番20号ザ・プレース那覇小禄レジデンス502</t>
  </si>
  <si>
    <t>ﾆｺ</t>
  </si>
  <si>
    <t>ｺﾞｳﾄﾞｳｶﾞｲｼｬ</t>
  </si>
  <si>
    <t>沖縄県名護市宮里5丁目18-13</t>
  </si>
  <si>
    <t>0980-54-2526</t>
  </si>
  <si>
    <t>ﾌﾟﾚｯﾌﾟ ｾﾞﾐ</t>
  </si>
  <si>
    <t>ｺﾞｳﾄﾞｳｶﾞｲｼｬ　ｺﾑﾓｱ</t>
  </si>
  <si>
    <t>沖縄県南城市大里古堅303番地１</t>
  </si>
  <si>
    <t>ﾃﾞｲｻｰﾋﾞｽﾘﾝﾃﾞｲｼﾞｰ</t>
  </si>
  <si>
    <t>ｺﾞｳﾄﾞｳｶﾞｲｼｬ ｴﾑｻ</t>
  </si>
  <si>
    <t>ﾁｬｲﾙﾄﾞﾊｳｽﾆﾐ</t>
  </si>
  <si>
    <t>ｺﾞｳﾄﾞｳｶﾞｲｼｬ  ﾀﾐｰ</t>
  </si>
  <si>
    <t>沖縄県豊見城市字上田171番地</t>
  </si>
  <si>
    <t>ｼﾞﾄﾞｳﾃﾞｲｻｰﾋﾞｽﾏﾊﾛﾏﾀﾞﾝﾊﾞｼ</t>
  </si>
  <si>
    <t xml:space="preserve">ｺﾞｳﾄﾞｳｶﾞｲｼｬ　ﾃｨｰﾗﾃﾞｨｴﾝｽ </t>
  </si>
  <si>
    <t>沖縄県浦添市宮城4-18-25</t>
  </si>
  <si>
    <t>ｺﾞｳﾄﾞｳｶﾞｲｼｬ ｴｶﾞｵ</t>
  </si>
  <si>
    <t>ｼｴﾝｾﾝﾀｰｽﾏｲﾙﾌｧﾐﾘｰ</t>
  </si>
  <si>
    <t>ｺﾞｳﾄﾞｳｶﾞｲｼｬ ｵﾝｶﾝﾔｴﾔﾏ</t>
  </si>
  <si>
    <t>沖縄県石垣市新川23番地　新川ハイツ202号</t>
  </si>
  <si>
    <t>ﾋﾟｯｺﾛ</t>
  </si>
  <si>
    <t>ｺﾞｳﾄﾞｳｶﾞｲｼｬ ﾊｰﾄﾗｲﾝ</t>
  </si>
  <si>
    <t>沖縄県島尻郡南風原町兼城623-4　1F</t>
  </si>
  <si>
    <t>ﾊｰﾄﾗｲﾝｵｷﾅﾜ　ｼﾞﾄﾞｳﾃﾞｲｻｰﾋﾞｽ</t>
  </si>
  <si>
    <t>ｺﾞｳﾄﾞｳｶﾞｲｼｬ ﾊｲﾀｯﾁ</t>
  </si>
  <si>
    <t>岐阜県羽島郡笠松町田代951番地の1</t>
  </si>
  <si>
    <t>090-6582-2596</t>
  </si>
  <si>
    <t>ﾊｲﾀｯﾁｺｸﾊﾞ</t>
  </si>
  <si>
    <t>ｺﾞｳﾄﾞｳｶﾞｲｼｬ ﾊﾋﾟﾈｽ</t>
  </si>
  <si>
    <t>ｺｺﾘﾉﾊｳｽ</t>
  </si>
  <si>
    <t>ｺﾞｳﾄﾞｳｶｲｼｬ ﾋﾟｽﾃｨｽｵｷﾅﾜ</t>
  </si>
  <si>
    <t>沖縄県中頭郡中城村南上原356-1</t>
  </si>
  <si>
    <t>ﾋﾟｽﾃｨｽ</t>
  </si>
  <si>
    <t>ｺﾞｳﾄﾞｳｶﾞｲｼｬ ﾋﾏﾘ</t>
  </si>
  <si>
    <t>沖縄県那覇市樋川二丁目6番3号</t>
  </si>
  <si>
    <t>ｽﾀｰｷｯｽﾞｶﾐﾊﾗﾆｸﾐ</t>
  </si>
  <si>
    <t>ﾎｳｶｺﾞﾄｳﾃﾞｲｻｰﾋﾞｽ ｽﾀｰｷｯｽﾞ ｶﾐﾊﾗ/ｽﾀｰｷｯｽﾞｶﾐﾊﾗﾆｸﾐ</t>
  </si>
  <si>
    <t>ｺﾞｳﾄﾞｳｶﾞｲｼｬ ﾋﾏﾜﾘ</t>
  </si>
  <si>
    <t>沖縄県うるま市川田434番地</t>
  </si>
  <si>
    <t>ｻﾎﾟｰﾄｾﾝﾀｰｽﾏｲﾙｷｯｽﾞ</t>
  </si>
  <si>
    <t>ｺﾞｳﾄﾞｳｶﾞｲｼｬ ﾌｧｰｽﾄﾊﾝﾄﾞｺﾐｭﾆｹｰｼｮﾝ</t>
  </si>
  <si>
    <t>沖縄県石垣市登野城１０１５番地２</t>
  </si>
  <si>
    <t>ﾌｧｰｽﾄﾊﾝﾄﾞ ﾊｲ</t>
  </si>
  <si>
    <t>ｺﾞｳﾄﾞｳｶﾞｲｼｬ ﾌﾗﾜｰ</t>
  </si>
  <si>
    <t>沖縄県国頭郡宜野座村漢那2262-136カンナヒルズＡ</t>
  </si>
  <si>
    <t>098-968-2348</t>
  </si>
  <si>
    <t>ｻﾎﾟｰﾄｾﾝﾀｰｸﾚｱ</t>
  </si>
  <si>
    <t>ｺﾞｳﾄﾞｳｶｲｼｬ ﾌﾟﾛｽﾏｲﾙ</t>
  </si>
  <si>
    <t>沖縄県浦添市宮城四丁目18番25号</t>
  </si>
  <si>
    <t>ﾕｲﾊｳｽ</t>
  </si>
  <si>
    <t>ｺﾞｳﾄﾞｳｶﾞｲｼｬ ﾍﾞｸﾄﾙ</t>
  </si>
  <si>
    <t>沖縄県浦添市屋富祖一丁目５番１号パークハウス１０１号室</t>
  </si>
  <si>
    <t>098-943-3255</t>
  </si>
  <si>
    <t>ｶﾞｸｼｭｳｻﾎﾟｰﾄﾊﾅﾏﾙ</t>
  </si>
  <si>
    <t>学習サポートはなまる</t>
  </si>
  <si>
    <t>沖縄県那覇市寄宮二丁目２６番１３号　普久原アパート１０２号室</t>
  </si>
  <si>
    <t>098-833-7050</t>
  </si>
  <si>
    <t>ｺﾞｳﾄﾞｳｶｲｼｬ ﾍﾞｸﾄﾙ</t>
  </si>
  <si>
    <t>沖縄県浦添市屋富祖1丁目5番1号　パークハウス101号室</t>
  </si>
  <si>
    <t>ｶﾞｸｼｭｳｹｲｶｸｼｴﾝｼﾞｷﾞｮｳｼｮﾅﾊ</t>
  </si>
  <si>
    <t>ｺﾞｳﾄﾞｳｶﾞｲｼｬ ﾐｯｸｽ</t>
  </si>
  <si>
    <t>沖縄県宮古島市平良東仲宗根７７９番地１</t>
  </si>
  <si>
    <t>ｺｺｱ</t>
  </si>
  <si>
    <t>ｺﾞｳﾄﾞｳｶﾞｲｼｬ ｸﾓﾉﾊｼﾗ</t>
  </si>
  <si>
    <t>沖縄県糸満市照屋1263番地2</t>
  </si>
  <si>
    <t>ｼﾞﾄﾞｳﾃﾞｲｻｰﾋﾞｽ　ﾃﾔﾝ</t>
  </si>
  <si>
    <t>ｼﾞﾄﾞｳﾃﾞｲｻｰﾋﾞｽ　ﾃﾔ</t>
  </si>
  <si>
    <t>ｺﾞｳﾄﾞｳｶﾞｲｼｬﾗｲﾌ</t>
  </si>
  <si>
    <t>沖縄県宮古島市平良字下里1359番地2　スカイマンション1階A5</t>
  </si>
  <si>
    <t>090-3796-0725</t>
  </si>
  <si>
    <t>ﾀｷﾉｳｶﾞﾀｼﾞｷﾞｮｳｼｮ　ｱｲｱｲﾌﾟﾗｽ</t>
  </si>
  <si>
    <t>ｺﾞｳﾄﾞｳｶﾞｲｼｬ ｿﾗｺﾞｺﾛ</t>
  </si>
  <si>
    <t>ｿﾗｺﾞｺﾛｷｽﾞﾅ</t>
  </si>
  <si>
    <t>ｺﾞｳﾄﾞｳｶﾞｲｼｬ ｺｸｳ</t>
  </si>
  <si>
    <t>沖縄県沖縄市美原2-17-1（2Ｆ）</t>
  </si>
  <si>
    <t>ｺﾄﾞﾓｼｴﾝﾙｰﾑ ｺｸｰﾝ ﾌｫﾙﾃ</t>
  </si>
  <si>
    <t>ｺﾞｳﾄﾞｳｶﾞｲｼｬ ﾏﾂｼﾏ</t>
  </si>
  <si>
    <t>沖縄県石垣市真栄里273番地1-113号室</t>
  </si>
  <si>
    <t>090-7585-0479</t>
  </si>
  <si>
    <t>ﾀｷﾉｳｶﾞﾀｼｴﾝｼﾞｷﾞｮｳｼｮ　ｺﾀﾝﾄ</t>
  </si>
  <si>
    <t>ｺﾞｳﾄﾞｳｶﾞｲｼｬﾄｳｼﾝ</t>
  </si>
  <si>
    <t>ﾎｳｶｺﾞﾄｳﾃﾞｲｻｰﾋﾞｽ ｼﾞｬﾝﾌﾟｽﾃｰｼﾞ</t>
  </si>
  <si>
    <t>ｺﾞｳﾄﾞｳｶﾞｲｼｬ ﾄｳｼﾝ</t>
  </si>
  <si>
    <t>沖縄県那覇市曙2丁目10-25</t>
  </si>
  <si>
    <t>ﾎｳｶｺﾞﾄｳﾃﾞｲｻｰﾋﾞｽ ｼﾞｬﾝﾌﾟｽﾃｰｼﾞ ﾋｰﾛｰ</t>
  </si>
  <si>
    <t>ｺﾞｳﾄﾞｳｶﾞｲｼｬ ﾆｼﾞﾉｿﾗ</t>
  </si>
  <si>
    <t>沖縄県うるま市宇堅880番地1</t>
  </si>
  <si>
    <t>ﾚｱ</t>
  </si>
  <si>
    <t>ｺﾞｳﾄﾞｳｶｲｼｬ ﾌｸﾉｷ</t>
  </si>
  <si>
    <t>沖縄県島尻郡与那原町板良敷</t>
  </si>
  <si>
    <t>ｺﾞｳﾄﾞｳｶﾞｲｼｬ　ﾚｷﾌﾞ</t>
  </si>
  <si>
    <t>ﾎｳｶｺﾞﾄｳﾃﾞｲｻｰﾋﾞｽﾚｷﾌﾞ</t>
  </si>
  <si>
    <t>ｺﾞｳﾄﾞｳｶﾞｲｼｬｱﾓ</t>
  </si>
  <si>
    <t>沖縄県那覇市首里石嶺町四丁目94番地 コーポマルエイ2階</t>
  </si>
  <si>
    <t>098-917-6391</t>
  </si>
  <si>
    <t>ﾎｳｶｺﾞﾄｳﾃﾞｲｻｰﾋﾞｽ　ｳｨｽﾞﾕｰﾉﾀﾞｹ</t>
  </si>
  <si>
    <t>ｺﾞｳﾄﾞｳｶﾞｲｼｬｱﾝ</t>
  </si>
  <si>
    <t>ｼﾞﾄﾞｳﾃﾞｲｻｰﾋﾞｽ　ﾊﾟﾝﾀﾞ</t>
  </si>
  <si>
    <t>ｺﾞｳﾄﾞｳｶﾞｲｼｬｼｰｴﾑﾜｲｹｰ</t>
  </si>
  <si>
    <t>沖縄県沖縄市登川三丁目47番16号-103号室</t>
  </si>
  <si>
    <t>ｲﾛ</t>
  </si>
  <si>
    <t>ｺﾞｳﾄﾞｳｶｲｼｬｺｺﾈｯﾄ</t>
  </si>
  <si>
    <t>沖縄県宮古島市上野字野原145番地9</t>
  </si>
  <si>
    <t>090-5297-8676</t>
  </si>
  <si>
    <t>ﾊｯﾀﾂｼｴﾝﾙｰﾑｽﾀｰﾄﾙ</t>
  </si>
  <si>
    <t>ﾊｯﾀﾂｼｴﾝｽﾀｰﾄﾙ</t>
  </si>
  <si>
    <t>ｺﾞｳﾄﾞｳｶﾞｲｼｬ　ｺﾄｺﾄ</t>
  </si>
  <si>
    <t>ﾀｷﾉｳｶﾞﾀｼﾞｷﾞｮｳｼｮ　ﾜﾝｽﾃｯﾌﾟ</t>
  </si>
  <si>
    <t>ｺﾞｳﾄﾞｳｶﾞｲｼｬｺﾄｺﾄ</t>
  </si>
  <si>
    <t>ﾀｷﾉｳｶﾞﾀｼﾞｷﾞｮｳｼｮｽﾀｰ</t>
  </si>
  <si>
    <t>ｺﾞｳﾄﾞｳｶﾞｲｼｬｴﾑｻ</t>
  </si>
  <si>
    <t>沖縄県浦添市港川一丁目１６番３号</t>
  </si>
  <si>
    <t>ﾄﾞﾘｰﾑｽｸｰﾙｴﾙ</t>
  </si>
  <si>
    <t>沖縄県浦添市伊祖3丁目4番12号伊々寿スポット205室</t>
  </si>
  <si>
    <t>080-3961-8732</t>
  </si>
  <si>
    <t>ｺﾞｳﾄﾞｳｶﾞｲｼｬｴﾝﾃﾞﾊﾞｰ</t>
  </si>
  <si>
    <t>沖縄県沖縄市安慶田五丁目4番23号ファミール301号</t>
  </si>
  <si>
    <t>ｷｯｽﾞｽﾃｰｼｮﾝｴﾝﾃﾞﾊﾞｰ</t>
  </si>
  <si>
    <t>ｺﾞｳﾄﾞｳｶﾞｲｼｬｲｰｻﾎﾟｰﾄ</t>
  </si>
  <si>
    <t>ｷﾞﾌﾄ</t>
  </si>
  <si>
    <t>ｺﾞｳﾄﾞｳｶｲｼｬｶﾞｼﾞｭﾏﾙ</t>
  </si>
  <si>
    <t>0980-56-3883</t>
  </si>
  <si>
    <t>ｶﾞｼﾞｭﾏﾙﾊｳｽ</t>
  </si>
  <si>
    <t>ｺﾞｳﾄﾞｳｶｲｼｬｺﾞｯﾄﾞｵﾌﾗｲﾌ</t>
  </si>
  <si>
    <t>合同会社Ｇｏｄ ｏｆ ｌｉｆｅ</t>
  </si>
  <si>
    <t>愛知県西尾市山下町泡原42番地1</t>
  </si>
  <si>
    <t>0563-65-8587</t>
  </si>
  <si>
    <t>ｺﾞｯﾄﾞｵﾌﾗｲﾌｵｷﾅﾜｺｳ</t>
  </si>
  <si>
    <t>ゴッドオフライフ沖縄校</t>
  </si>
  <si>
    <t>沖縄県沖縄市知花4丁目32番62号 ガーデンヒルズ知花Ｇ棟</t>
  </si>
  <si>
    <t>098-989-6070</t>
  </si>
  <si>
    <t>ｺﾞｳﾄﾞｳｶﾞｲｼｬ ｱｲﾑﾎｰﾑI</t>
  </si>
  <si>
    <t>沖縄県中頭郡北中城村島袋188番地</t>
  </si>
  <si>
    <t>098-989-8673</t>
  </si>
  <si>
    <t>ｺﾄﾞﾓﾙｰﾑ ｷﾞﾌﾄｷｯｽﾞｷﾗﾘ</t>
  </si>
  <si>
    <t>ｺﾞｳﾄﾞｳｶﾞｲｼｬｱｲﾑﾎｰﾑ</t>
  </si>
  <si>
    <t>沖縄県中頭郡北中城村屋宜原20番地５</t>
  </si>
  <si>
    <t>ｵｼｺﾞﾄﾚﾝｼｭｳｷｮｳｼﾂ</t>
  </si>
  <si>
    <t>ｺﾞｳﾄﾞｳｶｲｼｬｱｲﾑﾎｰﾑ</t>
  </si>
  <si>
    <t>ﾘｮｳｲｸｾﾝﾀｰ ﾕｲｷﾞﾌﾄ</t>
  </si>
  <si>
    <t>ｺﾞｳﾄﾞｳｶｲｼｬｷｯｽﾞｻﾎﾟｰﾄｲｯﾎﾟ</t>
  </si>
  <si>
    <t>沖縄県中頭郡北中城村和仁屋５６番地</t>
  </si>
  <si>
    <t>ｼﾞﾄﾞｳﾃﾞｲｻｰﾋﾞｽｲｯﾎﾟｸﾗﾌﾞ</t>
  </si>
  <si>
    <t>ｺﾞｳﾄﾞｳｶｲｼｬｶｲﾝﾄﾞｹｱ</t>
  </si>
  <si>
    <t>沖縄県宜野湾市宜野湾2-10-6-1ちゅらハウス402号</t>
  </si>
  <si>
    <t>080-4368-0347</t>
  </si>
  <si>
    <t>ｷｯｽﾞﾃﾞｲｱｳﾙ</t>
  </si>
  <si>
    <t>ｺﾞｳﾄﾞｳｶｲｼｬ</t>
  </si>
  <si>
    <t>沖縄県宜野湾市宜野湾2-10-6-1　ちゅらハウス402号</t>
  </si>
  <si>
    <t>ﾎｳｶｺﾞﾄｳﾃﾞｲｻｰﾋﾞｽ ｱｳﾙ</t>
  </si>
  <si>
    <t>ﾎｳｶｺﾞﾄｳﾃﾞｲｻｰﾋﾞｽｱｶﾘ ｱｳﾙ</t>
  </si>
  <si>
    <t>ｺﾞｳﾄﾞｳｶｲｼｬﾘﾘ</t>
  </si>
  <si>
    <t>沖縄県那覇市識名3-7-38</t>
  </si>
  <si>
    <t>ﾎｳｶｺﾞﾄｳﾃﾞｲｻｰﾋﾞｽﾊｰﾓﾆｰ</t>
  </si>
  <si>
    <t>ｺﾞｳﾄﾞｳｶﾞｲｼｬﾘﾝｸｴｲﾄ</t>
  </si>
  <si>
    <t>沖縄県沖縄市嘉間良1丁目14番36号</t>
  </si>
  <si>
    <t>ﾎｳｶｺﾞﾄｳﾃﾞｲｻｰﾋﾞｽﾘﾝｸｴｲﾄ</t>
  </si>
  <si>
    <t>ｺﾞｳﾄﾞｳｶｲｼｬﾘﾝｸ ｴｲﾄ</t>
  </si>
  <si>
    <t>ﾎｳｶｺﾞﾄｳﾃﾞｲｻｰﾋﾞｽ ﾘﾝｸ ｴｲﾄ2</t>
  </si>
  <si>
    <t>ｺﾞｳﾄﾞｳｶｲｼｬﾘｽ</t>
  </si>
  <si>
    <t>ｼｬｲﾝ</t>
  </si>
  <si>
    <t>ｺﾞｳﾄﾞｳｶﾞｲｼｬﾏｲﾝﾄﾞ</t>
  </si>
  <si>
    <t>沖縄県うるま市田場1455番地与古田アパートA-1</t>
  </si>
  <si>
    <t>ｼﾞﾄﾞｳｻﾎﾟｰﾄｺｺﾛ</t>
  </si>
  <si>
    <t>沖縄県中頭郡北谷町北前一丁目５番地２　１F</t>
  </si>
  <si>
    <t>ｵﾘｰﾌﾞ</t>
  </si>
  <si>
    <t>ｺﾞｳﾄﾞｳｶｲｼｬﾓﾓ</t>
  </si>
  <si>
    <t>沖縄県中頭郡北谷町北前一丁目5番地2　1F</t>
  </si>
  <si>
    <t>ｵﾘｰﾌﾞﾔﾏｳﾁ</t>
  </si>
  <si>
    <t>ｺﾞｳﾄﾞｳｶﾞｲｼｬﾑｰﾄ</t>
  </si>
  <si>
    <t>沖縄県豊見城市嘉数729番地1-A</t>
  </si>
  <si>
    <t>ﾌｧｲﾝ</t>
  </si>
  <si>
    <t>ｺﾞｳﾄﾞｳｶｲｼｬﾈｸｽﾄ ｸﾞﾙｰﾌﾟ</t>
  </si>
  <si>
    <t>合同会社Ｎｅｘｔ　Ｇｒｏｕｐ</t>
  </si>
  <si>
    <t>沖縄県糸満市西崎二丁目28番13-5号</t>
  </si>
  <si>
    <t>098-911-7462</t>
  </si>
  <si>
    <t>ﾈｸｽﾄ ｽﾃｯﾌﾟ</t>
  </si>
  <si>
    <t>ＮＥＸＴ　ＳＴＥＰ</t>
  </si>
  <si>
    <t>沖縄県島尻郡与那原町与那原821番地</t>
  </si>
  <si>
    <t>098-959-4258</t>
  </si>
  <si>
    <t>沖縄県うるま市与那城照間２３１番地</t>
  </si>
  <si>
    <t>ｷｯｽﾞﾜｰﾙﾄﾞｻﾎﾟｰﾄｵｰｼｬﾝ</t>
  </si>
  <si>
    <t>ｺﾞｳﾄﾞｳｶﾞｲｼｬｵｰｼｬﾝﾊｰﾄ</t>
  </si>
  <si>
    <t>沖縄県うるま市与那城照間232番地5</t>
  </si>
  <si>
    <t>ｷｯｽﾞﾜｰﾙﾄﾞｻﾎﾟｰﾄｵｰｼｬﾝﾂｰ</t>
  </si>
  <si>
    <t>ｺﾞｳﾄﾞｳｶﾞｲｼｬﾜﾝｽﾃｯﾌﾟｱｯﾌﾟ</t>
  </si>
  <si>
    <t>沖縄県宜野湾市長田三丁目５番７－３号</t>
  </si>
  <si>
    <t>沖縄県宜野湾市長田三丁目5番7-3号</t>
  </si>
  <si>
    <t>ｼﾞﾄﾞｳﾊｯﾀﾂｼｴﾝﾎｳｶｺﾞﾄｳﾃﾞｲｻｰﾋﾞｽｺﾄﾞﾓﾌﾟﾗｽﾒﾊﾞｴｻﾏｼﾀｷｮｳｼﾂ･ﾎｳｶｺﾞﾄｳﾃﾞｲｻｰﾋﾞｽ</t>
  </si>
  <si>
    <t>ｼﾞﾄﾞｳﾊｯﾀﾂｼｴﾝﾎｳｶｺﾞﾄｳﾃﾞｲｻｰﾋﾞｽｺﾄﾞﾓﾌﾟﾗｽﾒﾊﾞｴｻﾏｼﾀｷｮｳｼﾂ</t>
  </si>
  <si>
    <t>ｺﾞｳﾄﾞｳｶﾞｲｼｬ　ﾜﾝｽﾃｯﾌﾟｱｯﾌﾟ</t>
  </si>
  <si>
    <t>沖縄県宜野湾市長田3丁目5番7-3号</t>
  </si>
  <si>
    <t>ﾎｳｶｺﾞﾄｳﾃﾞｲｻｰﾋﾞｽｲﾛﾄﾞﾘ</t>
  </si>
  <si>
    <t>ｺﾞｳﾄﾞｳｶｲｼｬｺｰﾙｽ</t>
  </si>
  <si>
    <t>沖縄県中頭郡西原町我謝241番地の2（1F）</t>
  </si>
  <si>
    <t>ｺｺﾛﾌﾞﾘｯｼﾞ</t>
  </si>
  <si>
    <t>ｺﾞｳﾄﾞｳｶﾞｲｼｬﾘﾄﾘｰﾄ</t>
  </si>
  <si>
    <t>ｿﾀﾞﾁﾉｼｴﾝ ﾘﾄﾘｨﾄ</t>
  </si>
  <si>
    <t>ｺﾞｳﾄﾞｳｶﾞｲｼｬﾛﾎﾞｺﾝ</t>
  </si>
  <si>
    <t>沖縄県島尻郡与那原町与那原1011</t>
  </si>
  <si>
    <t>098-975-9942</t>
  </si>
  <si>
    <t>ﾛﾎﾞｺﾝﾖﾅﾊﾞﾙ</t>
  </si>
  <si>
    <t>ﾛﾎﾞｺﾝ　ﾖﾅﾊﾞﾙ</t>
  </si>
  <si>
    <t>ｺﾞｳﾄﾞｳｶﾞｲｼｬRUCA</t>
  </si>
  <si>
    <t>ﾃﾗｺﾔ</t>
  </si>
  <si>
    <t>ｺﾞｳﾄﾞｳｶﾞｲｼｬｼﾝｶ</t>
  </si>
  <si>
    <t>沖縄県中頭郡西原町池田371-16</t>
  </si>
  <si>
    <t>ｼﾞﾄﾞｳﾃﾞｲｻｰﾋﾞｽ ﾊﾟｲｶｼﾞ</t>
  </si>
  <si>
    <t>ｼﾞﾄﾞｳﾃﾞｲｻｰﾋﾞｽﾊﾟｲｶｼﾞ</t>
  </si>
  <si>
    <t>ｺﾞｳﾄﾞｲｶﾞｲｼｬｼﾝｶ</t>
  </si>
  <si>
    <t>ｼﾞﾄﾞｳﾃﾞｲｻｰﾋﾞｽﾊﾟｲｶｼﾞﾀﾅﾊﾗｼﾞｷﾞｮｳｼｮ</t>
  </si>
  <si>
    <t>ｼﾞﾄﾞｳﾃﾞｲｻｰﾋﾞｽﾊﾟｲｶｼﾞﾏｴﾊﾗｼﾞｷﾞｮｳｼｮ</t>
  </si>
  <si>
    <t>ｺﾞｳﾄﾞｳｶﾞｲｼｬｼﾝｼｱ</t>
  </si>
  <si>
    <t>合同会社sincere</t>
  </si>
  <si>
    <t>沖縄県中頭郡中城村伊集63番地2F</t>
  </si>
  <si>
    <t>050-1086-7703</t>
  </si>
  <si>
    <t>ﾎｳｶｺﾞﾄｳﾃﾞｲｻｰﾋﾞｽﾃｨﾝ</t>
  </si>
  <si>
    <t>放課後等デイサービスTin</t>
  </si>
  <si>
    <t>沖縄県中頭郡中城村伊集62番地3</t>
  </si>
  <si>
    <t>ｺﾞｳﾄﾞｳｶﾞｲｼｬｿｰｼｬﾙｱｸｼｮﾝ</t>
  </si>
  <si>
    <t>沖縄県浦添市西原5-6-2</t>
  </si>
  <si>
    <t>ｼﾞﾄﾞｳﾊｯﾀﾂｼｴﾝ　ﾎｳｶｺﾞﾄｳﾃﾞｲｻｰﾋﾞｽ　ﾊﾋﾟﾈｽ</t>
  </si>
  <si>
    <t>ｺﾞｳﾄﾞｳｶﾞｲｼﾞｬｿｰｼｬﾙｱｸｼｮﾝ</t>
  </si>
  <si>
    <t>沖縄県浦添市西原5丁目6番2号</t>
  </si>
  <si>
    <t>ｼﾞﾄﾞｳﾊｯﾀﾂｼｴﾝﾊﾋﾟﾈｽｳｯﾃﾞｨｰ</t>
  </si>
  <si>
    <t>ｼﾞﾄﾞｳﾊｯﾀﾂｼｴﾝﾊﾋﾟﾈｽｷﾉｵｳﾁ</t>
  </si>
  <si>
    <t>ｺﾞｳﾄﾞｳｶﾞｲｼｬｽﾀｰﾄｲｯﾄｱｯﾌﾟ</t>
  </si>
  <si>
    <t>沖縄県浦添市屋富祖二丁目20番3-2号</t>
  </si>
  <si>
    <t>ｼﾞﾄﾞｳﾊｯﾀﾂｼｴﾝ･ﾎｳｶｺﾞﾄｳﾃﾞｲｻｰﾋﾞｽｽﾃﾗ</t>
  </si>
  <si>
    <t>ｺﾞｳﾄﾞｳｶﾞｲｼｬﾀﾐｰ</t>
  </si>
  <si>
    <t>ｼﾞﾄﾞｳﾃﾞｲｻｰﾋﾞｽﾏﾊﾛｲﾗﾊ</t>
  </si>
  <si>
    <t>児童デイサービスまはろ伊良波</t>
  </si>
  <si>
    <t>沖縄県豊見城市伊良波682　サウスコート103号</t>
  </si>
  <si>
    <t>ｺﾞｳﾄﾞｳｶﾞｲｼｬﾀﾐ</t>
  </si>
  <si>
    <t>沖縄県豊見城市字上田１７１番地</t>
  </si>
  <si>
    <t>ｼﾞﾄﾞｳﾃﾞｲｻｰﾋﾞｽﾏﾊﾛﾅﾊｺｸﾊﾞ</t>
  </si>
  <si>
    <t>沖縄県豊見城市上田沖縄県豊見城市字上田171</t>
  </si>
  <si>
    <t>ｼﾞﾄﾞｳﾊｯﾀﾂｼｴﾝｱﾛﾊｷｯｽﾞｶﾈﾗ</t>
  </si>
  <si>
    <t>ｺﾞｳﾄﾞｳｶﾞｲｼｬTAMI</t>
  </si>
  <si>
    <t>沖縄県豊見城市上田171</t>
  </si>
  <si>
    <t>ｼﾞﾄﾞｳﾊｯﾀﾂｼｴﾝｱﾛﾊｷｯｽﾞﾀｲﾗ</t>
  </si>
  <si>
    <t>児童発達支援あろはkids平良</t>
  </si>
  <si>
    <t>沖縄県豊見城市平良88-1　嘉数ビル201号</t>
  </si>
  <si>
    <t>098-987-5811</t>
  </si>
  <si>
    <t>ｺﾞｳﾄﾞｳｶﾞｲｼｬﾃｨｰﾗﾃﾞｨｴﾝｽ</t>
  </si>
  <si>
    <t>沖縄県浦添市宮城4丁目18番25号</t>
  </si>
  <si>
    <t>ｶﾗｰｽﾞ ﾌﾟﾗｽ</t>
  </si>
  <si>
    <t>098-953-2086</t>
  </si>
  <si>
    <t>ﾏﾅ</t>
  </si>
  <si>
    <t>ｺﾞｳﾄﾞｳｶﾞｲｼｬ ｳｨﾙﾌﾟﾗｽ</t>
  </si>
  <si>
    <t>ｼﾞｭｳｼｮｳｼﾝｼﾝｼｮｳｶﾞｲｼﾞｼﾞﾄﾞｳﾊｯﾀﾂｼｴﾝ･ﾎｳｶｺﾞﾄｳﾃﾞｲｻｰﾋﾞｽﾄﾄﾛ</t>
  </si>
  <si>
    <t>ｺﾞｳﾄﾞｳｶﾞｲｼｬｳｲﾝﾄﾞ</t>
  </si>
  <si>
    <t>沖縄県浦添市西原五丁目9番2号</t>
  </si>
  <si>
    <t>908-942-2170</t>
  </si>
  <si>
    <t>ｾﾙﾌｯﾄ</t>
  </si>
  <si>
    <t>ｺﾞｳﾄﾞｳｶｲｼｬﾜｲｹｲ</t>
  </si>
  <si>
    <t>沖縄県豊見城市宜保三丁目1番地10　シャトレＴ･ＫⅡ102号</t>
  </si>
  <si>
    <t>ﾊﾟｽﾃﾙﾎｰﾑ</t>
  </si>
  <si>
    <t>ｺﾞｳﾄﾞｳｶﾞｲｼｬﾜｲｹｲ</t>
  </si>
  <si>
    <t>沖縄県豊見城市宜保三丁目１番地10　シャトレＴ・ＫⅡ102</t>
  </si>
  <si>
    <t>ﾊﾟｽﾃﾙﾊｳｽ</t>
  </si>
  <si>
    <t>沖縄県豊見城市宜保3丁目1番10　シャトレTKⅡ102号</t>
  </si>
  <si>
    <t>ﾊﾟｽﾃﾙｳﾞｨﾚｯｼﾞ</t>
  </si>
  <si>
    <t>沖縄県豊見城市沖縄県豊見城市宜保3丁目1番地10シャトレTKⅡ　102</t>
  </si>
  <si>
    <t>ﾎｳｶｺﾞﾄｳﾃﾞｲｻｰﾋﾞｽ ﾊﾟｽﾃﾙ</t>
  </si>
  <si>
    <t>ｺﾞｳﾄﾞｳｶｲｼｬｴﾑｽﾞ</t>
  </si>
  <si>
    <t>沖縄県豊見城市保栄茂1153-126</t>
  </si>
  <si>
    <t>098-856-0110</t>
  </si>
  <si>
    <t>ﾐﾗｲｴ</t>
  </si>
  <si>
    <t>ｺﾞｳﾄﾞｳｶｲｼｬｴﾙﾋﾟｽ</t>
  </si>
  <si>
    <t>ｼﾞﾄﾞｳﾃﾞｲｻｰﾋﾞｽ ｴﾙﾋﾟｽ</t>
  </si>
  <si>
    <t>ｺﾞｳﾄﾞｳｶﾞｲｼｬｶｶﾞﾔｷｶｲ</t>
  </si>
  <si>
    <t>合同会社かがやき会</t>
  </si>
  <si>
    <t>沖縄県中頭郡北中城村島袋19番地</t>
  </si>
  <si>
    <t>098-932-7781</t>
  </si>
  <si>
    <t>ｱﾘﾋﾞｵ</t>
  </si>
  <si>
    <t>Alivio</t>
  </si>
  <si>
    <t>ｺﾞｳﾄﾞｳｶｲｼｬｷｽﾞﾅ</t>
  </si>
  <si>
    <t>ｼﾞﾄﾞｳﾃﾞｲｻｰﾋﾞｽ ｱｿﾎﾞｳ</t>
  </si>
  <si>
    <t>ｺﾞｳﾄﾞｳｶﾞｲｼｬｷﾖﾉｽ</t>
  </si>
  <si>
    <t>沖縄県那覇市寄宮二丁目３５番４６号５０６号室</t>
  </si>
  <si>
    <t>ｺｲﾉﾎﾞﾘ</t>
  </si>
  <si>
    <t>ｺﾞｳﾄﾞｳｶﾞｲｼｬｺｰﾗﾙﾂﾘｰ</t>
  </si>
  <si>
    <t>沖縄県糸満市潮平670番地1</t>
  </si>
  <si>
    <t>098-981-4174</t>
  </si>
  <si>
    <t>ﾊｯﾋﾟｰﾃﾗｽｼｵﾋﾗｷｮｳｼﾂ</t>
  </si>
  <si>
    <t>ﾊｯﾋﾟｰﾃﾗｽﾄﾐｼﾛｷｮｳｼﾂ</t>
  </si>
  <si>
    <t>ｺﾞｳﾄﾞｳｶﾞｲｼｬｺｺﾛ</t>
  </si>
  <si>
    <t>沖縄県うるま市みどり町五丁目26番15</t>
  </si>
  <si>
    <t>ｷｯｽﾞｻﾎﾟｰﾄｽﾀｰｼｯﾌﾟ</t>
  </si>
  <si>
    <t>ｺﾞｳﾄﾞｳｶｲｼｬｺﾄﾞﾓﾄｼｯﾎﾟ</t>
  </si>
  <si>
    <t>沖縄県那覇市松尾1丁目15番34号</t>
  </si>
  <si>
    <t>098-861-6101</t>
  </si>
  <si>
    <t>ｺﾄﾞﾓﾉｼﾛ ﾋﾀﾞﾏﾘ</t>
  </si>
  <si>
    <t>ｺﾞｳﾄﾞｳｶﾞｲｼｬｼｬﾛｰﾑｳﾌﾟﾕｳ</t>
  </si>
  <si>
    <t>ﾉｱ</t>
  </si>
  <si>
    <t>ｺﾞｳﾄﾞｳｶｲｼｬｾﾝﾄｱﾛｰ</t>
  </si>
  <si>
    <t>沖縄県うるま市高江洲991番地2、1F</t>
  </si>
  <si>
    <t>ｾﾝﾄｱﾛｰ</t>
  </si>
  <si>
    <t>ｺﾞｳﾄﾞｳｶﾞｲｼｬﾂﾅｸﾞ</t>
  </si>
  <si>
    <t>ﾎｳｶｺﾞﾄｳﾃﾞｲｻｰﾋﾞｽ ﾊｧﾄ</t>
  </si>
  <si>
    <t>ｺﾞｳﾄﾞｳｶﾞｲｼｬﾃﾞｲｼﾞｰ</t>
  </si>
  <si>
    <t>ﾘﾄﾙﾃﾞｲｼﾞｰ</t>
  </si>
  <si>
    <t>ｺﾞｳﾄﾞｳｶｲｼｬﾃﾝﾘﾌｫｰﾑﾃﾝ･</t>
  </si>
  <si>
    <t>沖縄県沖縄市山内四丁目1番15号</t>
  </si>
  <si>
    <t>098-923-2715</t>
  </si>
  <si>
    <t>ｺｺｻﾎﾟｼﾞｭﾆｱ</t>
  </si>
  <si>
    <t>ｺﾞｳﾄﾞｳｶﾞｲｼｬﾅｷｼﾞﾝ</t>
  </si>
  <si>
    <t>沖縄県国頭郡今帰仁村平敷842番地1</t>
  </si>
  <si>
    <t>ﾄﾞｰﾅｯﾂ</t>
  </si>
  <si>
    <t>ｺﾞｳﾄﾞｳｶﾞｲｼｬﾇｱﾝﾎ</t>
  </si>
  <si>
    <t>098-874-0309</t>
  </si>
  <si>
    <t>ｼﾞｭｼﾞｭｽﾃｰｼｮﾝ</t>
  </si>
  <si>
    <t>沖縄県宜野湾市大謝名四丁目5-20番地</t>
  </si>
  <si>
    <t>ｺﾞｳﾄﾞｳｶｲｼｬﾈｸｽﾄ</t>
  </si>
  <si>
    <t>沖縄県島尻郡与那原町東浜97番地3 Ｆステージ東浜103号</t>
  </si>
  <si>
    <t>ｺﾄﾞﾓﾌﾟﾗｽｱｶﾞﾘﾊﾏｷｮｳｼﾂ</t>
  </si>
  <si>
    <t>沖縄県島尻郡与那原町字東浜97番地3　Ｆステージ東浜103号</t>
  </si>
  <si>
    <t>ｺﾞｳﾄﾞｳｶﾞｲｼｬﾊｰﾄﾗｲﾝ</t>
  </si>
  <si>
    <t>沖縄県島尻郡南風原町兼城623-4　太田マンション1F</t>
  </si>
  <si>
    <t>ﾊｰﾄﾗｲﾝﾏﾅﾌﾞ</t>
  </si>
  <si>
    <t>沖縄県島尻郡南風原町兼城623番地4太田マンション1F</t>
  </si>
  <si>
    <t>ﾊｰﾄﾗｲﾝｿﾗ</t>
  </si>
  <si>
    <t>ﾊｰﾄﾗｲﾝｻｸﾗ</t>
  </si>
  <si>
    <t>沖縄県島尻郡南風原町兼城623-4　大田マンション1F</t>
  </si>
  <si>
    <t>ﾊｰﾄﾗｲﾝ　ｺｺｱ</t>
  </si>
  <si>
    <t>ﾊｰﾄﾗｲﾝ　ﾐﾊﾙ</t>
  </si>
  <si>
    <t>沖縄県島尻郡南風原町兼城623番地4</t>
  </si>
  <si>
    <t>ﾊｰﾄﾗｲﾝﾕｳｱ</t>
  </si>
  <si>
    <t>ﾊｰﾄﾗｲﾝﾐﾉﾘ</t>
  </si>
  <si>
    <t>ハートライン美愛</t>
  </si>
  <si>
    <t>沖縄県糸満市真栄里2049番地4</t>
  </si>
  <si>
    <t>080-6481-9683</t>
  </si>
  <si>
    <t>ｺﾞｳﾄﾞｳｶﾞｲｼｬﾊｲﾀｯﾁ</t>
  </si>
  <si>
    <t>岐阜県羽島郡笠松町田代９５１番地の１</t>
  </si>
  <si>
    <t>ｺﾞｳﾄﾞｳｶｲｼｬﾊﾟｽﾃﾙ</t>
  </si>
  <si>
    <t>ｶﾘｽ</t>
  </si>
  <si>
    <t>ｺﾞｳﾄﾞｳｶﾞｲｼｬ ﾊﾟｽﾃﾙ</t>
  </si>
  <si>
    <t>ﾃｨﾀﾞﾇﾌｧﾃｨﾀﾞﾇﾌｧ</t>
  </si>
  <si>
    <t>ﾃｨﾀﾞﾇﾌｧ</t>
  </si>
  <si>
    <t>ﾙﾝﾀ</t>
  </si>
  <si>
    <t>ｺﾞｳﾄﾞｳｶｲｼｬﾊﾟｯｼｮﾝ</t>
  </si>
  <si>
    <t>ﾌﾚｱｲｷｯｽﾞｶﾃﾞﾅ</t>
  </si>
  <si>
    <t>ｺﾞｳﾄﾞｳｶﾞｲｼｬﾊﾟｯｼｮﾝ</t>
  </si>
  <si>
    <t>沖縄県中頭郡北谷町浜川244番地</t>
  </si>
  <si>
    <t>ﾌﾚｱｲｷｯｽﾞﾖﾐﾀﾝ</t>
  </si>
  <si>
    <t>ﾌﾚｱｲｷｯｽﾞﾁｬﾀﾝ</t>
  </si>
  <si>
    <t>ｺﾞｳﾄﾞｳｶｲｼｬﾋﾞｰﾀﾞﾏ</t>
  </si>
  <si>
    <t>沖縄県中頭郡中城村奥間41番地4</t>
  </si>
  <si>
    <t>ｼﾞﾄﾞｳﾃﾞｲｻｰﾋﾞｽﾋﾞｰﾀﾞﾏ</t>
  </si>
  <si>
    <t>ｺﾞｳﾄﾞｳｶﾞｲｼｬﾋﾏﾜﾘ</t>
  </si>
  <si>
    <t>ｻﾎﾟｰﾄｾﾝﾀｰ　ｽﾏｲﾙｷｯｽﾞ　ﾃｨｰﾀﾞ</t>
  </si>
  <si>
    <t>ｻﾎﾟｰﾄｾﾝﾀｰｽﾏｲﾙｷｯｽﾞｶﾜﾀ</t>
  </si>
  <si>
    <t>ｺﾞｳﾄﾞｳｶﾞｲｼｬﾌｧｰｽﾄﾊﾝﾄﾞｺﾐｭﾆｹｰｼｮﾝ</t>
  </si>
  <si>
    <t>沖縄県石垣市登野城1015番地２</t>
  </si>
  <si>
    <t>ｳｨｽﾞﾄｰｸｽ</t>
  </si>
  <si>
    <t>沖縄県石垣市登野城１０１５－２</t>
  </si>
  <si>
    <t>ﾌｧｰｽﾄﾊﾝﾄﾞ</t>
  </si>
  <si>
    <t>ｺﾞｳﾄﾞｳｶﾞｲｼｬﾌｪｱﾘｰｴｲﾄ</t>
  </si>
  <si>
    <t>沖縄県沖縄市比屋根3丁目12番18号</t>
  </si>
  <si>
    <t>090-6859-8131</t>
  </si>
  <si>
    <t>ｼﾞﾄﾞｳｻﾎﾟｰﾄﾊｳｽﾕﾆｺｰﾝ</t>
  </si>
  <si>
    <t>ｺﾞｳﾄﾞｳｶﾞｲｼｬﾌﾞﾗｯｻﾑ</t>
  </si>
  <si>
    <t>沖縄県宜野湾市真栄原1丁目15番27号</t>
  </si>
  <si>
    <t>ｼﾞﾄﾞｳﾃﾞｲｻｰﾋﾞｽ ﾌﾞﾙｰﾑ</t>
  </si>
  <si>
    <t>ｺﾞｳﾄﾞｳｶｲｼｬﾌﾗﾜｰ</t>
  </si>
  <si>
    <t>ｻﾎﾟｰﾄｾﾝﾀｰｷｱﾗ</t>
  </si>
  <si>
    <t>ｺﾞｳﾄﾞｳｶﾞｲｼｬﾌﾗﾜｰ</t>
  </si>
  <si>
    <t>ｼﾞﾄﾞｳﾃﾞｲｻｰﾋﾞｽﾊｯﾋﾟｰﾌﾚﾝﾄﾞ</t>
  </si>
  <si>
    <t>ｺﾞｳﾄﾞｳｶﾞｲｼｬﾌﾟﾛｽﾏｲﾙ</t>
  </si>
  <si>
    <t>ﾏﾙｼｪ</t>
  </si>
  <si>
    <t>ｺﾞｳﾄﾞｳｶﾞｲｼｬﾏｽﾏｽｶｲ</t>
  </si>
  <si>
    <t>ﾎｳｶｺﾞﾄｳﾃﾞｲｻｰﾋﾞｽｷﾗﾘﾝ</t>
  </si>
  <si>
    <t>ｺﾞｳﾄﾞｳｶﾞｲｼｬﾐｯｸｽ</t>
  </si>
  <si>
    <t>ｼﾞﾄﾞｳﾃﾞｲｻｰﾋﾞｽｹｰｷ</t>
  </si>
  <si>
    <t>沖縄県宮古島市平良字東仲宗根７７９番地１</t>
  </si>
  <si>
    <t>ﾎｳｶｺﾞﾄｳﾃﾞｲｻｰﾋﾞｽ</t>
  </si>
  <si>
    <t>ｺﾞｳﾄﾞｳｶｲｼｬﾗｲﾌｲｽﾞﾋﾞｭｰﾃｨﾌﾙ</t>
  </si>
  <si>
    <t>沖縄県うるま市石川838番地7</t>
  </si>
  <si>
    <t>ﾀｷﾉｳｶﾞﾀｼｮｳｶﾞｲﾌｸｼｻｰﾋﾞｽｼﾞｷﾞｮｳｼｮ ﾗｲﾌﾁｬﾚﾝｼﾞ</t>
  </si>
  <si>
    <t>ｺﾞｳﾄﾞｳｶﾞｲｼｬﾗｲﾌｲｽﾞﾋﾞｭｰﾃｨﾌﾙ</t>
  </si>
  <si>
    <t>ﾎｳｶｺﾞﾄｳﾃﾞｲｻｰﾋﾞｽ ﾗｲﾌｲｽﾞﾋﾞｭｰﾃｨﾌﾙ</t>
  </si>
  <si>
    <t>ｺﾞｳﾄﾞｳｶﾞｲｼｬﾗﾌﾃﾙ</t>
  </si>
  <si>
    <t>沖縄県那覇市高良一丁目9-26　Mgrande2-C</t>
  </si>
  <si>
    <t>ﾎｳｶｺﾞﾄｳﾃﾞｲｻｰﾋﾞｽ-ﾌｫｰｶｽ-</t>
  </si>
  <si>
    <t>ｺﾞｳﾄﾞｳｶｲｼｬﾘｱﾝ</t>
  </si>
  <si>
    <t>ｼﾞﾄﾞｳﾃﾞｲｻｰﾋﾞｽﾎﾟﾗﾘｽ</t>
  </si>
  <si>
    <t>ｺﾞｳﾄﾞｳｶﾞｲｼｬﾙｱﾅ</t>
  </si>
  <si>
    <t>沖縄県中頭郡西原町呉屋117番地の2</t>
  </si>
  <si>
    <t>ｼﾞﾄﾞｳﾃﾞｲｻｰﾋﾞｽﾆｼﾞ</t>
  </si>
  <si>
    <t>ｺﾞｳﾄﾞｳｶﾞｲｼｬﾚｼﾞｽﾎﾟ</t>
  </si>
  <si>
    <t>沖縄県浦添市屋富祖2-3-1</t>
  </si>
  <si>
    <t>ﾚｼﾞﾘｴﾝｽ ｽﾎﾟｰﾂｸﾗﾌﾞ</t>
  </si>
  <si>
    <t>沖縄県浦添市屋富祖二丁目３番１号２０１号</t>
  </si>
  <si>
    <t>ﾚｼﾞﾘｴﾝｽ･ｽﾎﾟｰﾂｾﾝﾀｰ</t>
  </si>
  <si>
    <t>ｺﾞｳﾄﾞｳｶﾞｲｼｬｸﾓﾉﾊｼﾗ</t>
  </si>
  <si>
    <t>ｼﾞﾄﾞｳﾃﾞｲｻｰﾋﾞｽ ﾆｺﾙ</t>
  </si>
  <si>
    <t>ｺﾞｳﾄﾞｳｶﾞｲｼｬｶｹﾊｼ</t>
  </si>
  <si>
    <t>ﾁｬｰｹﾞﾝｷ</t>
  </si>
  <si>
    <t>ｺﾞｳﾄﾞｳｶｲｼｬｶｹﾊｼ</t>
  </si>
  <si>
    <t>沖縄県うるま市塩屋357番地1</t>
  </si>
  <si>
    <t>ﾁｬｰｹﾞﾝｷｶﾜﾀ</t>
  </si>
  <si>
    <t>ｺﾞｳﾄﾞｳｶｲｼｬｷｮｴｲ</t>
  </si>
  <si>
    <t>沖縄県名護市宮里七丁目11番12号</t>
  </si>
  <si>
    <t>ｺﾞｳﾄﾞｳｶﾞｲｼｬﾕﾂﾞｷ</t>
  </si>
  <si>
    <t>沖縄県うるま市字宇堅880番地1</t>
  </si>
  <si>
    <t>ﾐﾗｲｻﾎﾟｰﾄﾓｱﾅﾂｰ</t>
  </si>
  <si>
    <t>ｺﾞｳﾄﾞｳｶﾞｲｼｬﾕｽﾞｷ</t>
  </si>
  <si>
    <t>ﾓｱﾅｼﾞﾄﾞｳﾃﾞｲｻｰﾋﾞｽ</t>
  </si>
  <si>
    <t>ｺﾞｳﾄﾞｳｶﾞｲｼｬｺｸｳ</t>
  </si>
  <si>
    <t>沖縄県沖縄市美原2-17-1　2F</t>
  </si>
  <si>
    <t>ｺﾄﾞﾓｼｴﾝﾙｰﾑ ｺｸｰﾝ</t>
  </si>
  <si>
    <t>ｺﾞｳﾄﾞｳｶｲｼｬｻｲ</t>
  </si>
  <si>
    <t>沖縄県豊見城市豊見城466番地2-201</t>
  </si>
  <si>
    <t>ｺﾈｸﾄｻｲｺﾛ</t>
  </si>
  <si>
    <t>ｺﾞｳﾄﾞｳｶﾞｲｼｬｺﾋﾂｼﾞｶｲ</t>
  </si>
  <si>
    <t>沖縄県中頭郡北中城村渡口1872番地　ハウスNO.23</t>
  </si>
  <si>
    <t>098-929-1273</t>
  </si>
  <si>
    <t>ｽﾊﾟｲｸ</t>
  </si>
  <si>
    <t>ｺﾞｳﾄﾞｳｶｲｼｬｺｺﾛｻﾞｼ</t>
  </si>
  <si>
    <t>沖縄県沖縄市大里二丁目5番18号</t>
  </si>
  <si>
    <t>ｼﾞﾄﾞｳﾊｯﾀﾂｼｴﾝ･ﾎｳｶｺﾞﾄｳﾃﾞｲｻｰﾋﾞｽ ｿﾗｶﾗ</t>
  </si>
  <si>
    <t>ｺﾞｳﾄﾞｳｶﾞｲｼｬｼﾞｭﾅ</t>
  </si>
  <si>
    <t>沖縄県島尻郡与那原町与那原1059-1</t>
  </si>
  <si>
    <t>ｼﾞﾄﾞｳﾃﾞｲｻｰﾋﾞｽﾙﾋﾟﾅｽ</t>
  </si>
  <si>
    <t>ｺﾞｳﾄﾞｳｶﾞｲｼｬｴﾐ</t>
  </si>
  <si>
    <t>沖縄県浦添市伊祖三丁目2番地9　メゾンNagama　101号室</t>
  </si>
  <si>
    <t>ﾊｯﾋﾟｰｽｶｲ</t>
  </si>
  <si>
    <t>ｺﾞｳﾄﾞｳｶﾞｲｼｬﾌｸﾉｷ</t>
  </si>
  <si>
    <t>沖縄県中頭郡西原町上原１２４番地の６</t>
  </si>
  <si>
    <t>ｼﾞﾄﾞｳﾃﾞｲｻｰﾋﾞｽﾚｲﾝﾎﾞｰ</t>
  </si>
  <si>
    <t>ｺﾞｳﾄﾞｳｶﾞｲｼｬﾌｸｼｲﾙｶ</t>
  </si>
  <si>
    <t>沖縄県糸満市糸満1929番地</t>
  </si>
  <si>
    <t>098-994-1205</t>
  </si>
  <si>
    <t>ﾀﾝﾎﾟﾎﾟ</t>
  </si>
  <si>
    <t>沖縄県糸満市糸満１９２９番地</t>
  </si>
  <si>
    <t>ﾀﾝﾎﾟﾎﾟﾆｺﾞｳ</t>
  </si>
  <si>
    <t>ﾀﾝﾎﾟﾎﾟｻﾝｺﾞｳ</t>
  </si>
  <si>
    <t>ｺﾞｳﾄﾞｳｶｲｼｬﾎﾉｶ</t>
  </si>
  <si>
    <t>沖縄県宜野湾市野嵩二丁目5番25号</t>
  </si>
  <si>
    <t>098-800-2248</t>
  </si>
  <si>
    <t>ﾎﾉｶ</t>
  </si>
  <si>
    <t>ｺﾞｳﾄﾞｳｶﾞｲｼｬ ﾕﾀｶ</t>
  </si>
  <si>
    <t>沖縄県島尻郡八重瀬町新城８４６番地１５</t>
  </si>
  <si>
    <t>ｼﾞﾄﾞｳﾃﾞｲｻｰﾋﾞｽｸｳ</t>
  </si>
  <si>
    <t>ｺﾞｳﾄﾞｳｶﾞｲｼｬﾊﾞﾝｼﾞｭ</t>
  </si>
  <si>
    <t>沖縄県中頭郡西原町幸地1036番地5</t>
  </si>
  <si>
    <t>ｺﾄﾞﾓｻﾎﾟｰﾄ ﾊﾙｶｾﾞ</t>
  </si>
  <si>
    <t>ｼｬｶｲｲﾘｮｳﾎｳｼﾞﾝｱｼﾉｶｲ</t>
  </si>
  <si>
    <t>沖縄県那覇市首里石嶺町４－３５６</t>
  </si>
  <si>
    <t>098-886-2311</t>
  </si>
  <si>
    <t>ｼﾞﾄﾞｳﾃﾞｲｻｰﾋﾞｽﾎｻﾅ</t>
  </si>
  <si>
    <t xml:space="preserve">ｼｬｶｲﾌｸｼﾎｳｼﾞﾝﾆﾗｲｶﾅｲ </t>
  </si>
  <si>
    <t>沖縄県南城市大里大城１３８８</t>
  </si>
  <si>
    <t>ｼﾞﾄﾞｳﾃﾞｲｻｰﾋﾞｽﾉﾋﾞｯﾄ</t>
  </si>
  <si>
    <t>沖縄県南城市大里大城1388-1</t>
  </si>
  <si>
    <t>ｼﾞﾄﾞｳﾃﾞｲｻｰﾋﾞｽ ﾉﾋﾞｯﾄ</t>
  </si>
  <si>
    <t>ｼｬｶｲﾌｸｼﾎｳｼﾞﾝ ﾆﾗｲｶﾅｲ</t>
  </si>
  <si>
    <t>沖縄県南城市大里大城1388</t>
  </si>
  <si>
    <t>ｼﾞﾄﾞｳﾃﾞｲｻｰﾋﾞｽ ﾉﾋﾞｯﾄ3</t>
  </si>
  <si>
    <t>ｼｬｶｲﾌｸｼﾎｳｼﾞﾝﾆﾗｲｶﾅｲ</t>
  </si>
  <si>
    <t>沖縄県南城市大里大城１３８８－１</t>
  </si>
  <si>
    <t>ｼﾞﾄﾞｳﾃﾞｲｻｰﾋﾞｽ ﾊﾟﾋﾟｯﾄ</t>
  </si>
  <si>
    <t>沖縄県南城市大里字大城1388番地</t>
  </si>
  <si>
    <t>ｱﾉｱﾉｼﾞﾄﾞｳﾃﾞｲｻｰﾋﾞｽﾉﾋﾞｯﾄ  ｱﾉｱﾉ</t>
  </si>
  <si>
    <t>ｱﾉｱﾉｼﾞﾄﾞｳﾃﾞｲｻｰﾋﾞｽﾉﾋﾞｯﾄ</t>
  </si>
  <si>
    <t>ｼﾞﾄﾞｳﾃﾞｲｻｰﾋﾞｽﾉﾋﾞｯﾄ4ｵﾄｺｼﾞｭｸ</t>
  </si>
  <si>
    <t>ｼｬｶｲﾌｸｼﾎｳｼﾞﾝﾊｲｼﾞﾌｸｼｶｲ</t>
  </si>
  <si>
    <t>沖縄県浦添市牧港２－２３－５</t>
  </si>
  <si>
    <t>098-879-6057</t>
  </si>
  <si>
    <t>ｸﾞﾘｰﾝﾎｰﾑ</t>
  </si>
  <si>
    <t>ｼｬｶｲﾌｸｼﾎｳｼﾞﾝ ﾏﾂﾐﾌｸｼｶｲ</t>
  </si>
  <si>
    <t>沖縄県豊見城市高嶺395-44</t>
  </si>
  <si>
    <t>098-996-2510</t>
  </si>
  <si>
    <t>ｵｳｻﾞﾝｿｳﾄﾓﾆｲｷﾙﾏﾁﾀｲﾗｼﾞﾄﾞｳﾃﾞｲｻｰﾋﾞｽｻｸﾗｷｯｽﾞ4ｺﾞｳｶﾝ</t>
  </si>
  <si>
    <t>ｼﾞﾄﾞｳﾃﾞｲｻｰﾋﾞｽｻｸﾗｷｯｽﾞﾆｺﾞｳｶﾝ</t>
  </si>
  <si>
    <t>ｼｬｶｲﾌｸｼﾎｳｼﾞﾝﾑｻｱｻﾞﾌｸｼｶｲ</t>
  </si>
  <si>
    <t>ｼﾞﾄﾞｳﾃﾞｲｻｰﾋﾞｽ ｸﾏﾉﾐ</t>
  </si>
  <si>
    <t xml:space="preserve">ｼｬｶｲﾌｸｼﾎｳｼﾞﾝｲｼﾞｭﾉｷｶｲ </t>
  </si>
  <si>
    <t>沖縄県那覇市字古島12番地１ ２Ｆ</t>
  </si>
  <si>
    <t>098-943-1228</t>
  </si>
  <si>
    <t>ｼﾞﾄﾞｳﾎｳｶｺﾞﾄｳﾃﾞｲｻｰﾋﾞｽｲｼﾞｭﾉｷﾐﾊﾗ</t>
  </si>
  <si>
    <t>ｼｬｶｲﾌｸｼﾎｳｼﾞﾝ ｲｼﾞｭﾉｷｶｲ</t>
  </si>
  <si>
    <t>沖縄県那覇市古島６－１</t>
  </si>
  <si>
    <t>ｼｭｳﾛｳｼｴﾝ ｲｼﾞｭﾉｷ</t>
  </si>
  <si>
    <t>ｼｬｶｲﾌｸｼﾎｳｼﾞﾝｳﾗｿｴｼｼｬｶｲﾌｸｼｷｮｳｷﾞｶｲ</t>
  </si>
  <si>
    <t>沖縄県浦添市仲間１－１０－７</t>
  </si>
  <si>
    <t>ｳﾗｿｴｼｼｮｳｶﾞｲｼﾞﾂｳｼｮｼｴﾝｼﾞｷﾞｮｳｼ｢ﾀﾝﾎﾟﾎﾟｴﾝ｣</t>
  </si>
  <si>
    <t>ｼｬｶｲﾌｸｼﾎｳｼﾞﾝ ｵｷﾅﾜｺﾛﾆｰ</t>
  </si>
  <si>
    <t>沖縄県浦添市宮城４丁目９番１７号</t>
  </si>
  <si>
    <t>ｺﾛﾆｰｼﾞﾄﾞｳﾃﾞｲｻｰﾋﾞｽ ﾄﾐｸﾞｽｸ</t>
  </si>
  <si>
    <t>ｺﾛﾆｰｼﾞﾄﾞｳﾃﾞｲｻｰﾋﾞｽ ﾅﾊ</t>
  </si>
  <si>
    <t>沖縄県浦添市宮城４丁目９番17号</t>
  </si>
  <si>
    <t>ｺﾛﾆｰｼﾞﾄﾞｳﾃﾞｲｻｰﾋﾞｽﾏｴｼﾞﾏ</t>
  </si>
  <si>
    <t>ｺﾛﾆｰｼﾞﾄﾞｳﾃﾞｲｻｰﾋﾞｽｷｬﾝ</t>
  </si>
  <si>
    <t xml:space="preserve">ｼｬｶｲﾌｸｼﾎｳｼﾞﾝｵｷﾅﾜｺﾛﾆｰ </t>
  </si>
  <si>
    <t>ｺﾛﾆｰｼﾞﾄﾞｳﾃﾞｲｻｰﾋﾞｽﾊﾝﾀｶﾞﾜ</t>
  </si>
  <si>
    <t>ｺﾛﾆｰｼﾞﾄﾞｳﾃﾞｲｻｰﾋﾞｽﾊﾝﾀｶﾞﾜﾊｯﾀﾂｼｴﾝ</t>
  </si>
  <si>
    <t>沖縄県浦添市宮城四町目9番17号</t>
  </si>
  <si>
    <t>ｺﾛﾆｰｼﾞﾄﾞｳﾃﾞｲｻｰﾋﾞｽｾﾝﾀｰﾏｴﾀﾞ(ｼﾞﾄﾞｳﾊｯﾀﾂｼｴﾝ)</t>
  </si>
  <si>
    <t>098-877-3931</t>
  </si>
  <si>
    <t>ｺﾛﾆｰｼﾞﾄﾞｳﾃﾞｲｻｰﾋﾞｽﾖﾅﾊﾞﾙ(ﾊｲｼ)R2.3.31</t>
  </si>
  <si>
    <t>コロニー児童デイサービスよなばる（R2.3.31廃止）</t>
  </si>
  <si>
    <t>ｼｬｶｲﾌｸｼﾎｳｼﾞﾝ ｵｷﾅﾜｼﾀｲﾌｼﾞﾕｳｼﾞｷｮｳｶｲ</t>
  </si>
  <si>
    <t>ｲﾘｮｳｶﾞﾀｼﾞﾄﾞｳﾊｯﾀﾂｼｴﾝ ﾜｶﾀｹ</t>
  </si>
  <si>
    <t>ｼｬｶｲﾌｸｼﾎｳｼﾞﾝｵｷﾅﾜｼﾀｲﾌｼﾞﾕｳｼﾞｷｮｳｶｲ</t>
  </si>
  <si>
    <t>沖縄県那覇市寄宮２－３－１</t>
  </si>
  <si>
    <t>ｲﾘｮｳｶﾞﾀｼﾞﾄﾞｳﾊｯﾀﾂｼｴﾝｾﾝﾀｰﾊﾞﾝﾋﾞ</t>
  </si>
  <si>
    <t xml:space="preserve">ｼｬｶｲﾌｸｼﾎｳｼﾞﾝｵｷﾅﾜｼﾀｲﾌｼﾞﾕｳｼﾞｷｮｳｶｲ </t>
  </si>
  <si>
    <t>ｵｷﾅﾜﾅﾝﾌﾞﾘｮｳｲｸｲﾘｮｳｾﾝﾀｰ ﾎｳｶｺﾞﾄｳﾃﾞｲｻｰﾋﾞｽ ﾋｺｳｾﾝ</t>
  </si>
  <si>
    <t>沖縄県那覇市寄宮二丁目3番1号</t>
  </si>
  <si>
    <t>ｼﾞﾄﾞｳﾊｯﾀﾂｼｴﾝｼﾞｷﾞｮｳｼｮ ﾀｲﾖｳ</t>
  </si>
  <si>
    <t>ｼｬｶｲﾌｸｼﾎｳｼﾞﾝ ｶﾃﾞﾅﾁｮｳｼｬｶｲﾌｸｼｷｮｳｷﾞｶｲ</t>
  </si>
  <si>
    <t>ﾜｸﾜｸｸﾗﾌﾞ ｱｽﾅﾛ</t>
  </si>
  <si>
    <t>ﾜｸﾜｸｸﾗﾌﾞｱｽﾅﾛ</t>
  </si>
  <si>
    <t>ｼｬｶｲﾌｸｼﾎｳｼﾞﾝｷｻﾝｻﾝｷﾞｮｳｲｼｶﾜ</t>
  </si>
  <si>
    <t>ｼﾞﾄﾞｳﾃﾞｲｻｰﾋﾞｽｲｼｶﾜｶﾞｸｲﾝ</t>
  </si>
  <si>
    <t>ｼｬｶｲﾌｸｼﾎｳｼﾞﾝｷｼｮｳﾌｸｼｶｲ</t>
  </si>
  <si>
    <t>沖縄県沖縄市登川２－３１－１０</t>
  </si>
  <si>
    <t>ｼﾞﾄﾞｳﾃﾞｲｻｰﾋﾞｽ ﾃｨﾝｸﾙ</t>
  </si>
  <si>
    <t>ｼｬｶｲﾌｸｼﾎｳｼﾞﾝ ｷｼｮｳﾌｸｼｶｲ</t>
  </si>
  <si>
    <t>ｼﾞﾄﾞｳﾃﾞｲｻｰﾋﾞｽ ﾘﾄﾙｽﾀｰ</t>
  </si>
  <si>
    <t>ｼｬｶｲﾌｸｼﾎｳｼﾞﾝｲﾂﾜｶｲ</t>
  </si>
  <si>
    <t>沖縄県名護市宇茂佐１７６５</t>
  </si>
  <si>
    <t>ｼﾞﾄﾞｳﾊｯﾀﾂｼｴﾝｼﾞｷﾞｮｳｼｮ｢ﾋﾏﾜﾘ｣</t>
  </si>
  <si>
    <t>ｼｬｶｲﾌｸｼﾎｳｼﾞﾝｲﾂﾜｶｲﾅｺﾞﾘｮｳｲｸｴﾝ</t>
  </si>
  <si>
    <t>ｼﾞﾄﾞｳﾊｯﾀﾂｼｴﾝｼﾞｷﾞｮｳｼｮ｢ｷﾗﾘ｣</t>
  </si>
  <si>
    <t>ｼｬｶｲﾌｸｼﾎｳｼﾞﾝﾜｶﾀｹﾌｸｼｶｲ</t>
  </si>
  <si>
    <t>沖縄県浦添市前田９９８－３</t>
  </si>
  <si>
    <t>ｼﾞﾄﾞｳﾃﾞｲｻｰﾋﾞｽ ﾜﾗﾋﾞ</t>
  </si>
  <si>
    <t>ｼｬｶｲﾌｸｼﾎｳｼﾞﾝ ｼｭｳﾎｳｶｲ</t>
  </si>
  <si>
    <t>鹿児島県鹿屋市輝北町市成2121番地3</t>
  </si>
  <si>
    <t>099-485-1902</t>
  </si>
  <si>
    <t>ﾘﾄﾙｸﾞﾘｰﾝﾊﾞｰﾄﾞ ﾈｻﾌﾞ</t>
  </si>
  <si>
    <t>鹿児島県鹿屋市輝北町市成２１２１番地３</t>
  </si>
  <si>
    <t>ﾘﾄﾙｸﾞﾘｰﾝﾊﾞｰﾄﾞｵﾓﾛﾏﾁ4ﾁｮｳﾒ</t>
  </si>
  <si>
    <t xml:space="preserve">ｼｬｶｲﾌｸｼﾎｳｼﾞﾝ ｼｭｳﾎｳｶｲ </t>
  </si>
  <si>
    <t>ﾘﾄﾙｸﾞﾘｰﾝﾊﾞｰﾄﾞﾄﾐｼﾛ</t>
  </si>
  <si>
    <t>ﾘﾄﾙｸﾞﾘｰﾝﾊﾞｰﾄﾞﾖｷﾞ</t>
  </si>
  <si>
    <t>ｼｬｶｲﾌｸｼﾎｳｼﾞﾝｼﾝｴｲｶｲ</t>
  </si>
  <si>
    <t>沖縄県沖縄市山内１－１１－１５</t>
  </si>
  <si>
    <t>ﾎｳｶｺﾞﾄｳﾃﾞｲｻｰﾋﾞｽ ﾁｭﾗﾗ</t>
  </si>
  <si>
    <t>ｼｬｶｲﾌｸｼﾎｳｼﾞﾝｲｼｶﾞｷｼｼｬｶｲﾌｸｼｷｮｳｷﾞｶｲ</t>
  </si>
  <si>
    <t>沖縄県石垣市登野城１３５７－１</t>
  </si>
  <si>
    <t>0980-84-2211</t>
  </si>
  <si>
    <t>ｲｼｶﾞｷｼｼｮｳｶﾞｲｼﾞﾂｳｼｮｼｴﾝｼﾞｷﾞｮｳｼｮﾋﾏﾜﾘ</t>
  </si>
  <si>
    <t>ｼｬｶｲﾌｸｼﾎｳｼﾞﾝ ﾁｸﾞｻﾌｸｼｶｲ</t>
  </si>
  <si>
    <t>098-886-2279</t>
  </si>
  <si>
    <t>ｼｬｶｲﾌｸｼﾎｳｼﾞﾝﾁｸﾞｻﾌｸｼｶｲｼﾞﾄﾞｳﾊｯﾀﾂｼｴﾝﾙｰﾄﾁｸﾞｻ</t>
  </si>
  <si>
    <t xml:space="preserve">ｼｬｶｲﾌｸｼﾎｳｼﾞﾝｿｳｾｲﾉｶｲ </t>
  </si>
  <si>
    <t>沖縄県宜野湾市長田２－１５－１</t>
  </si>
  <si>
    <t>ﾃﾞｲｾﾝﾀｰｷﾗｷﾗ</t>
  </si>
  <si>
    <t>ｼｬｶｲﾌｸｼﾎｳｼﾞﾝ ｿｳｾｲﾉｶｲ</t>
  </si>
  <si>
    <t>ﾃﾞｲｾﾝﾀｰﾉﾋﾞﾛ</t>
  </si>
  <si>
    <t>ﾎｳｶｺﾞﾄｳﾃﾞｲｻｰﾋﾞｽ ｲﾁｺﾞｻﾝｺﾞ</t>
  </si>
  <si>
    <t>ｼｬｶｲﾌｸｼﾎｳｼﾞﾝﾀｲｼﾝﾌｸｼｶｲ</t>
  </si>
  <si>
    <t>ﾚｯﾂ</t>
  </si>
  <si>
    <t>ｼｬｶｲﾌｸｼﾎｳｼﾞﾝ ﾀｲｼﾝﾌｸｼｶｲ</t>
  </si>
  <si>
    <t>ｼﾞﾄﾞｳﾊｯﾀﾂｼｴﾝｼﾞｷﾞｮｳｼｮ ﾚｯﾂ</t>
  </si>
  <si>
    <t>ｼｬｶｲﾌｸｼﾎｳｼﾞﾝ ﾐﾁﾌｸｼｶｲ</t>
  </si>
  <si>
    <t>沖縄県浦添市城間一丁目12番12号</t>
  </si>
  <si>
    <t>098-876-0693</t>
  </si>
  <si>
    <t>ｷｯｽﾞﾊｳｽｵｰｹｲ</t>
  </si>
  <si>
    <t>ｼｬｶｲﾌｸｼﾎｳｼﾞﾝ　ﾐﾊﾗﾌｸｼｶｲ</t>
  </si>
  <si>
    <t>沖縄県うるま市石川東恩納1517番地</t>
  </si>
  <si>
    <t>ﾐﾗｺﾛ</t>
  </si>
  <si>
    <t>ｼｬｶｲﾌｸｼﾎｳｼﾞﾝﾅｺﾞｼｼｬｶｲﾌｸｼｷｮｳｷﾞｶｲ</t>
  </si>
  <si>
    <t>沖縄県名護市港２－１－１</t>
  </si>
  <si>
    <t>ﾅｺﾞｼｺﾄﾊﾞﾉｷｮｳｼﾂﾆｺﾆｺ</t>
  </si>
  <si>
    <t>ｼｬｶｲﾌｸｼﾎｳｼﾞﾝﾘｮｸﾜｶｲ</t>
  </si>
  <si>
    <t>沖縄県うるま市栄野比９３９</t>
  </si>
  <si>
    <t>ｼﾃｲｼﾞﾄﾞｳﾃﾞｲｻｰﾋﾞｽｾﾝﾀｰ ﾐﾄﾞﾘ</t>
  </si>
  <si>
    <t>ｼｬｶｲﾌｸｼﾎｳｼﾞﾝ ｶｲｾｲｶｲ</t>
  </si>
  <si>
    <t>沖縄県那覇市首里石嶺町4丁目390</t>
  </si>
  <si>
    <t>098-886-2844</t>
  </si>
  <si>
    <t>ﾁｬﾚﾝｼﾞｷｯｽﾞｱｶﾃﾞﾐｰﾖﾘﾐﾔｺｳ</t>
  </si>
  <si>
    <t>ｼｬｶｲﾌｸｼﾎｳｼﾞﾝｱﾀｲﾊｰﾄﾈｯﾄﾜｰｸ</t>
  </si>
  <si>
    <t>ｲｯﾍﾟｰ</t>
  </si>
  <si>
    <t>ｼｬｶｲﾌｸｼﾎｳｼﾞﾝｱﾄﾞﾍﾞﾝﾁｽﾄﾌｸｼｶｲ</t>
  </si>
  <si>
    <t>神奈川県横浜市旭区上川井町市坂1988番地</t>
  </si>
  <si>
    <t>045-922-7333</t>
  </si>
  <si>
    <t>ﾍﾞｰﾃﾙﾉﾕﾒ</t>
  </si>
  <si>
    <t>ﾍﾞｰﾃﾙﾉﾕﾒﾂｰ</t>
  </si>
  <si>
    <t>ｼｬｶｲﾌｸｼﾎｳｼﾞﾝｿﾃﾂﾉｶｲ</t>
  </si>
  <si>
    <t>ﾎｳｶｺﾞﾄｳﾃﾞｲｻｰﾋﾞｽ　ﾐﾗｲｻﾎﾟｰﾄｿﾃﾂ</t>
  </si>
  <si>
    <t>ｼｬｶｲﾌｸｼﾎｳｼﾞﾝﾀﾏﾝﾌｸｼｶｲ</t>
  </si>
  <si>
    <t>ｺﾄﾞﾓﾊｯﾀﾂｾﾝﾀｰｺｺｲｸ</t>
  </si>
  <si>
    <t>ｺﾄﾞﾓﾊｯﾀﾂｾﾝﾀｰｺｺｲｸ(ﾀﾝｲｲﾁ/ｼﾞﾌﾞﾝﾐﾗｲｺｺｲｸ</t>
  </si>
  <si>
    <t>ｼｬｶｲﾌｸｼﾎｳｼﾞﾝﾄｩﾑﾇｲﾌｸｼｶｲ</t>
  </si>
  <si>
    <t>沖縄県糸満市西崎４－２０－５</t>
  </si>
  <si>
    <t>ﾊﾊﾞﾀｷｷｮｳｼﾂ</t>
  </si>
  <si>
    <t>沖縄県糸満市西崎４丁目20番地５</t>
  </si>
  <si>
    <t>ｼｮｳｶﾞｲｼﾞﾂｳｼｮｼｴﾝｼﾞｷﾞｮｳｼｮ ﾎﾘｽ</t>
  </si>
  <si>
    <t>ｼｬｶｲﾌｸｼﾎｳｼﾞﾝﾄﾖﾐﾌｸｼｶｲ</t>
  </si>
  <si>
    <t>沖縄県豊見城市渡橋名９２－１</t>
  </si>
  <si>
    <t>ｷｬﾝﾃﾞｨｰｽﾞ</t>
  </si>
  <si>
    <t>ｼｬｶｲﾌｸｼﾎｳｼﾞﾝﾏﾂﾐﾌｸｼｶｲ</t>
  </si>
  <si>
    <t>098-856-1111</t>
  </si>
  <si>
    <t>ｵｳｻﾞﾝｿｳ｢ﾄﾓﾆｲｷﾙﾏﾁ｣ﾀｶﾐﾈ ｼﾞﾄﾞｳﾃﾞｲｻｰﾋﾞｽｻｸﾗｷｯｽﾞｻﾝｺﾞｳｶﾝ</t>
  </si>
  <si>
    <t>ｵｳｻﾞﾝｿｳ ﾄﾓﾆｲｷﾙﾏﾁ ﾀｶﾐﾈ ｼﾞﾄﾞｳﾃﾞｲｻｰﾋﾞｽｻｸﾗｷｯｽﾞｺﾞｺﾞｳｶﾝ</t>
  </si>
  <si>
    <t>ｵｳｻﾞﾝｿｳﾄﾓﾆｲｷﾙﾏﾁﾀｶﾐﾈ</t>
  </si>
  <si>
    <t>ｼﾞﾄﾞｳﾃﾞｲｻｰﾋﾞｽ ｻｸﾗｷｯｽﾞ</t>
  </si>
  <si>
    <t>沖縄県浦添市仲間１丁目10番７号</t>
  </si>
  <si>
    <t>ﾎｳｶｺﾞﾄｳﾃﾞｲｻｰﾋﾞｽ ﾕｳﾕｳ</t>
  </si>
  <si>
    <t>ｼｬｶｲﾌｸｼﾎｳｼﾞﾝｵｷﾅﾜｺﾛﾆｰ</t>
  </si>
  <si>
    <t>ｺﾛﾆｰｼﾞﾄﾞｳﾃﾞｲｻｰﾋﾞｽ ﾄﾐｸﾞｽｸｼﾞﾄﾞｳﾊｯﾀﾂｼｴﾝ</t>
  </si>
  <si>
    <t>ｺﾛﾆｰｼﾞﾄﾞｳﾃﾞｲｻｰﾋﾞｽ ﾏｴﾀﾞ</t>
  </si>
  <si>
    <t>ｺﾛﾆｰｼﾞﾄﾞｳﾃﾞｲｻｰﾋﾞｽﾐﾔｷﾞ</t>
  </si>
  <si>
    <t>ｺﾛﾆｰｼﾞﾄﾞｳﾃﾞｲｻｰﾋﾞｽ ﾐﾔｷﾞ</t>
  </si>
  <si>
    <t>ｺﾛﾆｰｼﾞﾄﾞｳﾃﾞｲｻｰﾋﾞｽｳﾙﾏ</t>
  </si>
  <si>
    <t>ｺﾛﾆｰｼﾞﾄﾞｳﾃﾞｲｻｰﾋﾞｽｸﾜｴ</t>
  </si>
  <si>
    <t>沖縄県浦添市宮城四丁目9番17号</t>
  </si>
  <si>
    <t>ｺﾛﾆｰｼﾞﾄﾞｳﾃﾞｲｻｰﾋﾞｽﾁﾊﾞﾅ</t>
  </si>
  <si>
    <t>ｺﾛﾆｰｼﾞﾄﾞｳﾃﾞｲｻｰﾋﾞｽﾅｶｼﾏ ﾊｯﾀﾂｼｴﾝ</t>
  </si>
  <si>
    <t>ｺﾛﾆｰｼﾞﾄﾞｳﾃﾞｲｻｰﾋﾞｽﾆｼﾊﾗ</t>
  </si>
  <si>
    <t>ｺﾛﾆｰｼﾞﾄﾞｳﾃﾞｲｻｰﾋﾞｽﾉﾎﾞﾘｶﾜ</t>
  </si>
  <si>
    <t>ｺﾛﾆｰｼﾞﾄﾞｳﾃﾞｲｻｰﾋﾞｽﾔﾏｳﾁ</t>
  </si>
  <si>
    <t>ﾎｳｶｺﾞﾄｳﾃﾞｲｻｰﾋﾞｽｼﾞｷﾞｮｳｼｮ ｱﾗｼﾞﾝ</t>
  </si>
  <si>
    <t>ｼｬｶｲﾌｸｼﾎｳｼﾞﾝｷﾞﾉﾜﾝｼｼｬｶｲﾌｸｼｷｮｳｷﾞｶｲ</t>
  </si>
  <si>
    <t>沖縄県宜野湾市赤道２－７－１</t>
  </si>
  <si>
    <t>ｷﾞﾉﾜﾝｼｼﾞﾄﾞｳﾊｯﾀﾂｼｴﾝｼﾞｷﾞｮｳｼｮ｢ｱｲｲｸｴﾝ｣</t>
  </si>
  <si>
    <t>ﾅｷｼﾞﾝｿﾝｼｬｶｲﾌｸｼｷｮｳｷﾞｶｲｼｬｶｲﾌｸｼﾎｳｼﾞﾝ</t>
  </si>
  <si>
    <t>ﾅｷｼﾞﾝｿﾝｼﾞﾄﾞｳﾃﾞｲｻｰﾋﾞｽ･ｽｲﾐｰ</t>
  </si>
  <si>
    <t>ｼｬｶｲｱﾌｸｼﾎｳｼﾞﾝﾀｲﾖｳﾉﾒｸﾞﾐﾌｸｼｶｲ</t>
  </si>
  <si>
    <t>沖縄県宜野湾市佐真下59番地1</t>
  </si>
  <si>
    <t>ｵﾋｻﾏﾉﾀﾈﾘｮｳｲｸｴﾝ</t>
  </si>
  <si>
    <t>ｼｬｶｲﾌｸｼﾎｳｼﾞﾝﾀｲﾁｭｳｴﾝ</t>
  </si>
  <si>
    <t>ｼｮｳｶﾞｲｼﾞﾂｳｼｮｼｴﾝｼﾞｷﾞｮｳ ﾜｼﾞｭﾝ</t>
  </si>
  <si>
    <t>ﾕｲｷｯｽﾞ</t>
  </si>
  <si>
    <t>ｼｬｶｲﾌｸｼﾎｳｼﾞﾝﾓﾄﾌﾞﾁｮｳｼｬｶｲﾌｸｼｷｮｳｷﾞｶｲ</t>
  </si>
  <si>
    <t>沖縄県国頭郡本部町大浜８８１－４</t>
  </si>
  <si>
    <t>0980-47-6655</t>
  </si>
  <si>
    <t>ﾓﾄﾌﾞﾁｮｳｺﾄﾊﾞﾉｷｮｳｼﾂ</t>
  </si>
  <si>
    <t>ｼｬｶｲﾌｸｼﾎｳｼﾞﾝﾅｺﾞｶﾞｸｲﾝ</t>
  </si>
  <si>
    <t>沖縄県名護市為又1015番地１</t>
  </si>
  <si>
    <t>0980-52-2277</t>
  </si>
  <si>
    <t>ｼﾞﾄﾞｳﾊｯﾀﾂｼｴﾝｾﾝﾀｰﾊﾟｽﾃﾙ</t>
  </si>
  <si>
    <t>0980-43-9870</t>
  </si>
  <si>
    <t>ｼｬｶｲﾌｸｼﾎｳｼﾞﾝｶｲｾｲｶｲ</t>
  </si>
  <si>
    <t>098-886-2845</t>
  </si>
  <si>
    <t>ﾁｬﾚﾝｼﾞｷｯｽﾞｱｶﾃﾞﾐｰﾆｼｻﾞｷｺｳ</t>
  </si>
  <si>
    <t>098-886-2344</t>
  </si>
  <si>
    <t>ﾁｬﾚﾝｼﾞｷｯｽﾞｱｶﾃﾞﾐｰｷｮｳﾊﾗｺｳ</t>
  </si>
  <si>
    <t>ﾄｳｱﾎﾞｳｴｷｶﾌﾞｼｷｶﾞｲｼｬ</t>
  </si>
  <si>
    <t>東京都杉並区西荻南2-9-8</t>
  </si>
  <si>
    <t>03-6806-5678</t>
  </si>
  <si>
    <t>ｺﾍﾟﾙﾌﾟﾗｽｳﾙﾏｼﾔｸｼｮﾏｴｷｮｳｼﾂ</t>
  </si>
  <si>
    <t>ﾄｸﾃｲﾋｴｲﾘｶﾂﾄﾞｳﾎｳｼﾞﾝ  ﾄｲﾄｲ</t>
  </si>
  <si>
    <t>ｼﾞｭｳｼｮｳｼﾝｼﾝｼﾞﾄﾞｳﾊｯﾀﾂｼｴﾝ ﾊﾟﾙ</t>
  </si>
  <si>
    <t>ﾄｸﾃｲﾋｴｲﾘｶﾂﾄﾞｳﾎｳｼﾞﾝ ｻﾎﾟｰﾄｾﾝﾀｰ ﾕﾒｻｷ</t>
  </si>
  <si>
    <t>沖縄県沖縄市比屋根3丁目3番3号</t>
  </si>
  <si>
    <t>098-923-4123</t>
  </si>
  <si>
    <t>ｼﾞﾄﾞｳﾃﾞｲｻｰﾋﾞｽ ﾕﾒｻｷｸﾗﾌﾞ</t>
  </si>
  <si>
    <t>ﾄｸﾃｲﾋｴｲﾘｶﾂﾄﾞｳﾎｳｼﾞﾝﾅﾁｭﾗﾌｸｼﾈｯﾄ</t>
  </si>
  <si>
    <t>沖縄県宜野湾市普天間１－１８－１３</t>
  </si>
  <si>
    <t>098-989-5533</t>
  </si>
  <si>
    <t>ｼｴﾝｾﾝﾀｰﾊﾟﾚｯﾄ</t>
  </si>
  <si>
    <t>ﾄｸﾃｲﾋｴｲﾘｶﾂﾄﾞｳﾎｳｼﾞﾝﾊｰﾄﾌﾘｰﾈｯﾄﾜｰｸｶｲｷﾞ</t>
  </si>
  <si>
    <t>ﾎｳｶｺﾞﾄｳﾃﾞｲｻｰﾋﾞｽ ﾋﾏﾜﾘ</t>
  </si>
  <si>
    <t>ﾄｸﾃｲﾋｴｲﾘｶﾂﾄﾞｳﾎｳｼﾞﾝ ﾎﾞﾝﾈﾋﾞﾙ･ﾅｺﾞ</t>
  </si>
  <si>
    <t>沖縄県名護市大東３－１８－１１</t>
  </si>
  <si>
    <t>ﾒﾛﾃﾞｨｰﾊｳｽ</t>
  </si>
  <si>
    <t xml:space="preserve">ﾄｸﾃｲﾋｴｲﾘｶﾂﾄﾞｳﾎｳｼﾞﾝﾜｸﾜｸﾉｶｲ </t>
  </si>
  <si>
    <t>沖縄県中頭郡西原町小橋川91番地の１</t>
  </si>
  <si>
    <t>ｻﾎﾟｰﾄｾﾝﾀｰｱｲｽﾃｯﾌﾟ</t>
  </si>
  <si>
    <t>ｻﾎﾟｰﾃｵｾﾝﾀｰ ｱｲ ｽﾃｯﾌﾟ</t>
  </si>
  <si>
    <t>ﾄｸﾃｲﾋｴｲﾘｶﾂﾄﾞｳﾎｳｼﾞﾝ ﾜｸﾜｸﾉｶｲ</t>
  </si>
  <si>
    <t>沖縄県中頭郡西原町小橋川９１番地の１</t>
  </si>
  <si>
    <t>090-4354-2293</t>
  </si>
  <si>
    <t>ｻﾎﾟｰﾄｾﾝﾀｰｱｲﾑ</t>
  </si>
  <si>
    <t>ﾄｸﾃｲﾋｴｲﾘｶﾂﾄﾞｳﾎｳｼﾞﾝ　ｶｲﾘ</t>
  </si>
  <si>
    <t>沖縄県沖縄市松本4丁目17番1号</t>
  </si>
  <si>
    <t>ｼﾞﾄﾞｳｻﾎﾟｰﾄﾊｳｽ　ｺﾝﾃ</t>
  </si>
  <si>
    <t>ﾄｸﾃｲﾋｴｲﾘｶﾂﾄﾞｳﾎｳｼﾞﾝ ﾀｲﾑ</t>
  </si>
  <si>
    <t>沖縄県うるま市石川2丁目36番地16号</t>
  </si>
  <si>
    <t>ﾄｸﾃｲﾋｴｲﾘｶﾂﾄﾞｳﾎｳｼﾞﾝｴｲﾁﾕｰﾋﾞｰｹﾝｷｭｳｼｮ</t>
  </si>
  <si>
    <t>ｼﾞﾄﾞｳﾃﾞｲｻｰﾋﾞｽ ｿﾗｷｯｽﾞ</t>
  </si>
  <si>
    <t>ﾄｸﾃｲﾋｴｲﾘｶﾂﾄﾞｳﾎｳｼﾞﾝﾏﾊﾛ</t>
  </si>
  <si>
    <t>ｼﾞﾄﾞｳﾃﾞｲｻｰﾋﾞｽ:ｸﾙﾐ</t>
  </si>
  <si>
    <t>ｼﾞﾄﾞｳﾁﾞｲｻｰﾋﾞｽ:ｸﾙﾐ</t>
  </si>
  <si>
    <t>ﾄｸﾃｲﾋｴｲﾘｶﾂﾄﾞｳﾎｳｼﾞﾝｽﾑｰｽ</t>
  </si>
  <si>
    <t>ﾄｸﾃｲﾋｴｲﾘｶﾂﾄﾞｳﾎｳｼﾞﾝﾄｲﾄｲ</t>
  </si>
  <si>
    <t>ｼﾞｭｳｼｮｳｼﾝｼﾝｼﾞﾄﾞｳﾊｯﾀﾂｼｴﾝﾄｲﾄｲ</t>
  </si>
  <si>
    <t>ﾄｸﾃｲﾋｴｲﾘｶﾂﾄﾞｳﾎｳｼﾞﾝｱﾘｶﾞﾄｳ</t>
  </si>
  <si>
    <t>ﾁｲｷｻﾎﾟｰﾄｾﾝﾀｰﾔｯﾎｯﾎ</t>
  </si>
  <si>
    <t>ﾄｸﾃｲﾋｴｲﾘｶﾂﾄﾞｳﾎｳｼﾞﾝｴﾙﾀﾞｽ</t>
  </si>
  <si>
    <t>沖縄県糸満市西崎３－５１０－１４８</t>
  </si>
  <si>
    <t>ｼﾃｲｼﾞﾄﾞｳﾃﾞｲｻｰﾋﾞｽ ﾋﾏﾜﾘ</t>
  </si>
  <si>
    <t>ﾄｸﾃｲﾋｴｲﾘｶﾂﾄﾞｳﾎｳｼﾞﾝｷｰﾌﾟｺﾄﾞﾓｻﾞｲﾀﾞﾝ</t>
  </si>
  <si>
    <t>ｷｰﾌﾟｳﾗｿｴ ｺﾄﾊﾞﾉｷｮｳｼﾂｷｯｽﾞ</t>
  </si>
  <si>
    <t>ｷｰﾌﾟｳﾗｿｴｺﾄﾊﾞﾉｷｮｳｼﾂｷｯｽﾞ</t>
  </si>
  <si>
    <t>ｷｰﾌﾟｷﾞﾉﾜﾝ ｺﾄﾊﾞﾉｷｮｳｼﾂ</t>
  </si>
  <si>
    <t>沖縄県浦添市屋富祖二丁目４番１０号</t>
  </si>
  <si>
    <t>ｷｰﾌﾟｲﾄﾏﾝｺﾄﾊﾞﾉｷｮｳｼﾂ</t>
  </si>
  <si>
    <t>0265-52-1640</t>
  </si>
  <si>
    <t>ｷｰﾌﾟｼﾝﾄｼﾝ ｺﾄﾊﾞﾉｷｮｳｼﾂ</t>
  </si>
  <si>
    <t>ﾄｸﾃｲﾋｴｲﾘｶﾂﾄﾞｳﾎｳｼﾞﾝｷﾂﾞｷ</t>
  </si>
  <si>
    <t>ｷﾂﾞｷｼﾞﾄﾞｳﾃﾞｲ ﾄﾘﾄﾝ</t>
  </si>
  <si>
    <t>ｷﾂﾞｷｼﾞﾄﾞｳﾃﾞｲ ﾄﾘﾄﾝﾂｳ</t>
  </si>
  <si>
    <t>ﾄｸﾃｲﾋｴｲﾘｶﾂﾄﾞｳﾎｳｼﾞﾝｼﾞｬﾝﾌﾟ</t>
  </si>
  <si>
    <t>沖縄県名護市大西三丁目20番16なごみの館１Ｆ</t>
  </si>
  <si>
    <t>ｺﾄﾞﾓﾊｯﾀﾂｻﾎﾟｰﾄ ﾎﾟｯﾌﾟ</t>
  </si>
  <si>
    <t>ﾀｷﾉｳｶﾞﾀﾌｸｼｻｰﾋﾞｽ ｽｷｯﾌﾟ</t>
  </si>
  <si>
    <t>ﾄｸﾃｲﾋｴｲﾘｶﾂﾄﾞｳﾎｳｼﾞﾝﾁｭﾗﾈｯﾄ</t>
  </si>
  <si>
    <t>ｼｮｳｶﾞｲｼﾞﾂｳｼｮｼｴﾝｼﾞｷﾞｮｳｼｮ ﾁｭﾗﾊｳｽﾆｺﾞｳｶﾝ</t>
  </si>
  <si>
    <t>沖縄県石垣市字登野城891番地1</t>
  </si>
  <si>
    <t>ｼｮｳｶﾞｲｼﾞﾂｳｼｮｼｴﾝｼﾞｷﾞｮｳｼｮ ﾁｭﾗﾊｳｽ</t>
  </si>
  <si>
    <t>ｼｮｳｶﾞｲｼﾞﾂｼｮｼｴﾝｼﾞｷﾞｮｳｼｮ ﾁｭﾗﾊｳｽ</t>
  </si>
  <si>
    <t>沖縄県沖縄市美原四丁目6番20号</t>
  </si>
  <si>
    <t>ﾊｯﾋﾟｰｽﾏｲﾙ</t>
  </si>
  <si>
    <t>ｼｭｳｶﾞｸﾏｴｼﾞﾄﾞｳｻﾎﾟｰﾄｷｮｳｼﾂｷｬﾝﾊﾞｽ</t>
  </si>
  <si>
    <t>ﾄｸﾃｲﾋｴｲﾘｶﾂﾄﾞｳﾎｳｼﾞﾝﾊﾞﾘｱﾌﾘｰﾈｯﾄﾜｰｸｶｲｷﾞ</t>
  </si>
  <si>
    <t>098-929-1140</t>
  </si>
  <si>
    <t>ｼﾞﾄﾞｳﾃﾞｲｻｰﾋﾞｽｿﾗｽﾃｰｼｮﾝ</t>
  </si>
  <si>
    <t>ﾄｸﾃｲﾋｴｲﾘｶﾂﾄﾞｳﾎｳｼﾞﾝﾋﾙｷﾞ</t>
  </si>
  <si>
    <t>ｼﾞﾄﾞｳﾃﾞｲｻｰﾋﾞｽﾎﾟｯｹ</t>
  </si>
  <si>
    <t>ﾄｸﾃｲﾋｴｲﾘｶﾂﾄﾞｳﾎｳｼﾞﾝﾐﾁｸｻ</t>
  </si>
  <si>
    <t>沖縄県沖縄市美原一丁目13番6号　2階</t>
  </si>
  <si>
    <t>ｼﾞﾄﾞｳﾃﾞｲｻｰﾋﾞｽ ﾌﾟﾗｽ</t>
  </si>
  <si>
    <t>ﾄｸﾃｲﾋｴｲﾘｶﾂﾄﾞｳﾎｳｼﾞﾝﾜｸﾜｸﾉｶｲ</t>
  </si>
  <si>
    <t>沖縄県中頭郡西原町字小橋川91-1</t>
  </si>
  <si>
    <t>ｻﾎﾟｰﾄｾﾝﾀｰｱｲﾏｧｼﾞ</t>
  </si>
  <si>
    <t>ﾄｸﾃｲﾋｴｲﾘｶﾂﾄﾞｳﾎｳｼﾞﾝｶｲﾘ</t>
  </si>
  <si>
    <t>沖縄県沖縄市松本4丁目17-1</t>
  </si>
  <si>
    <t>090-9596-1510</t>
  </si>
  <si>
    <t>ﾄｸﾃｲﾋｴｲﾘｶﾂﾄﾞｳﾎｳｼﾞﾝﾀｲﾑ</t>
  </si>
  <si>
    <t>沖縄県うるま市石川２丁目36番16号</t>
  </si>
  <si>
    <t>ｼﾞﾄﾞｳﾃﾞｲｻｰﾋﾞｽ ﾌﾟﾁﾀｲﾑ</t>
  </si>
  <si>
    <t>ﾅﾊｼﾔｸｼｮ(ｼｮｳｶﾞｲﾌｸｼｶ)</t>
  </si>
  <si>
    <t>沖縄県那覇市泉崎１－１－１</t>
  </si>
  <si>
    <t>098-861-6951</t>
  </si>
  <si>
    <t>ﾅﾊｼｺﾄﾞﾓﾊｯﾀﾂｼｴﾝｾﾝﾀｰ</t>
  </si>
  <si>
    <t>ﾆﾎﾝﾌｸｼｹﾝｷｭｳｼﾞｮｶﾌﾞｼｷｶｲｼｬ</t>
  </si>
  <si>
    <t>東京都葛飾区東新小岩五丁目１２番１１号</t>
  </si>
  <si>
    <t>03-3697-8633</t>
  </si>
  <si>
    <t>ｺｳｼﾝｶｲ ﾅﾊｷｮｳｼﾂ</t>
  </si>
  <si>
    <t>ﾆﾎﾝﾌｸｼｹﾝｷｭｳｼﾞｮｶﾌﾞｼｷｶﾞｲｼｬ</t>
  </si>
  <si>
    <t>東京都葛飾区東新小岩五丁目12番11号</t>
  </si>
  <si>
    <t>ｺｳｼﾝｶｲ ﾅﾝｼﾞｮｳｷｮｳｼﾂ</t>
  </si>
  <si>
    <t>ｺｳｼﾝｶｲ ﾊｴﾊﾞﾙｷｮｳｼﾂ</t>
  </si>
  <si>
    <t>ﾆﾎﾝﾌｸｼｹﾝｷｭｳｼﾞｮｶﾌﾞｼｷｶﾞｲｼｬﾆﾎﾝﾌｸｼｹﾝｷｭｳｼｮｶﾌﾞｼｷｶﾞｲｼｬ</t>
  </si>
  <si>
    <t>ｺｳｼﾝｶｲｱｹﾞﾀﾞｷｮｳｼﾂ</t>
  </si>
  <si>
    <t>東京都葛飾区東新小岩５丁目１２番１１号</t>
  </si>
  <si>
    <t>ｺｳｼﾝｶｲｳｴﾏｷｮｳｼﾂ</t>
  </si>
  <si>
    <t>ｺｳｼﾝｶｲｷﾞﾉﾜﾝｷｮｳｼﾂ</t>
  </si>
  <si>
    <t>ﾆﾎﾝﾌｸｼﾌｸｼｹﾝｷｭｳｼﾞｮｶﾌﾞｼｷｶﾞｲｼｬ</t>
  </si>
  <si>
    <t>東京都葛飾区東新小岩5丁目12番11号</t>
  </si>
  <si>
    <t>ｺｳｼﾝｶｲﾏﾂｶﾞﾜｷｮｳｼﾂ</t>
  </si>
  <si>
    <t>ﾋｴｲﾘｶﾂﾄﾞｳﾎｳｼﾞﾝﾊﾞﾘｱﾌﾘｰﾈｯﾄﾜｰｸｶｲｷﾞ</t>
  </si>
  <si>
    <t>ｼﾞﾄﾞｳﾃﾞｲｻｰﾋﾞｽ ｿﾗ</t>
  </si>
  <si>
    <t>ﾅｺﾞﾁｭﾗｳﾐﾌﾄﾞｳｻﾝｶﾌﾞｼｷｶﾞｲｼｬ</t>
  </si>
  <si>
    <t>沖縄県名護市大中三丁目14番8号仲兼久ビル102</t>
  </si>
  <si>
    <t>0980-43-5533</t>
  </si>
  <si>
    <t>ﾎｳｶｺﾞﾄｳﾃﾞｲｻｰﾋﾞｽ　ﾐﾗｲ　ﾅｶｸﾞｽｸR</t>
  </si>
  <si>
    <t>沖縄県名護市大中三丁目14番8号</t>
  </si>
  <si>
    <t>ﾎｳｶｺﾞﾄｳﾃﾞｲｻｰﾋﾞｽﾐﾗｲﾖﾅﾊﾞﾙ</t>
  </si>
  <si>
    <t>ﾕｳｹﾞﾝｶｲｼｬ ﾄﾞｯｸﾞｽﾊﾝﾄﾞ</t>
  </si>
  <si>
    <t>沖縄県那覇市与儀２丁目１８番１号</t>
  </si>
  <si>
    <t>098-996-5353</t>
  </si>
  <si>
    <t>ｼﾞﾄﾞｳﾃﾞｲｻｰﾋﾞｽ ﾎﾟﾙｯｸｽ</t>
  </si>
  <si>
    <t>ﾕｳｹﾞﾝｶﾞｲｼｬ ｵｷﾅﾜﾗｲﾌﾌﾟﾗﾝｿｳｺﾞｳｹﾝｷｭｳｼﾞｮ</t>
  </si>
  <si>
    <t>沖縄県那覇市泉崎2丁目105番18</t>
  </si>
  <si>
    <t>098-833-1306</t>
  </si>
  <si>
    <t>ﾐﾗｲﾘﾝｸｲﾄﾏﾝｵｵｻﾞﾄ</t>
  </si>
  <si>
    <t xml:space="preserve">ﾕｳｹﾞﾝｶﾞｲｼｬｷｮｳｲｸﾌﾞﾝｶｼｬ </t>
  </si>
  <si>
    <t>098-887-4826</t>
  </si>
  <si>
    <t>ｼﾞﾄﾞｳﾃﾞｲｻｰﾋﾞｽﾄﾞﾘｰﾑ</t>
  </si>
  <si>
    <t>ﾕｳｹﾞﾝｶﾞｲｼｬ ｷｮｳｲｸﾌﾞﾝｶｼｬ</t>
  </si>
  <si>
    <t>沖縄県那覇市大道28番地　エバメゾン大道１階</t>
  </si>
  <si>
    <t>ｼﾞﾄﾞｳﾃﾞｲｻｰﾋﾞｽ ﾄﾞﾘｰﾑｲｽﾞﾐｻﾞｷ</t>
  </si>
  <si>
    <t xml:space="preserve">ﾕｳｹﾞﾝｶﾞｲｼｬｻﾉｼｮｳﾌｸｼｶｲﾊﾂ </t>
  </si>
  <si>
    <t>ｼﾙﾋﾞｱﾝ ｽﾎﾟﾚｸｾﾝﾀｰﾏｼﾞ</t>
  </si>
  <si>
    <t>ｼﾙﾋﾞｱﾝ ｿﾗﾏﾒｺﾄﾞﾓｶｲ</t>
  </si>
  <si>
    <t>ｼﾙﾋﾞｱﾝ ﾕﾗﾗ</t>
  </si>
  <si>
    <t>ｼﾙﾋﾞｱﾝｵﾝｶﾞｸﾘｮｳｲｸｶﾝ</t>
  </si>
  <si>
    <t>ﾕｳｹﾞﾝｶﾞｲｼｬ ｺﾄﾌﾞｷﾗﾝﾄﾞ</t>
  </si>
  <si>
    <t>沖縄県島尻郡南風原町宮平４９９番地</t>
  </si>
  <si>
    <t>098-889-5785</t>
  </si>
  <si>
    <t>ﾕｳｹﾞﾝｶﾞｲｼｬｱﾝﾅ</t>
  </si>
  <si>
    <t>沖縄県中頭郡西原町翁長１７５－１１</t>
  </si>
  <si>
    <t>ｼﾞﾄﾞｳﾃﾞｲｻｰﾋﾞｽｱﾝﾅ</t>
  </si>
  <si>
    <t>ﾕｳｹﾞﾝｶｲｼｬｳｪﾙﾈｽﾏｴﾀﾞ</t>
  </si>
  <si>
    <t>沖縄県浦添市経塚349番地</t>
  </si>
  <si>
    <t>098-879-1183</t>
  </si>
  <si>
    <t>ｸﾞﾛｳｱｯﾌﾟｻﾎﾟｰﾄ ﾋﾄﾊ</t>
  </si>
  <si>
    <t>ﾕｳｹﾞﾝｶﾞｲｼｬｴﾙ･ｴｽ･ﾃｨ</t>
  </si>
  <si>
    <t>沖縄県浦添市宮城３丁目１３番１２号</t>
  </si>
  <si>
    <t>098-875-2557</t>
  </si>
  <si>
    <t>ｺｯｺ</t>
  </si>
  <si>
    <t>ﾕｳｹﾞﾝｶﾞｲｼｬｹｱｾﾝﾀｰｷﾗﾒｷ</t>
  </si>
  <si>
    <t>沖縄県中頭郡読谷村渡具知36番地の2</t>
  </si>
  <si>
    <t>ｷﾗﾒｷ　ｵｵﾜﾝﾋｶﾞｼ</t>
  </si>
  <si>
    <t>沖縄県中頭郡読谷村渡具知３６番地の２</t>
  </si>
  <si>
    <t>ｷﾗﾒｷｷｯｽﾞ</t>
  </si>
  <si>
    <t>ｷﾗﾒｷﾌﾙｹﾞﾝ</t>
  </si>
  <si>
    <t>沖縄県中頭郡読谷村渡具知36番地の２</t>
  </si>
  <si>
    <t>ｷﾗﾒｷﾌﾙｹﾞﾝﾐﾅﾐ</t>
  </si>
  <si>
    <t>ｷﾗﾒｷｵｵﾜﾝ</t>
  </si>
  <si>
    <t>ﾕｳｹﾞﾝｶｲｼｬｹｱｾﾝﾀｰｷﾗﾒｷ</t>
  </si>
  <si>
    <t>ｷﾗﾒｷ ﾁｬﾀﾝ</t>
  </si>
  <si>
    <t>沖縄県中頭郡読谷村渡具知３６－２</t>
  </si>
  <si>
    <t>ｼｭﾘｷﾗﾒｷ</t>
  </si>
  <si>
    <t>ﾀｷﾉｳｶﾞﾀｼﾞｷﾞｮｳｼｮ ｷﾗﾒｷﾖﾐﾀﾝ</t>
  </si>
  <si>
    <t>ﾕｳｹﾞﾝｶﾞｲｼｬｻﾎﾟｰﾄｾﾝﾀｰﾜｸﾜｸ</t>
  </si>
  <si>
    <t>沖縄県中頭郡西原町小橋川９１－１</t>
  </si>
  <si>
    <t>ｻﾎﾟｰﾄｾﾝﾀｰﾜｸﾜｸ</t>
  </si>
  <si>
    <t>ｻﾎﾟｰﾄｾﾝﾀｰﾜｸﾜｸ ｼﾞﾄﾞｳﾊｯﾀﾂｼｴﾝｼﾞｷﾞｮｳｼｮ</t>
  </si>
  <si>
    <t>ﾕｳｹﾞﾝｶｲｼｬﾅﾃﾞｼｺ</t>
  </si>
  <si>
    <t>有限会社なでしこ</t>
  </si>
  <si>
    <t>沖縄県島尻郡南風原町新川184番地3</t>
  </si>
  <si>
    <t>098-889-7703</t>
  </si>
  <si>
    <t>ｺﾄﾞﾓｼｴﾝﾙｰﾑ ﾁｭﾗｸﾞｸﾙ</t>
  </si>
  <si>
    <t>子ども支援ルーム　美（ちゅら）ぐくる</t>
  </si>
  <si>
    <t>ﾕｳｹﾞﾝｶﾞｲｼｬﾌｨｰﾁｬｰｷｶｸ</t>
  </si>
  <si>
    <t>沖縄県浦添市西原一丁目10番１号</t>
  </si>
  <si>
    <t>098-897-6834</t>
  </si>
  <si>
    <t>ｼﾞﾄﾞｳﾃﾞｲｻｰﾋﾞｽｺﾐｶﾝ</t>
  </si>
  <si>
    <t>ﾕｳｹﾞﾝｶｲｼｬｵｷﾅﾜﾗｲﾌﾌﾟﾗﾝｿｳｺﾞｳｹﾝｷｭｳｼﾞｮ</t>
  </si>
  <si>
    <t>沖縄県那覇市泉崎二丁目105番18</t>
  </si>
  <si>
    <t>ﾐﾗｲﾘﾝｸｲﾄﾏﾝ</t>
  </si>
  <si>
    <t>ﾕｳｹﾞﾝｶｲｼｬｻﾉｼｮｳﾌｸｼｶｲﾊﾂ</t>
  </si>
  <si>
    <t>ｼﾙﾋﾞｱﾝ ｽﾎﾟﾚｸﾘｮｳｲｸｶﾝﾏｶﾍﾞ</t>
  </si>
  <si>
    <t>ﾕｳｹﾞﾝｶﾞｲｼｬｻﾉｼｮｳﾌｸｼｶｲﾊﾂ</t>
  </si>
  <si>
    <t>沖縄県那覇市真地４２６番地の１２１</t>
  </si>
  <si>
    <t>ｼﾙﾋﾞｱﾝ ﾚｸﾄﾚｾﾝﾀｰ</t>
  </si>
  <si>
    <t>ﾕｳｹﾞﾝｶﾞｲｼｬｻﾞｲﾀｸｶｲｺﾞｻｰﾋﾞｽﾋﾏﾜﾘ</t>
  </si>
  <si>
    <t>沖縄県うるま市字具志川1345番地1</t>
  </si>
  <si>
    <t>098-974-5425</t>
  </si>
  <si>
    <t>ｼﾞﾄﾞｳﾃﾞｲｻｰﾋﾞｽ　ﾋﾏﾜﾘｷｯｽﾞﾐﾄﾞﾘﾏﾁ</t>
  </si>
  <si>
    <t>ﾕｳｹﾞﾝｶﾞｲｼｬｺﾄﾌﾞｷﾗﾝﾄﾞ</t>
  </si>
  <si>
    <t>ﾀｷﾉｳｶﾞﾀｼﾞｷﾞｮｳｼｮ ﾘｽﾞﾑ</t>
  </si>
  <si>
    <t>ﾕｳｹﾞﾝｶﾞｲｼｬｼｮｳｶﾞｲｼﾞ･ｼｬｻﾞｲﾀｸｼｴﾝｾﾝﾀｰﾜｰｲ</t>
  </si>
  <si>
    <t>沖縄県沖縄市照屋４－３－３０</t>
  </si>
  <si>
    <t>ｼｮｳｶﾞｲｼﾞ･ｼｬｻﾞｲﾀｸｼｴﾝｾﾝﾝﾀｰﾜｰｲ ｷﾗﾗｼﾞｷﾞｮｳｼｮ</t>
  </si>
  <si>
    <t>ﾘｭｳｷｭｳﾉｿﾗ</t>
  </si>
  <si>
    <t>沖縄県国頭郡恩納村前兼久73蛮地</t>
  </si>
  <si>
    <t>ｶｼﾞﾂﾉｷ　ﾀｶｴｽｷｮｳｼﾂ</t>
  </si>
  <si>
    <t>県庁株式会社</t>
    <rPh sb="0" eb="2">
      <t>ケンチョウ</t>
    </rPh>
    <rPh sb="2" eb="6">
      <t>カブシキガイシャ</t>
    </rPh>
    <phoneticPr fontId="6"/>
  </si>
  <si>
    <t>ｹﾝﾁｮｳｶﾌﾞｼｷｶﾞｲｼｬ</t>
    <phoneticPr fontId="6"/>
  </si>
  <si>
    <t>098-000-0000</t>
    <phoneticPr fontId="6"/>
  </si>
  <si>
    <t>県庁デイサービス</t>
    <rPh sb="0" eb="2">
      <t>ケンチョウ</t>
    </rPh>
    <phoneticPr fontId="6"/>
  </si>
  <si>
    <t>ｹﾝﾁｮｳﾃﾞｲｻｰﾋﾞｽ</t>
    <phoneticPr fontId="6"/>
  </si>
  <si>
    <t>098-000-1111</t>
    <phoneticPr fontId="6"/>
  </si>
  <si>
    <t>県庁デイサービス2号店</t>
    <rPh sb="0" eb="2">
      <t>ケンチョウ</t>
    </rPh>
    <rPh sb="9" eb="11">
      <t>ゴウテン</t>
    </rPh>
    <phoneticPr fontId="6"/>
  </si>
  <si>
    <t>ｹﾝﾁｮｳﾃﾞｲｻｰﾋﾞｽ2ｺﾞｳﾃﾝ</t>
    <phoneticPr fontId="6"/>
  </si>
  <si>
    <t>098-000-2222</t>
    <phoneticPr fontId="6"/>
  </si>
  <si>
    <t>担当者連絡先</t>
    <rPh sb="0" eb="3">
      <t>タントウシャ</t>
    </rPh>
    <phoneticPr fontId="6"/>
  </si>
  <si>
    <t>代表者－氏名</t>
  </si>
  <si>
    <t>代表者－職名</t>
  </si>
  <si>
    <t>赤木　香</t>
  </si>
  <si>
    <t>代表社員</t>
  </si>
  <si>
    <t>中園　佑太</t>
  </si>
  <si>
    <t>代表取締役</t>
  </si>
  <si>
    <t>對馬　仁</t>
  </si>
  <si>
    <t>矢澤　祐史</t>
  </si>
  <si>
    <t>知念　忠昭</t>
  </si>
  <si>
    <t>理事長</t>
  </si>
  <si>
    <t>平良　和之</t>
  </si>
  <si>
    <t>理事</t>
  </si>
  <si>
    <t>田場　保</t>
  </si>
  <si>
    <t>仲間　知穂</t>
  </si>
  <si>
    <t>渡邊　智夫</t>
  </si>
  <si>
    <t>安里　洸樹</t>
  </si>
  <si>
    <t>木原　貴史</t>
  </si>
  <si>
    <t>萩原　央子</t>
  </si>
  <si>
    <t>安里　友勝</t>
  </si>
  <si>
    <t>内田　益世</t>
  </si>
  <si>
    <t>武富　奈津子</t>
  </si>
  <si>
    <t>佐渡山　龍太</t>
  </si>
  <si>
    <t>小檜山　徳次</t>
  </si>
  <si>
    <t>村上　卓郎</t>
  </si>
  <si>
    <t>島袋 寛繁</t>
  </si>
  <si>
    <t>久場　亘</t>
  </si>
  <si>
    <t>金城 ゆかり</t>
  </si>
  <si>
    <t>金城　ゆかり</t>
  </si>
  <si>
    <t>山田　達也</t>
  </si>
  <si>
    <t>名嘉眞 智子</t>
  </si>
  <si>
    <t>上田　朗裕</t>
  </si>
  <si>
    <t>与儀　英明</t>
  </si>
  <si>
    <t>平良　直樹</t>
  </si>
  <si>
    <t>川平　稔</t>
  </si>
  <si>
    <t>兼城　賢作</t>
  </si>
  <si>
    <t>譜久里　武</t>
  </si>
  <si>
    <t>代表理事</t>
  </si>
  <si>
    <t>野嵩　正恒</t>
  </si>
  <si>
    <t>内山　勇</t>
  </si>
  <si>
    <t>倉田　葉子</t>
  </si>
  <si>
    <t>新垣　ヒロ子</t>
  </si>
  <si>
    <t>金子　昌年</t>
  </si>
  <si>
    <t>稲福　貴光</t>
  </si>
  <si>
    <t>山本　了輔</t>
  </si>
  <si>
    <t>北村 敢</t>
  </si>
  <si>
    <t>國場　貢</t>
  </si>
  <si>
    <t>當眞 嗣泰</t>
  </si>
  <si>
    <t>村越　雄二</t>
  </si>
  <si>
    <t>阿嘉　香</t>
  </si>
  <si>
    <t>田中　美也子</t>
  </si>
  <si>
    <t>田中 美也子</t>
  </si>
  <si>
    <t>名幸　啓子/小林　良</t>
  </si>
  <si>
    <t>宮城　綾子</t>
  </si>
  <si>
    <t>田代　淳一</t>
  </si>
  <si>
    <t>遠藤　友紀子</t>
  </si>
  <si>
    <t>伊波　寛也</t>
  </si>
  <si>
    <t>平良　美也子</t>
  </si>
  <si>
    <t>野崎　幸浩</t>
  </si>
  <si>
    <t>與那覇　由美子</t>
  </si>
  <si>
    <t>新垣　絹子</t>
  </si>
  <si>
    <t>平良　誠</t>
  </si>
  <si>
    <t>根岸　理穂子</t>
  </si>
  <si>
    <t>玉元 涼子</t>
  </si>
  <si>
    <t>玉元　涼子</t>
  </si>
  <si>
    <t>深澤　理香</t>
  </si>
  <si>
    <t>佐野　泰規</t>
  </si>
  <si>
    <t>池邊　誠</t>
  </si>
  <si>
    <t>池邉　誠</t>
  </si>
  <si>
    <t>津波古　弘信</t>
  </si>
  <si>
    <t>濱里　好美</t>
  </si>
  <si>
    <t>廣尾　郷史</t>
  </si>
  <si>
    <t>上原　正弘</t>
  </si>
  <si>
    <t>桑江　朝千夫</t>
  </si>
  <si>
    <t>市長</t>
  </si>
  <si>
    <t>金城　敏彦</t>
  </si>
  <si>
    <t>松本　元</t>
  </si>
  <si>
    <t>松本 元</t>
  </si>
  <si>
    <t>儀間　智</t>
  </si>
  <si>
    <t>新垣　昌平</t>
  </si>
  <si>
    <t>本橋　健志</t>
  </si>
  <si>
    <t>國吉　真樹子</t>
  </si>
  <si>
    <t>恩名　基</t>
  </si>
  <si>
    <t>加山　加津美</t>
  </si>
  <si>
    <t>照屋　周</t>
  </si>
  <si>
    <t>幸喜　穂乃</t>
  </si>
  <si>
    <t>宇根　幹雄</t>
  </si>
  <si>
    <t>堤　健治</t>
  </si>
  <si>
    <t>比嘉　佳代</t>
  </si>
  <si>
    <t>代表者</t>
  </si>
  <si>
    <t>泉川　辰哉</t>
  </si>
  <si>
    <t>前泊　重也</t>
  </si>
  <si>
    <t>大坪　信之</t>
  </si>
  <si>
    <t>権代　朝子</t>
  </si>
  <si>
    <t>小禄　國浩</t>
  </si>
  <si>
    <t>多和田　真也</t>
  </si>
  <si>
    <t>又吉　健太郎</t>
  </si>
  <si>
    <t>川崎　則明</t>
  </si>
  <si>
    <t>中村　智治</t>
  </si>
  <si>
    <t>高江洲　りえ子</t>
  </si>
  <si>
    <t>勝連　聖史</t>
  </si>
  <si>
    <t>永岡　聰</t>
  </si>
  <si>
    <t>喜岡　英洋</t>
  </si>
  <si>
    <t>上間　芳</t>
  </si>
  <si>
    <t>金城　潤</t>
  </si>
  <si>
    <t>羽地　都映</t>
  </si>
  <si>
    <t>金城　二美</t>
  </si>
  <si>
    <t>渡久地　愛子</t>
  </si>
  <si>
    <t>宮﨑 藤雄</t>
  </si>
  <si>
    <t>森屋　和紀</t>
  </si>
  <si>
    <t>崎原　直人</t>
  </si>
  <si>
    <t>藏盛　裕司</t>
  </si>
  <si>
    <t>砂辺　光久</t>
  </si>
  <si>
    <t>宮城　秀僚</t>
  </si>
  <si>
    <t>喜納　愛利</t>
  </si>
  <si>
    <t>山川　宗徳</t>
  </si>
  <si>
    <t>川村 陽介</t>
  </si>
  <si>
    <t>屋宜　宣仁</t>
  </si>
  <si>
    <t>翁長　聡</t>
  </si>
  <si>
    <t>太田　薫</t>
  </si>
  <si>
    <t>恩納　基</t>
  </si>
  <si>
    <t>高江洲　大輝</t>
  </si>
  <si>
    <t>波平　鶏太</t>
  </si>
  <si>
    <t>吉澤 孝典</t>
  </si>
  <si>
    <t>前泊　秀斗</t>
  </si>
  <si>
    <t>安孫子　歩</t>
  </si>
  <si>
    <t>星野　龍之介</t>
  </si>
  <si>
    <t>代表取締役社長</t>
  </si>
  <si>
    <t>知花　朋弥</t>
  </si>
  <si>
    <t>加納　滋徳</t>
  </si>
  <si>
    <t>神谷 牧人</t>
  </si>
  <si>
    <t>山城　渉</t>
  </si>
  <si>
    <t>木村　心春</t>
  </si>
  <si>
    <t>兒玉 紘嵩</t>
  </si>
  <si>
    <t>田村　浩介</t>
  </si>
  <si>
    <t>渡具知　慎</t>
  </si>
  <si>
    <t>林　将貴</t>
  </si>
  <si>
    <t>山本　淳</t>
  </si>
  <si>
    <t>田上　政行</t>
  </si>
  <si>
    <t>宮城　良太</t>
  </si>
  <si>
    <t>山口　功太郎</t>
  </si>
  <si>
    <t>鴨志田　聡</t>
  </si>
  <si>
    <t>川口　由利子</t>
  </si>
  <si>
    <t>渡邉　健一</t>
  </si>
  <si>
    <t>平良　博子</t>
  </si>
  <si>
    <t>當山　善昌</t>
  </si>
  <si>
    <t>當山　義昌</t>
  </si>
  <si>
    <t>島仲　道代</t>
  </si>
  <si>
    <t>大山　香織</t>
  </si>
  <si>
    <t>福田　弘則</t>
  </si>
  <si>
    <t>清水　英明</t>
  </si>
  <si>
    <t>前田　忠嗣</t>
  </si>
  <si>
    <t>新垣　安仁</t>
  </si>
  <si>
    <t>安慶名　勝彦</t>
  </si>
  <si>
    <t>高江洲　末子</t>
  </si>
  <si>
    <t>大城 徹也</t>
  </si>
  <si>
    <t>勝連 聖史</t>
  </si>
  <si>
    <t>大城　豊</t>
  </si>
  <si>
    <t>永岡 聰</t>
  </si>
  <si>
    <t>山城　健児</t>
  </si>
  <si>
    <t>與儀　政作</t>
  </si>
  <si>
    <t>脇山 善宣</t>
  </si>
  <si>
    <t>脇山　善宣</t>
  </si>
  <si>
    <t>神谷　達明</t>
  </si>
  <si>
    <t>髙良　清正</t>
  </si>
  <si>
    <t>高良　清正</t>
  </si>
  <si>
    <t>大内　清二</t>
  </si>
  <si>
    <t>大内　清治</t>
  </si>
  <si>
    <t>大橋　康郎</t>
  </si>
  <si>
    <t>比嘉 進</t>
  </si>
  <si>
    <t>比嘉　進</t>
  </si>
  <si>
    <t>津波古　功</t>
  </si>
  <si>
    <t>新垣　さとみ</t>
  </si>
  <si>
    <t>江波戸　美恵</t>
  </si>
  <si>
    <t>野原　康秀</t>
  </si>
  <si>
    <t>野原 康秀</t>
  </si>
  <si>
    <t>高里　聡</t>
  </si>
  <si>
    <t>市川　昌志</t>
  </si>
  <si>
    <t>北原　千穂</t>
  </si>
  <si>
    <t>佐々木　勇太</t>
  </si>
  <si>
    <t>喜久本　加代子</t>
  </si>
  <si>
    <t>山城　梨菜</t>
  </si>
  <si>
    <t>仲村　あずさ</t>
  </si>
  <si>
    <t>山原　ゆかり</t>
  </si>
  <si>
    <t>名嘉　政修</t>
  </si>
  <si>
    <t>代表者員</t>
  </si>
  <si>
    <t>新井　健生</t>
  </si>
  <si>
    <t>宮川　忠士</t>
  </si>
  <si>
    <t>福田　加代子</t>
  </si>
  <si>
    <t>落合　晴子</t>
  </si>
  <si>
    <t>吉澤　典子</t>
  </si>
  <si>
    <t>椹木　雄一朗</t>
  </si>
  <si>
    <t>与那嶺　香代子</t>
  </si>
  <si>
    <t>永井　盛弘</t>
  </si>
  <si>
    <t>宮里　知子</t>
  </si>
  <si>
    <t>國吉　真昇</t>
  </si>
  <si>
    <t>矢崎　真一</t>
  </si>
  <si>
    <t>金城　光子</t>
  </si>
  <si>
    <t>兼次　崇仁</t>
  </si>
  <si>
    <t>大塚　圭貴</t>
  </si>
  <si>
    <t>神里　秀子</t>
  </si>
  <si>
    <t>根間　裕子</t>
  </si>
  <si>
    <t>空田　宜泰</t>
  </si>
  <si>
    <t>大矢　智史</t>
  </si>
  <si>
    <t>奥平　あかり</t>
  </si>
  <si>
    <t>熊澤　伸哉</t>
  </si>
  <si>
    <t>平良　康多</t>
  </si>
  <si>
    <t>宜野座　久樹</t>
  </si>
  <si>
    <t>大城　史士</t>
  </si>
  <si>
    <t>末吉　諒</t>
  </si>
  <si>
    <t>小渡　梨詠</t>
  </si>
  <si>
    <t>松田　五十三</t>
  </si>
  <si>
    <t>砂川　珠美</t>
  </si>
  <si>
    <t>長濱　有希乃</t>
  </si>
  <si>
    <t>山里　侑也</t>
  </si>
  <si>
    <t>上原　栄二</t>
  </si>
  <si>
    <t>座間味　邦昭</t>
  </si>
  <si>
    <t>安村ウェンディー</t>
  </si>
  <si>
    <t>屋良　朝和</t>
  </si>
  <si>
    <t>金城　涼子</t>
  </si>
  <si>
    <t>渡慶次　佑</t>
  </si>
  <si>
    <t>名嘉　ゆり子</t>
  </si>
  <si>
    <t>仲間　愛里</t>
  </si>
  <si>
    <t>當眞　嗣史</t>
  </si>
  <si>
    <t>平川　裕太</t>
  </si>
  <si>
    <t>桃原 裕次</t>
  </si>
  <si>
    <t>桃原　裕次</t>
  </si>
  <si>
    <t>上地　輝</t>
  </si>
  <si>
    <t>大塚　智晃</t>
  </si>
  <si>
    <t>兼城　聖子</t>
  </si>
  <si>
    <t>比嘉　智之</t>
  </si>
  <si>
    <t>比嘉 智之</t>
  </si>
  <si>
    <t>比嘉智之</t>
  </si>
  <si>
    <t>新垣　恒弥</t>
  </si>
  <si>
    <t>屋良 朝和</t>
  </si>
  <si>
    <t>楚南　司</t>
  </si>
  <si>
    <t>徳　誠司</t>
  </si>
  <si>
    <t>比嘉　良</t>
  </si>
  <si>
    <t>新垣　直司</t>
  </si>
  <si>
    <t>崎濱　隼次</t>
  </si>
  <si>
    <t>又吉　昭之介</t>
  </si>
  <si>
    <t>新井　健夫</t>
  </si>
  <si>
    <t>徳村 政達</t>
  </si>
  <si>
    <t>宮國　雄大</t>
  </si>
  <si>
    <t>国吉　優太</t>
  </si>
  <si>
    <t>松川　誠</t>
  </si>
  <si>
    <t>本間　昇一</t>
  </si>
  <si>
    <t>仲田　安重</t>
  </si>
  <si>
    <t>豊元厚昭</t>
  </si>
  <si>
    <t>砂川　清乃</t>
  </si>
  <si>
    <t>小林　充</t>
  </si>
  <si>
    <t>安慶名　政美</t>
  </si>
  <si>
    <t>城間直秀</t>
  </si>
  <si>
    <t>瑞慶山　道弘</t>
  </si>
  <si>
    <t>島田　悟</t>
  </si>
  <si>
    <t>森　丈照</t>
  </si>
  <si>
    <t>比屋根 葵</t>
  </si>
  <si>
    <t>仲地　正</t>
  </si>
  <si>
    <t>花城　秀樹</t>
  </si>
  <si>
    <t>冨田　順子</t>
  </si>
  <si>
    <t>宮城 保人</t>
  </si>
  <si>
    <t>吉澤　孝典</t>
  </si>
  <si>
    <t>池原　典子</t>
  </si>
  <si>
    <t>喜久山 正人</t>
  </si>
  <si>
    <t>喜久山　正人</t>
  </si>
  <si>
    <t>比嘉　邦博</t>
  </si>
  <si>
    <t>国吉　真昇</t>
  </si>
  <si>
    <t>島袋　もと子</t>
  </si>
  <si>
    <t>東　和野</t>
  </si>
  <si>
    <t>浜比嘉　勇</t>
  </si>
  <si>
    <t>佐次田 篤志</t>
  </si>
  <si>
    <t>佐次田　篤志</t>
  </si>
  <si>
    <t>新里　昌貴</t>
  </si>
  <si>
    <t>大城 さと子</t>
  </si>
  <si>
    <t>知念　あゆみ</t>
  </si>
  <si>
    <t>栄 孝之</t>
  </si>
  <si>
    <t>栄　孝之</t>
  </si>
  <si>
    <t>新垣　明人</t>
  </si>
  <si>
    <t>許田　早苗</t>
  </si>
  <si>
    <t>長嶺　純子</t>
  </si>
  <si>
    <t>松岡　美幸</t>
  </si>
  <si>
    <t>池内　龍太郎</t>
  </si>
  <si>
    <t>中根　建志</t>
  </si>
  <si>
    <t>山内 昌俊</t>
  </si>
  <si>
    <t>伊佐　竜馬</t>
  </si>
  <si>
    <t>宜野座久樹</t>
  </si>
  <si>
    <t>仲松　弥寿国</t>
  </si>
  <si>
    <t>橋本　艶子</t>
  </si>
  <si>
    <t>與那嶺　佳吾</t>
  </si>
  <si>
    <t>代表職員</t>
  </si>
  <si>
    <t>宮良　康作</t>
  </si>
  <si>
    <t>田頭　真一</t>
  </si>
  <si>
    <t>豊村　良春</t>
  </si>
  <si>
    <t>伊佐　善次</t>
  </si>
  <si>
    <t>松岡　満照</t>
  </si>
  <si>
    <t>池村　幸</t>
  </si>
  <si>
    <t>黒潮 武嗣</t>
  </si>
  <si>
    <t>黒潮　武嗣</t>
  </si>
  <si>
    <t>久貝　宮一</t>
  </si>
  <si>
    <t>会長</t>
  </si>
  <si>
    <t>金城　康博</t>
  </si>
  <si>
    <t>金城　聡彦</t>
  </si>
  <si>
    <t>大城　勇夫</t>
  </si>
  <si>
    <t>上地　安重</t>
  </si>
  <si>
    <t>太　直美</t>
  </si>
  <si>
    <t>平田　小枝子</t>
  </si>
  <si>
    <t>岸本　定政</t>
  </si>
  <si>
    <t>岸本定政</t>
  </si>
  <si>
    <t>村田　涼子</t>
  </si>
  <si>
    <t>吉元　みどり</t>
  </si>
  <si>
    <t>新川　秀昌</t>
  </si>
  <si>
    <t>新田　健夫</t>
  </si>
  <si>
    <t>金城　弘子</t>
  </si>
  <si>
    <t>嵩西　正明</t>
  </si>
  <si>
    <t>仲宗根　幸隆</t>
  </si>
  <si>
    <t>赤嶺　道子</t>
  </si>
  <si>
    <t>仲村　実篤</t>
  </si>
  <si>
    <t>野原　建伸</t>
  </si>
  <si>
    <t>上村　哲</t>
  </si>
  <si>
    <t>安里　政晃</t>
  </si>
  <si>
    <t>崎濱　秀政</t>
  </si>
  <si>
    <t>村本　英邦</t>
  </si>
  <si>
    <t>新元　時雄</t>
  </si>
  <si>
    <t>金城　幸範</t>
  </si>
  <si>
    <t>喜納　平</t>
  </si>
  <si>
    <t>嘉手納　成之</t>
  </si>
  <si>
    <t>松岡 満照</t>
  </si>
  <si>
    <t>金城 康博</t>
  </si>
  <si>
    <t>伊佐　友孝</t>
  </si>
  <si>
    <t>田港 朝茂</t>
  </si>
  <si>
    <t>仲村　健一</t>
  </si>
  <si>
    <t>宮林　雄彦</t>
  </si>
  <si>
    <t>仲宗根 幸隆</t>
  </si>
  <si>
    <t>喜納　明美</t>
  </si>
  <si>
    <t>上間　紀彦</t>
  </si>
  <si>
    <t>上原大幸</t>
  </si>
  <si>
    <t>比嘉　珠美</t>
  </si>
  <si>
    <t>松本　大進</t>
  </si>
  <si>
    <t>安里宏之</t>
  </si>
  <si>
    <t>座波　修</t>
  </si>
  <si>
    <t>濱畑　とも子</t>
  </si>
  <si>
    <t>喜納　信弘</t>
  </si>
  <si>
    <t>新里　大作</t>
  </si>
  <si>
    <t>石川　哲次</t>
  </si>
  <si>
    <t>親川　修</t>
  </si>
  <si>
    <t>伊禮　浩嗣</t>
  </si>
  <si>
    <t>安原　幸宏</t>
  </si>
  <si>
    <t>比嘉 珠美</t>
  </si>
  <si>
    <t>大城　宗栄</t>
  </si>
  <si>
    <t>國吉秀子</t>
  </si>
  <si>
    <t>山口功太郎</t>
  </si>
  <si>
    <t>當真　初美</t>
  </si>
  <si>
    <t>石垣　育子</t>
  </si>
  <si>
    <t>宇根　眞利子</t>
  </si>
  <si>
    <t>安里　宏之</t>
  </si>
  <si>
    <t>平良栄二</t>
  </si>
  <si>
    <t>山城　蘭</t>
  </si>
  <si>
    <t>新里　太作</t>
  </si>
  <si>
    <t>城間　幹子</t>
  </si>
  <si>
    <t>長谷川　惠子</t>
  </si>
  <si>
    <t>長谷川惠子</t>
  </si>
  <si>
    <t>北西　剛</t>
  </si>
  <si>
    <t>山下　政広</t>
  </si>
  <si>
    <t>取締役</t>
  </si>
  <si>
    <t>玉城　勉</t>
  </si>
  <si>
    <t>宮里　祐光</t>
  </si>
  <si>
    <t>平良　寿彦</t>
  </si>
  <si>
    <t>諸見里安奈</t>
  </si>
  <si>
    <t>宮城 さゆり</t>
  </si>
  <si>
    <t>高原　満</t>
  </si>
  <si>
    <t>渡慶次　憲</t>
  </si>
  <si>
    <t>渡慶次　直人</t>
  </si>
  <si>
    <t>喜納信弘</t>
  </si>
  <si>
    <t>津波古　博子</t>
  </si>
  <si>
    <t>伊波　亜矢子</t>
  </si>
  <si>
    <t>玉城 勉</t>
  </si>
  <si>
    <t>上江洲　安信</t>
  </si>
  <si>
    <t>平良　寿成</t>
  </si>
  <si>
    <t>上原健彦</t>
  </si>
  <si>
    <t>申請者－法人種別</t>
  </si>
  <si>
    <t>営利法人</t>
  </si>
  <si>
    <t>非営利法人（NPO）</t>
  </si>
  <si>
    <t>医療法人</t>
  </si>
  <si>
    <t>社団・財団</t>
  </si>
  <si>
    <t>その他法人</t>
  </si>
  <si>
    <t>地方公共団体（市町村）</t>
  </si>
  <si>
    <t>社会福祉法人（社協）</t>
  </si>
  <si>
    <t>社会福祉法人（社協以外）</t>
  </si>
  <si>
    <t>090-8410-9162</t>
  </si>
  <si>
    <t>代表取締役</t>
    <phoneticPr fontId="6"/>
  </si>
  <si>
    <t>那覇市</t>
  </si>
  <si>
    <t>宜野湾市</t>
  </si>
  <si>
    <t>石垣市</t>
  </si>
  <si>
    <t>浦添市</t>
  </si>
  <si>
    <t>名護市</t>
  </si>
  <si>
    <t>糸満市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</si>
  <si>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</si>
  <si>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</si>
  <si>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</si>
  <si>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</si>
  <si>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</si>
  <si>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</si>
  <si>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</si>
  <si>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</si>
  <si>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</si>
  <si>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</si>
  <si>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</si>
  <si>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</si>
  <si>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</si>
  <si>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</si>
  <si>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</si>
  <si>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</si>
  <si>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</si>
  <si>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</si>
  <si>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</si>
  <si>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</si>
  <si>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</si>
  <si>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</si>
  <si>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</si>
  <si>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</si>
  <si>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</si>
  <si>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</si>
  <si>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</si>
  <si>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</si>
  <si>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</si>
  <si>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</si>
  <si>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</si>
  <si>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</si>
  <si>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</si>
  <si>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</si>
  <si>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（別紙１）総括表</t>
    <rPh sb="1" eb="3">
      <t>ベッシ</t>
    </rPh>
    <rPh sb="5" eb="7">
      <t>ソウカツ</t>
    </rPh>
    <rPh sb="7" eb="8">
      <t>ヒョウ</t>
    </rPh>
    <phoneticPr fontId="6"/>
  </si>
  <si>
    <t>代表者
（職・氏名）</t>
    <rPh sb="0" eb="3">
      <t>ダイヒョウシャ</t>
    </rPh>
    <rPh sb="5" eb="6">
      <t>ショク</t>
    </rPh>
    <rPh sb="7" eb="9">
      <t>シメイ</t>
    </rPh>
    <phoneticPr fontId="6"/>
  </si>
  <si>
    <t>施設名</t>
    <phoneticPr fontId="6"/>
  </si>
  <si>
    <t>集計用データ</t>
    <rPh sb="0" eb="2">
      <t>シュウケイ</t>
    </rPh>
    <rPh sb="2" eb="3">
      <t>ヨウ</t>
    </rPh>
    <phoneticPr fontId="6"/>
  </si>
  <si>
    <t>送迎用バスの改修支援事業</t>
    <phoneticPr fontId="6"/>
  </si>
  <si>
    <t>公立・
私立の別</t>
    <phoneticPr fontId="6"/>
  </si>
  <si>
    <t>設置主体</t>
    <phoneticPr fontId="6"/>
  </si>
  <si>
    <t>所在市区町村名</t>
    <phoneticPr fontId="6"/>
  </si>
  <si>
    <t>対象経費支出予定額</t>
    <phoneticPr fontId="6"/>
  </si>
  <si>
    <t>国庫補助基準額</t>
    <phoneticPr fontId="6"/>
  </si>
  <si>
    <t>自治体補助額</t>
    <phoneticPr fontId="6"/>
  </si>
  <si>
    <t>装置を装備する車両の台数</t>
    <phoneticPr fontId="6"/>
  </si>
  <si>
    <t>装置を装備する車両の乗車定員数</t>
    <phoneticPr fontId="6"/>
  </si>
  <si>
    <t>装置の認定番号</t>
    <phoneticPr fontId="6"/>
  </si>
  <si>
    <t>購入日</t>
    <phoneticPr fontId="6"/>
  </si>
  <si>
    <t>営利法人</t>
    <phoneticPr fontId="6"/>
  </si>
  <si>
    <t>集計用データ</t>
    <rPh sb="0" eb="2">
      <t>シュウケイ</t>
    </rPh>
    <rPh sb="2" eb="3">
      <t>ヨウ</t>
    </rPh>
    <phoneticPr fontId="6"/>
  </si>
  <si>
    <t>ＩＣＴを活用した子供の見守り支援事業</t>
    <phoneticPr fontId="6"/>
  </si>
  <si>
    <t>公立・
私立の別</t>
    <rPh sb="0" eb="2">
      <t>コウリツ</t>
    </rPh>
    <rPh sb="2" eb="4">
      <t>コッコウリツ</t>
    </rPh>
    <rPh sb="4" eb="6">
      <t>シリツ</t>
    </rPh>
    <rPh sb="7" eb="8">
      <t>ベツ</t>
    </rPh>
    <phoneticPr fontId="7"/>
  </si>
  <si>
    <t>設置主体</t>
    <rPh sb="0" eb="2">
      <t>セッチ</t>
    </rPh>
    <rPh sb="2" eb="4">
      <t>シュタイ</t>
    </rPh>
    <phoneticPr fontId="7"/>
  </si>
  <si>
    <t>施設名称</t>
    <rPh sb="0" eb="4">
      <t>シセツメイショウ</t>
    </rPh>
    <phoneticPr fontId="7"/>
  </si>
  <si>
    <t>対象経費支出予定額</t>
    <rPh sb="0" eb="2">
      <t>タイショウ</t>
    </rPh>
    <rPh sb="2" eb="4">
      <t>ケイヒ</t>
    </rPh>
    <rPh sb="4" eb="6">
      <t>シシュツ</t>
    </rPh>
    <rPh sb="6" eb="8">
      <t>ヨテイ</t>
    </rPh>
    <rPh sb="8" eb="9">
      <t>ガク</t>
    </rPh>
    <phoneticPr fontId="48"/>
  </si>
  <si>
    <t>国庫補助基準額</t>
    <rPh sb="0" eb="2">
      <t>コッコ</t>
    </rPh>
    <rPh sb="2" eb="4">
      <t>ホジョ</t>
    </rPh>
    <rPh sb="4" eb="7">
      <t>キジュンガク</t>
    </rPh>
    <phoneticPr fontId="6"/>
  </si>
  <si>
    <t>自治体補助額</t>
    <rPh sb="0" eb="3">
      <t>ジチタイ</t>
    </rPh>
    <rPh sb="3" eb="6">
      <t>ホジョガク</t>
    </rPh>
    <phoneticPr fontId="6"/>
  </si>
  <si>
    <t>導入備品内容</t>
  </si>
  <si>
    <t>購入日</t>
    <phoneticPr fontId="6"/>
  </si>
  <si>
    <t>登降園管理システム導入支援事業</t>
    <phoneticPr fontId="6"/>
  </si>
  <si>
    <t>導入備品内容</t>
    <phoneticPr fontId="6"/>
  </si>
  <si>
    <t>有</t>
    <rPh sb="0" eb="1">
      <t>ア</t>
    </rPh>
    <phoneticPr fontId="6"/>
  </si>
  <si>
    <t>沖縄県浦添市1-2-2</t>
    <rPh sb="3" eb="6">
      <t>ウラソエシ</t>
    </rPh>
    <phoneticPr fontId="6"/>
  </si>
  <si>
    <t>沖縄県浦添市1-2-3</t>
    <rPh sb="3" eb="6">
      <t>ウラソエシ</t>
    </rPh>
    <phoneticPr fontId="6"/>
  </si>
  <si>
    <t>沖縄県浦添市1-2-4</t>
    <rPh sb="3" eb="6">
      <t>ウラソエシ</t>
    </rPh>
    <phoneticPr fontId="6"/>
  </si>
  <si>
    <t>事業所名</t>
    <rPh sb="0" eb="3">
      <t>ジギョウショ</t>
    </rPh>
    <rPh sb="3" eb="4">
      <t>メイ</t>
    </rPh>
    <phoneticPr fontId="6"/>
  </si>
  <si>
    <t>１．実績額</t>
    <rPh sb="2" eb="5">
      <t>ジッセキガク</t>
    </rPh>
    <phoneticPr fontId="6"/>
  </si>
  <si>
    <t>その他　知事が必要と認める書類</t>
    <rPh sb="2" eb="3">
      <t>タ</t>
    </rPh>
    <rPh sb="4" eb="6">
      <t>チジ</t>
    </rPh>
    <rPh sb="7" eb="9">
      <t>ヒツヨウ</t>
    </rPh>
    <rPh sb="10" eb="11">
      <t>ミト</t>
    </rPh>
    <rPh sb="13" eb="15">
      <t>ショルイ</t>
    </rPh>
    <phoneticPr fontId="6"/>
  </si>
  <si>
    <t>実績額</t>
    <rPh sb="0" eb="2">
      <t>ジッセキ</t>
    </rPh>
    <phoneticPr fontId="6"/>
  </si>
  <si>
    <t>実績額合計</t>
    <rPh sb="0" eb="2">
      <t>ジッセキ</t>
    </rPh>
    <phoneticPr fontId="6"/>
  </si>
  <si>
    <t>実績　内訳</t>
    <rPh sb="0" eb="2">
      <t>ジッセキ</t>
    </rPh>
    <phoneticPr fontId="6"/>
  </si>
  <si>
    <t>実績額（円）</t>
    <rPh sb="0" eb="3">
      <t>ジッセキガク</t>
    </rPh>
    <rPh sb="4" eb="5">
      <t>エン</t>
    </rPh>
    <phoneticPr fontId="6"/>
  </si>
  <si>
    <t>支出額（円）</t>
    <rPh sb="0" eb="2">
      <t>シシュツ</t>
    </rPh>
    <rPh sb="2" eb="3">
      <t>ガク</t>
    </rPh>
    <rPh sb="4" eb="5">
      <t>エン</t>
    </rPh>
    <phoneticPr fontId="6"/>
  </si>
  <si>
    <t>支出額</t>
    <rPh sb="0" eb="3">
      <t>シシュツガク</t>
    </rPh>
    <phoneticPr fontId="6"/>
  </si>
  <si>
    <t>円</t>
    <rPh sb="0" eb="1">
      <t>エン</t>
    </rPh>
    <phoneticPr fontId="6"/>
  </si>
  <si>
    <t>交付決定額</t>
    <phoneticPr fontId="6"/>
  </si>
  <si>
    <r>
      <t xml:space="preserve">実績額
</t>
    </r>
    <r>
      <rPr>
        <sz val="6"/>
        <color theme="1"/>
        <rFont val="ＭＳ 明朝"/>
        <family val="1"/>
        <charset val="128"/>
      </rPr>
      <t>(選定額×10/10)</t>
    </r>
    <rPh sb="0" eb="3">
      <t>ジッセキガク</t>
    </rPh>
    <rPh sb="5" eb="7">
      <t>センテイ</t>
    </rPh>
    <rPh sb="7" eb="8">
      <t>ガク</t>
    </rPh>
    <phoneticPr fontId="6"/>
  </si>
  <si>
    <r>
      <t xml:space="preserve">実績額
</t>
    </r>
    <r>
      <rPr>
        <sz val="7"/>
        <color theme="1"/>
        <rFont val="ＭＳ 明朝"/>
        <family val="1"/>
        <charset val="128"/>
      </rPr>
      <t>(選定額×4/5)</t>
    </r>
    <rPh sb="0" eb="3">
      <t>ジッセキガク</t>
    </rPh>
    <rPh sb="5" eb="7">
      <t>センテイ</t>
    </rPh>
    <rPh sb="7" eb="8">
      <t>ガク</t>
    </rPh>
    <phoneticPr fontId="6"/>
  </si>
  <si>
    <t>令和</t>
    <phoneticPr fontId="6"/>
  </si>
  <si>
    <t>年</t>
    <phoneticPr fontId="6"/>
  </si>
  <si>
    <t>月</t>
    <phoneticPr fontId="6"/>
  </si>
  <si>
    <t>日付け沖縄県指令子第</t>
    <phoneticPr fontId="6"/>
  </si>
  <si>
    <t>１．請求額</t>
    <rPh sb="2" eb="5">
      <t>セイキュウガク</t>
    </rPh>
    <phoneticPr fontId="6"/>
  </si>
  <si>
    <t>印</t>
    <rPh sb="0" eb="1">
      <t>イン</t>
    </rPh>
    <phoneticPr fontId="6"/>
  </si>
  <si>
    <t>２．補助金の振込先</t>
    <rPh sb="2" eb="5">
      <t>ホジョキン</t>
    </rPh>
    <rPh sb="6" eb="9">
      <t>フリコミサキ</t>
    </rPh>
    <phoneticPr fontId="6"/>
  </si>
  <si>
    <r>
      <t xml:space="preserve">装置を装備する車両の台数
</t>
    </r>
    <r>
      <rPr>
        <sz val="8"/>
        <color theme="1"/>
        <rFont val="ＭＳ Ｐ明朝"/>
        <family val="1"/>
        <charset val="128"/>
      </rPr>
      <t>（座席が３列以上の送迎用車両）</t>
    </r>
    <rPh sb="0" eb="2">
      <t>ソウチ</t>
    </rPh>
    <rPh sb="3" eb="5">
      <t>ソウビ</t>
    </rPh>
    <rPh sb="7" eb="9">
      <t>シャリョウ</t>
    </rPh>
    <rPh sb="10" eb="12">
      <t>ダイスウ</t>
    </rPh>
    <phoneticPr fontId="6"/>
  </si>
  <si>
    <t>号で交付決定のあったこどもの安心・</t>
    <phoneticPr fontId="6"/>
  </si>
  <si>
    <t>安全対策支援事業補助金については、こどもの安心・安全対策支援事業補助金交付要綱第13条第１項の規定の規定に基づき、補助対象事業の実績を報告します。</t>
    <phoneticPr fontId="6"/>
  </si>
  <si>
    <t>こどもの安心・安全対策支援事業補助金実績報告書</t>
    <rPh sb="4" eb="6">
      <t>アンシン</t>
    </rPh>
    <rPh sb="7" eb="9">
      <t>アンゼン</t>
    </rPh>
    <rPh sb="9" eb="11">
      <t>タイサク</t>
    </rPh>
    <rPh sb="11" eb="13">
      <t>シエン</t>
    </rPh>
    <rPh sb="13" eb="15">
      <t>ジギョウ</t>
    </rPh>
    <rPh sb="15" eb="18">
      <t>ホジョキン</t>
    </rPh>
    <rPh sb="18" eb="20">
      <t>ジッセキ</t>
    </rPh>
    <rPh sb="20" eb="23">
      <t>ホウコクショ</t>
    </rPh>
    <phoneticPr fontId="6"/>
  </si>
  <si>
    <t>第６号様式（第15条関係）</t>
    <phoneticPr fontId="6"/>
  </si>
  <si>
    <t>こどもの安心・安全対策支援事業補助金精算払請求書</t>
    <rPh sb="4" eb="6">
      <t>アンシン</t>
    </rPh>
    <rPh sb="7" eb="9">
      <t>アンゼン</t>
    </rPh>
    <rPh sb="9" eb="11">
      <t>タイサク</t>
    </rPh>
    <rPh sb="11" eb="13">
      <t>シエン</t>
    </rPh>
    <rPh sb="13" eb="15">
      <t>ジギョウ</t>
    </rPh>
    <rPh sb="15" eb="18">
      <t>ホジョキン</t>
    </rPh>
    <rPh sb="18" eb="20">
      <t>セイサン</t>
    </rPh>
    <rPh sb="20" eb="21">
      <t>バライ</t>
    </rPh>
    <rPh sb="21" eb="24">
      <t>セイキュウショ</t>
    </rPh>
    <phoneticPr fontId="6"/>
  </si>
  <si>
    <t>　こどもの安心・安全対策支援事業補助金について、こどもの安心・安全対策支援事業補助金交付要綱第15条第２項の規定に基づき、下記のとおり請求します。</t>
    <phoneticPr fontId="6"/>
  </si>
  <si>
    <t>第５号様式（第13条関係）</t>
    <rPh sb="0" eb="1">
      <t>ダイ</t>
    </rPh>
    <rPh sb="2" eb="3">
      <t>ゴウ</t>
    </rPh>
    <rPh sb="3" eb="5">
      <t>ヨウシキ</t>
    </rPh>
    <rPh sb="6" eb="7">
      <t>ダイ</t>
    </rPh>
    <rPh sb="9" eb="10">
      <t>ジョウ</t>
    </rPh>
    <rPh sb="10" eb="12">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</si>
</sst>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_ "/>
    <numFmt numFmtId="180" formatCode="[$-411]ggge&quot;年&quot;m&quot;月&quot;d&quot;日&quot;;@"/>
    <numFmt numFmtId="181" formatCode="[&lt;=999]000;[&lt;=9999]000\-00;000\-0000"/>
  </numFmts>
  <fonts count="5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10"/>
      <color theme="4"/>
      <name val="ＭＳ 明朝"/>
      <family val="1"/>
      <charset val="128"/>
    </font>
    <font>
      <sz val="10"/>
      <color theme="3" tint="0.39997558519241921"/>
      <name val="ＭＳ 明朝"/>
      <family val="1"/>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11"/>
      <name val="ＭＳ Ｐ明朝"/>
      <family val="1"/>
      <charset val="128"/>
    </font>
    <font>
      <sz val="10"/>
      <color theme="1"/>
      <name val="ＭＳ Ｐゴシック"/>
      <family val="3"/>
      <charset val="128"/>
    </font>
    <font>
      <sz val="20"/>
      <name val="ＭＳ Ｐゴシック"/>
      <family val="3"/>
      <charset val="128"/>
    </font>
    <font>
      <sz val="14"/>
      <name val="ＭＳ Ｐ明朝"/>
      <family val="1"/>
      <charset val="128"/>
    </font>
    <font>
      <b/>
      <sz val="11"/>
      <color indexed="81"/>
      <name val="ＭＳ Ｐゴシック"/>
      <family val="3"/>
      <charset val="128"/>
    </font>
    <font>
      <u/>
      <sz val="11"/>
      <color theme="10"/>
      <name val="ＭＳ Ｐゴシック"/>
      <family val="3"/>
      <charset val="128"/>
    </font>
    <font>
      <sz val="6"/>
      <color theme="1"/>
      <name val="ＭＳ 明朝"/>
      <family val="1"/>
      <charset val="128"/>
    </font>
    <font>
      <sz val="9"/>
      <color indexed="81"/>
      <name val="MS P ゴシック"/>
      <family val="3"/>
      <charset val="128"/>
    </font>
    <font>
      <b/>
      <sz val="10"/>
      <color theme="1"/>
      <name val="ＭＳ 明朝"/>
      <family val="1"/>
      <charset val="128"/>
    </font>
    <font>
      <sz val="7"/>
      <color theme="1"/>
      <name val="ＭＳ 明朝"/>
      <family val="1"/>
      <charset val="128"/>
    </font>
    <font>
      <sz val="7"/>
      <color theme="1"/>
      <name val="ＭＳ Ｐ明朝"/>
      <family val="1"/>
      <charset val="128"/>
    </font>
    <font>
      <b/>
      <sz val="14"/>
      <color theme="1"/>
      <name val="ＭＳ Ｐ明朝"/>
      <family val="1"/>
      <charset val="128"/>
    </font>
    <font>
      <sz val="9"/>
      <color indexed="81"/>
      <name val="ＭＳ Ｐゴシック"/>
      <family val="3"/>
      <charset val="128"/>
    </font>
    <font>
      <u/>
      <sz val="9"/>
      <color indexed="81"/>
      <name val="ＭＳ Ｐゴシック"/>
      <family val="3"/>
      <charset val="128"/>
    </font>
    <font>
      <b/>
      <sz val="11"/>
      <color rgb="FFFF0000"/>
      <name val="ＭＳ ゴシック"/>
      <family val="3"/>
      <charset val="128"/>
    </font>
    <font>
      <b/>
      <sz val="11"/>
      <name val="ＭＳ Ｐゴシック"/>
      <family val="3"/>
      <charset val="128"/>
    </font>
    <font>
      <sz val="6"/>
      <name val="ＭＳ Ｐゴシック"/>
      <family val="2"/>
      <charset val="128"/>
      <scheme val="minor"/>
    </font>
    <font>
      <sz val="14"/>
      <color theme="1"/>
      <name val="ＭＳ Ｐ明朝"/>
      <family val="1"/>
      <charset val="128"/>
    </font>
    <font>
      <sz val="11"/>
      <name val="ＭＳ 明朝"/>
      <family val="1"/>
      <charset val="128"/>
    </font>
    <font>
      <u/>
      <sz val="9"/>
      <color indexed="81"/>
      <name val="MS P ゴシック"/>
      <family val="3"/>
      <charset val="128"/>
    </font>
    <font>
      <u/>
      <sz val="9"/>
      <color indexed="10"/>
      <name val="MS P ゴシック"/>
      <family val="3"/>
      <charset val="128"/>
    </font>
    <font>
      <b/>
      <sz val="14"/>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s>
  <cellStyleXfs count="10">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7" fillId="0" borderId="0" applyNumberFormat="0" applyFill="0" applyBorder="0" applyAlignment="0" applyProtection="0">
      <alignment vertical="center"/>
    </xf>
    <xf numFmtId="0" fontId="3" fillId="0" borderId="0">
      <alignment vertical="center"/>
    </xf>
    <xf numFmtId="0" fontId="2" fillId="0" borderId="0">
      <alignment vertical="center"/>
    </xf>
  </cellStyleXfs>
  <cellXfs count="378">
    <xf numFmtId="0" fontId="0" fillId="0" borderId="0" xfId="0">
      <alignment vertical="center"/>
    </xf>
    <xf numFmtId="0" fontId="15" fillId="0" borderId="0" xfId="0" applyFont="1" applyProtection="1">
      <alignment vertical="center"/>
    </xf>
    <xf numFmtId="0" fontId="14" fillId="0" borderId="0" xfId="0" applyFont="1" applyBorder="1" applyProtection="1">
      <alignment vertical="center"/>
    </xf>
    <xf numFmtId="0" fontId="14" fillId="0" borderId="0" xfId="0" applyFont="1" applyBorder="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vertical="center"/>
    </xf>
    <xf numFmtId="0" fontId="14" fillId="0" borderId="0" xfId="0" applyFont="1" applyAlignment="1" applyProtection="1">
      <alignment horizontal="right" vertical="center"/>
    </xf>
    <xf numFmtId="0" fontId="14" fillId="0" borderId="0" xfId="0" applyFont="1" applyFill="1" applyBorder="1" applyProtection="1">
      <alignment vertical="center"/>
    </xf>
    <xf numFmtId="0" fontId="13" fillId="0" borderId="0" xfId="0" applyFont="1" applyProtection="1">
      <alignment vertical="center"/>
    </xf>
    <xf numFmtId="0" fontId="13" fillId="0" borderId="0" xfId="0" applyFont="1" applyAlignment="1" applyProtection="1">
      <alignment horizontal="right" vertical="center"/>
    </xf>
    <xf numFmtId="178" fontId="13" fillId="0" borderId="19" xfId="0" applyNumberFormat="1" applyFont="1" applyBorder="1" applyAlignment="1" applyProtection="1">
      <alignment horizontal="center" vertical="center" shrinkToFit="1"/>
    </xf>
    <xf numFmtId="178" fontId="13" fillId="0" borderId="1" xfId="0" applyNumberFormat="1" applyFont="1" applyBorder="1" applyAlignment="1" applyProtection="1">
      <alignment horizontal="center" vertical="center" shrinkToFit="1"/>
    </xf>
    <xf numFmtId="178" fontId="13" fillId="0" borderId="1" xfId="0" applyNumberFormat="1" applyFont="1" applyBorder="1" applyAlignment="1" applyProtection="1">
      <alignment horizontal="left" vertical="center" shrinkToFit="1"/>
    </xf>
    <xf numFmtId="0" fontId="19" fillId="0" borderId="0" xfId="0" applyFont="1" applyProtection="1">
      <alignment vertical="center"/>
    </xf>
    <xf numFmtId="0" fontId="19" fillId="0" borderId="0" xfId="0" applyFont="1" applyFill="1" applyProtection="1">
      <alignment vertical="center"/>
    </xf>
    <xf numFmtId="0" fontId="19" fillId="0" borderId="0" xfId="0" applyFont="1" applyAlignment="1" applyProtection="1">
      <alignment horizontal="left" vertical="top"/>
    </xf>
    <xf numFmtId="0" fontId="8" fillId="0" borderId="0" xfId="0" applyFont="1" applyAlignment="1" applyProtection="1">
      <alignment vertical="center"/>
    </xf>
    <xf numFmtId="0" fontId="9" fillId="0" borderId="0" xfId="0" applyFont="1" applyAlignment="1" applyProtection="1">
      <alignment horizontal="left" vertical="top"/>
    </xf>
    <xf numFmtId="0" fontId="25" fillId="0" borderId="0" xfId="0" applyFont="1" applyFill="1" applyAlignment="1" applyProtection="1">
      <alignment vertical="center"/>
    </xf>
    <xf numFmtId="0" fontId="19" fillId="0" borderId="0" xfId="0" applyFont="1" applyFill="1" applyAlignment="1" applyProtection="1">
      <alignment horizontal="left" vertical="top"/>
    </xf>
    <xf numFmtId="0" fontId="9" fillId="0" borderId="0" xfId="0" applyFont="1" applyFill="1" applyAlignment="1" applyProtection="1">
      <alignment horizontal="left" vertical="top"/>
    </xf>
    <xf numFmtId="0" fontId="19" fillId="0" borderId="19" xfId="0" applyFont="1" applyBorder="1" applyAlignment="1" applyProtection="1">
      <alignment horizontal="center" vertical="center" shrinkToFit="1"/>
    </xf>
    <xf numFmtId="49" fontId="9" fillId="0" borderId="19" xfId="0" applyNumberFormat="1" applyFont="1" applyBorder="1" applyAlignment="1" applyProtection="1">
      <alignment horizontal="center" vertical="top"/>
    </xf>
    <xf numFmtId="0" fontId="9" fillId="0" borderId="19" xfId="0" applyFont="1" applyBorder="1" applyAlignment="1" applyProtection="1">
      <alignment horizontal="center" vertical="top"/>
    </xf>
    <xf numFmtId="0" fontId="19" fillId="0" borderId="19" xfId="0" applyFont="1" applyBorder="1" applyAlignment="1" applyProtection="1">
      <alignment horizontal="center" vertical="center"/>
    </xf>
    <xf numFmtId="49" fontId="14" fillId="0" borderId="19" xfId="0" applyNumberFormat="1" applyFont="1" applyBorder="1" applyAlignment="1" applyProtection="1">
      <alignment horizontal="left" vertical="center" wrapText="1"/>
    </xf>
    <xf numFmtId="0" fontId="14" fillId="0" borderId="19" xfId="0" applyFont="1" applyBorder="1" applyAlignment="1" applyProtection="1">
      <alignment horizontal="left" vertical="center" wrapText="1"/>
    </xf>
    <xf numFmtId="49" fontId="14" fillId="0" borderId="14" xfId="0" applyNumberFormat="1" applyFont="1" applyBorder="1" applyAlignment="1" applyProtection="1">
      <alignment vertical="center" wrapText="1"/>
    </xf>
    <xf numFmtId="0" fontId="14" fillId="0" borderId="14" xfId="0" applyFont="1" applyBorder="1" applyAlignment="1" applyProtection="1">
      <alignment horizontal="left" vertical="center" wrapText="1"/>
    </xf>
    <xf numFmtId="0" fontId="14" fillId="0" borderId="14" xfId="0" applyFont="1" applyBorder="1" applyAlignment="1" applyProtection="1">
      <alignment vertical="center" wrapText="1"/>
    </xf>
    <xf numFmtId="49" fontId="14" fillId="0" borderId="19" xfId="0" applyNumberFormat="1"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0" fontId="20" fillId="0" borderId="19" xfId="0" applyFont="1" applyBorder="1" applyAlignment="1" applyProtection="1">
      <alignment horizontal="left" vertical="center" wrapText="1"/>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32" fillId="0" borderId="0" xfId="0" applyFont="1">
      <alignment vertical="center"/>
    </xf>
    <xf numFmtId="0" fontId="14" fillId="0" borderId="0" xfId="0" applyFont="1" applyFill="1" applyAlignment="1" applyProtection="1">
      <alignment horizontal="center" vertical="center"/>
    </xf>
    <xf numFmtId="0" fontId="13" fillId="0" borderId="0" xfId="0" applyFont="1" applyFill="1" applyBorder="1" applyAlignment="1" applyProtection="1">
      <alignment horizontal="left" vertical="center"/>
    </xf>
    <xf numFmtId="0" fontId="13" fillId="0" borderId="0" xfId="0" applyFont="1" applyAlignment="1" applyProtection="1">
      <alignment horizontal="left" vertical="center"/>
    </xf>
    <xf numFmtId="178" fontId="13" fillId="0" borderId="1" xfId="0" applyNumberFormat="1" applyFont="1" applyBorder="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pplyFill="1" applyAlignment="1" applyProtection="1">
      <alignment horizontal="center" vertical="center"/>
    </xf>
    <xf numFmtId="0" fontId="10" fillId="0" borderId="0" xfId="0" applyFont="1" applyFill="1" applyProtection="1">
      <alignment vertical="center"/>
    </xf>
    <xf numFmtId="0" fontId="10" fillId="0" borderId="0" xfId="0" applyFont="1" applyFill="1" applyAlignment="1" applyProtection="1">
      <alignment horizontal="center" vertical="center"/>
    </xf>
    <xf numFmtId="0" fontId="14" fillId="0" borderId="5" xfId="0" applyFont="1" applyFill="1" applyBorder="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49" fontId="12" fillId="0" borderId="0" xfId="0" applyNumberFormat="1" applyFont="1" applyFill="1" applyBorder="1" applyAlignment="1" applyProtection="1">
      <alignment horizontal="center" vertical="center" wrapText="1"/>
    </xf>
    <xf numFmtId="38" fontId="13" fillId="0" borderId="0" xfId="4" applyFont="1" applyFill="1" applyBorder="1" applyAlignment="1" applyProtection="1">
      <alignment horizontal="right" vertical="center" shrinkToFit="1"/>
    </xf>
    <xf numFmtId="0" fontId="13" fillId="0" borderId="0" xfId="0" applyFont="1" applyFill="1" applyBorder="1" applyAlignment="1" applyProtection="1">
      <alignment horizontal="center" vertical="center"/>
    </xf>
    <xf numFmtId="0" fontId="22" fillId="4" borderId="26"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22" fillId="4" borderId="0" xfId="0" applyFont="1" applyFill="1" applyBorder="1" applyAlignment="1" applyProtection="1">
      <alignment horizontal="center" vertical="center"/>
    </xf>
    <xf numFmtId="0" fontId="31" fillId="0" borderId="0" xfId="0" applyFont="1" applyFill="1" applyAlignment="1" applyProtection="1">
      <alignment horizontal="center" vertical="center"/>
    </xf>
    <xf numFmtId="0" fontId="31" fillId="0" borderId="0" xfId="0" applyFont="1" applyFill="1" applyProtection="1">
      <alignment vertical="center"/>
    </xf>
    <xf numFmtId="0" fontId="29" fillId="0" borderId="0" xfId="0" applyFont="1" applyFill="1" applyProtection="1">
      <alignment vertical="center"/>
    </xf>
    <xf numFmtId="0" fontId="11" fillId="0" borderId="0" xfId="0" applyFont="1" applyFill="1" applyProtection="1">
      <alignment vertical="center"/>
    </xf>
    <xf numFmtId="0" fontId="11" fillId="0" borderId="0" xfId="0" applyFont="1" applyFill="1" applyAlignment="1" applyProtection="1">
      <alignment horizontal="center" vertical="center"/>
    </xf>
    <xf numFmtId="0" fontId="11" fillId="0" borderId="32" xfId="0" applyFont="1" applyFill="1" applyBorder="1" applyProtection="1">
      <alignment vertical="center"/>
    </xf>
    <xf numFmtId="38" fontId="11" fillId="0" borderId="0" xfId="0" applyNumberFormat="1" applyFont="1" applyFill="1" applyProtection="1">
      <alignment vertical="center"/>
    </xf>
    <xf numFmtId="176" fontId="11" fillId="0" borderId="0" xfId="0" applyNumberFormat="1" applyFont="1" applyFill="1" applyProtection="1">
      <alignment vertical="center"/>
    </xf>
    <xf numFmtId="0" fontId="11" fillId="0" borderId="8" xfId="0" applyFont="1" applyFill="1" applyBorder="1" applyProtection="1">
      <alignment vertical="center"/>
    </xf>
    <xf numFmtId="38" fontId="11" fillId="0" borderId="8" xfId="0" applyNumberFormat="1" applyFont="1" applyFill="1" applyBorder="1" applyProtection="1">
      <alignment vertical="center"/>
    </xf>
    <xf numFmtId="0" fontId="30" fillId="0" borderId="26" xfId="0" applyFont="1" applyFill="1" applyBorder="1" applyAlignment="1" applyProtection="1">
      <alignment horizontal="center" vertical="center"/>
    </xf>
    <xf numFmtId="0" fontId="0" fillId="0" borderId="0" xfId="0" applyFill="1" applyBorder="1">
      <alignment vertical="center"/>
    </xf>
    <xf numFmtId="0" fontId="32" fillId="0" borderId="0" xfId="0" applyFont="1" applyFill="1" applyBorder="1" applyAlignment="1">
      <alignment vertical="center"/>
    </xf>
    <xf numFmtId="49" fontId="32" fillId="0" borderId="0" xfId="0" applyNumberFormat="1"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3" fillId="0" borderId="0" xfId="0" applyFont="1" applyAlignment="1" applyProtection="1">
      <alignment vertical="center"/>
    </xf>
    <xf numFmtId="0" fontId="26" fillId="0" borderId="0" xfId="0" applyFont="1" applyAlignment="1">
      <alignment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3" fillId="3" borderId="19" xfId="0" applyFont="1" applyFill="1" applyBorder="1" applyAlignment="1" applyProtection="1">
      <alignment horizontal="center" vertical="center"/>
    </xf>
    <xf numFmtId="0" fontId="13" fillId="0" borderId="0" xfId="0" applyFont="1" applyAlignment="1" applyProtection="1">
      <alignment vertical="center"/>
    </xf>
    <xf numFmtId="0" fontId="13" fillId="3" borderId="19"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0" borderId="13" xfId="0" applyFont="1" applyFill="1" applyBorder="1" applyAlignment="1" applyProtection="1">
      <alignment horizontal="left" vertical="center"/>
    </xf>
    <xf numFmtId="0" fontId="13" fillId="0" borderId="38" xfId="0" applyFont="1" applyFill="1" applyBorder="1" applyAlignment="1" applyProtection="1">
      <alignment horizontal="left" vertical="center"/>
    </xf>
    <xf numFmtId="0" fontId="13" fillId="0" borderId="3" xfId="0" applyFont="1" applyBorder="1" applyAlignment="1" applyProtection="1">
      <alignment vertical="center"/>
    </xf>
    <xf numFmtId="0" fontId="0" fillId="0" borderId="8" xfId="0" applyBorder="1">
      <alignment vertical="center"/>
    </xf>
    <xf numFmtId="0" fontId="14" fillId="0" borderId="0" xfId="0" applyFont="1" applyFill="1" applyBorder="1" applyAlignment="1" applyProtection="1">
      <alignment horizontal="center" vertical="center" textRotation="255"/>
    </xf>
    <xf numFmtId="0" fontId="15" fillId="0" borderId="3" xfId="0" applyFont="1" applyFill="1" applyBorder="1" applyAlignment="1" applyProtection="1">
      <alignment vertical="center"/>
    </xf>
    <xf numFmtId="0" fontId="14" fillId="3" borderId="13" xfId="0" applyFont="1" applyFill="1" applyBorder="1" applyProtection="1">
      <alignment vertical="center"/>
    </xf>
    <xf numFmtId="0" fontId="14" fillId="3" borderId="13" xfId="0" applyFont="1" applyFill="1" applyBorder="1" applyAlignment="1" applyProtection="1">
      <alignment horizontal="center" vertical="center"/>
    </xf>
    <xf numFmtId="0" fontId="14" fillId="3" borderId="38" xfId="0" applyFont="1" applyFill="1" applyBorder="1" applyProtection="1">
      <alignment vertical="center"/>
    </xf>
    <xf numFmtId="0" fontId="14" fillId="3" borderId="8" xfId="0" applyFont="1" applyFill="1" applyBorder="1" applyProtection="1">
      <alignment vertical="center"/>
    </xf>
    <xf numFmtId="0" fontId="14" fillId="3" borderId="8" xfId="0" applyFont="1" applyFill="1" applyBorder="1" applyAlignment="1" applyProtection="1">
      <alignment horizontal="center" vertical="center"/>
    </xf>
    <xf numFmtId="0" fontId="14" fillId="3" borderId="12" xfId="0" applyFont="1" applyFill="1" applyBorder="1" applyProtection="1">
      <alignment vertical="center"/>
    </xf>
    <xf numFmtId="0" fontId="14" fillId="3" borderId="2" xfId="0" applyFont="1" applyFill="1" applyBorder="1" applyProtection="1">
      <alignment vertical="center"/>
    </xf>
    <xf numFmtId="0" fontId="14" fillId="3" borderId="3" xfId="0" applyFont="1" applyFill="1" applyBorder="1" applyProtection="1">
      <alignment vertical="center"/>
    </xf>
    <xf numFmtId="0" fontId="22" fillId="4" borderId="19" xfId="0" applyFont="1" applyFill="1" applyBorder="1" applyAlignment="1" applyProtection="1">
      <alignment horizontal="center" vertical="center"/>
      <protection locked="0"/>
    </xf>
    <xf numFmtId="176" fontId="0" fillId="0" borderId="0" xfId="0" applyNumberFormat="1">
      <alignment vertical="center"/>
    </xf>
    <xf numFmtId="0" fontId="17" fillId="0" borderId="0" xfId="0" applyFont="1" applyFill="1" applyBorder="1" applyAlignment="1" applyProtection="1">
      <alignment vertical="center"/>
    </xf>
    <xf numFmtId="0" fontId="40" fillId="0" borderId="0" xfId="0" applyFont="1" applyFill="1" applyBorder="1" applyAlignment="1" applyProtection="1">
      <alignment horizontal="left" vertical="center"/>
    </xf>
    <xf numFmtId="0" fontId="14" fillId="0" borderId="0" xfId="0" applyFont="1" applyFill="1" applyBorder="1" applyAlignment="1" applyProtection="1">
      <alignment vertical="center" textRotation="255"/>
    </xf>
    <xf numFmtId="178" fontId="13" fillId="0" borderId="1" xfId="0" applyNumberFormat="1" applyFont="1" applyBorder="1" applyAlignment="1" applyProtection="1">
      <alignment horizontal="center" vertical="center" shrinkToFit="1"/>
    </xf>
    <xf numFmtId="0" fontId="0" fillId="0" borderId="0" xfId="0" quotePrefix="1">
      <alignment vertical="center"/>
    </xf>
    <xf numFmtId="0" fontId="2" fillId="0" borderId="0" xfId="9">
      <alignment vertical="center"/>
    </xf>
    <xf numFmtId="0" fontId="2" fillId="0" borderId="19" xfId="9" applyBorder="1">
      <alignment vertical="center"/>
    </xf>
    <xf numFmtId="14" fontId="2" fillId="0" borderId="19" xfId="9" applyNumberFormat="1" applyBorder="1">
      <alignment vertical="center"/>
    </xf>
    <xf numFmtId="0" fontId="2" fillId="0" borderId="0" xfId="9" applyAlignment="1">
      <alignment horizontal="center" vertical="center"/>
    </xf>
    <xf numFmtId="0" fontId="2" fillId="4" borderId="19" xfId="9" applyFill="1" applyBorder="1" applyAlignment="1">
      <alignment horizontal="center" vertical="center"/>
    </xf>
    <xf numFmtId="0" fontId="2" fillId="4" borderId="19" xfId="9" applyFill="1" applyBorder="1">
      <alignment vertical="center"/>
    </xf>
    <xf numFmtId="0" fontId="2" fillId="4" borderId="19" xfId="9" applyFill="1" applyBorder="1" applyAlignment="1">
      <alignment horizontal="left" vertical="center"/>
    </xf>
    <xf numFmtId="0" fontId="2" fillId="4" borderId="19" xfId="9" applyFill="1" applyBorder="1" applyAlignment="1">
      <alignment horizontal="right" vertical="center"/>
    </xf>
    <xf numFmtId="0" fontId="13" fillId="0" borderId="36" xfId="0" applyFont="1" applyFill="1" applyBorder="1" applyProtection="1">
      <alignment vertical="center"/>
    </xf>
    <xf numFmtId="0" fontId="13" fillId="0" borderId="13" xfId="0" applyFont="1" applyFill="1" applyBorder="1" applyProtection="1">
      <alignment vertical="center"/>
    </xf>
    <xf numFmtId="0" fontId="13" fillId="0" borderId="13" xfId="0" applyFont="1" applyFill="1" applyBorder="1" applyAlignment="1" applyProtection="1">
      <alignment horizontal="right" vertical="center"/>
    </xf>
    <xf numFmtId="0" fontId="2" fillId="0" borderId="0" xfId="9" applyFill="1" applyBorder="1">
      <alignment vertical="center"/>
    </xf>
    <xf numFmtId="0" fontId="2" fillId="0" borderId="19" xfId="9" applyFill="1" applyBorder="1" applyAlignment="1">
      <alignment horizontal="left" vertical="center"/>
    </xf>
    <xf numFmtId="176" fontId="32" fillId="0" borderId="19" xfId="4" applyNumberFormat="1" applyFont="1" applyBorder="1" applyAlignment="1" applyProtection="1">
      <alignment vertical="center" shrinkToFit="1"/>
    </xf>
    <xf numFmtId="178" fontId="13" fillId="0" borderId="3" xfId="4" applyNumberFormat="1" applyFont="1" applyFill="1" applyBorder="1" applyAlignment="1" applyProtection="1">
      <alignment vertical="center" shrinkToFit="1"/>
      <protection locked="0"/>
    </xf>
    <xf numFmtId="0" fontId="46" fillId="0" borderId="19" xfId="0" applyFont="1" applyFill="1" applyBorder="1" applyProtection="1">
      <alignment vertical="center"/>
    </xf>
    <xf numFmtId="0" fontId="13" fillId="0" borderId="0" xfId="0" applyFont="1" applyAlignment="1" applyProtection="1">
      <alignment vertical="center" wrapText="1"/>
    </xf>
    <xf numFmtId="0" fontId="13" fillId="0" borderId="19" xfId="0" applyFont="1" applyBorder="1" applyAlignment="1" applyProtection="1">
      <alignment vertical="center" wrapText="1"/>
    </xf>
    <xf numFmtId="0" fontId="13" fillId="0" borderId="19" xfId="0" applyFont="1" applyBorder="1" applyProtection="1">
      <alignment vertical="center"/>
    </xf>
    <xf numFmtId="0" fontId="11" fillId="0" borderId="19" xfId="0" applyFont="1" applyBorder="1" applyAlignment="1" applyProtection="1">
      <alignment vertical="center" wrapText="1"/>
    </xf>
    <xf numFmtId="0" fontId="11" fillId="0" borderId="19" xfId="0" applyFont="1" applyFill="1" applyBorder="1" applyProtection="1">
      <alignment vertical="center"/>
    </xf>
    <xf numFmtId="0" fontId="11" fillId="0" borderId="19" xfId="0" applyFont="1" applyFill="1" applyBorder="1" applyAlignment="1" applyProtection="1">
      <alignment vertical="center" wrapText="1"/>
    </xf>
    <xf numFmtId="38" fontId="19" fillId="0" borderId="19" xfId="4" applyFont="1" applyBorder="1" applyAlignment="1">
      <alignment horizontal="center" vertical="center" wrapText="1"/>
    </xf>
    <xf numFmtId="180" fontId="13" fillId="0" borderId="19" xfId="0" applyNumberFormat="1" applyFont="1" applyBorder="1" applyProtection="1">
      <alignment vertical="center"/>
    </xf>
    <xf numFmtId="0" fontId="1" fillId="4" borderId="19" xfId="9" applyFont="1" applyFill="1" applyBorder="1" applyAlignment="1">
      <alignment horizontal="left" vertical="center"/>
    </xf>
    <xf numFmtId="0" fontId="14" fillId="0" borderId="0" xfId="0" applyFont="1" applyFill="1" applyAlignment="1" applyProtection="1">
      <alignment horizontal="center" vertical="center"/>
    </xf>
    <xf numFmtId="0" fontId="15" fillId="0" borderId="0" xfId="0" applyFont="1" applyFill="1" applyBorder="1" applyAlignment="1" applyProtection="1">
      <alignment vertical="center"/>
    </xf>
    <xf numFmtId="0" fontId="15" fillId="0" borderId="6" xfId="0" applyFont="1" applyFill="1" applyBorder="1" applyAlignment="1" applyProtection="1">
      <alignment horizontal="center" vertical="center"/>
    </xf>
    <xf numFmtId="0" fontId="11" fillId="0" borderId="0" xfId="0" applyFont="1" applyFill="1" applyBorder="1" applyProtection="1">
      <alignment vertical="center"/>
    </xf>
    <xf numFmtId="0" fontId="11" fillId="0" borderId="0" xfId="0" applyFont="1" applyFill="1" applyBorder="1" applyAlignment="1" applyProtection="1">
      <alignment vertical="center" wrapText="1"/>
    </xf>
    <xf numFmtId="180" fontId="11" fillId="0" borderId="0" xfId="0" applyNumberFormat="1" applyFont="1" applyFill="1" applyBorder="1" applyAlignment="1" applyProtection="1">
      <alignment vertical="center" wrapText="1"/>
    </xf>
    <xf numFmtId="0" fontId="50" fillId="0" borderId="0" xfId="0" applyFont="1">
      <alignment vertical="center"/>
    </xf>
    <xf numFmtId="0" fontId="50" fillId="0" borderId="0" xfId="0" applyFont="1" applyFill="1" applyAlignment="1">
      <alignment vertical="center"/>
    </xf>
    <xf numFmtId="38" fontId="34" fillId="0" borderId="0" xfId="0" applyNumberFormat="1" applyFont="1" applyBorder="1" applyAlignment="1" applyProtection="1">
      <alignment horizontal="center" vertical="center"/>
    </xf>
    <xf numFmtId="0" fontId="34" fillId="0" borderId="0" xfId="0" applyFont="1" applyBorder="1" applyAlignment="1" applyProtection="1">
      <alignment horizontal="center" vertical="center"/>
    </xf>
    <xf numFmtId="0" fontId="0" fillId="0" borderId="0" xfId="0" applyBorder="1">
      <alignment vertical="center"/>
    </xf>
    <xf numFmtId="0" fontId="50" fillId="0" borderId="8" xfId="0" applyFont="1" applyBorder="1">
      <alignment vertical="center"/>
    </xf>
    <xf numFmtId="0" fontId="32" fillId="0" borderId="5" xfId="0" applyFont="1" applyBorder="1">
      <alignment vertical="center"/>
    </xf>
    <xf numFmtId="0" fontId="47" fillId="0" borderId="0" xfId="0" applyFont="1" applyAlignment="1">
      <alignment horizontal="center" vertical="center"/>
    </xf>
    <xf numFmtId="0" fontId="26" fillId="0" borderId="0" xfId="0" applyFont="1">
      <alignment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50" fillId="4" borderId="0" xfId="0" applyFont="1" applyFill="1" applyProtection="1">
      <alignment vertical="center"/>
      <protection locked="0"/>
    </xf>
    <xf numFmtId="0" fontId="14" fillId="0" borderId="1" xfId="0" applyFont="1" applyFill="1" applyBorder="1" applyAlignment="1" applyProtection="1">
      <alignment vertical="center" shrinkToFit="1"/>
    </xf>
    <xf numFmtId="0" fontId="14" fillId="0" borderId="3" xfId="0" applyFont="1" applyFill="1" applyBorder="1" applyAlignment="1" applyProtection="1">
      <alignment vertical="center" shrinkToFit="1"/>
    </xf>
    <xf numFmtId="0" fontId="14" fillId="0" borderId="0" xfId="0" applyFont="1" applyFill="1" applyBorder="1" applyAlignment="1" applyProtection="1">
      <alignment vertical="center" shrinkToFit="1"/>
    </xf>
    <xf numFmtId="0" fontId="15" fillId="0" borderId="3" xfId="0" applyFont="1" applyFill="1" applyBorder="1" applyAlignment="1" applyProtection="1">
      <alignment vertical="center" shrinkToFit="1"/>
    </xf>
    <xf numFmtId="0" fontId="15" fillId="0" borderId="2" xfId="0" applyFont="1" applyFill="1" applyBorder="1" applyAlignment="1" applyProtection="1">
      <alignment vertical="center" shrinkToFit="1"/>
    </xf>
    <xf numFmtId="0" fontId="15" fillId="0" borderId="24" xfId="0" applyFont="1" applyFill="1" applyBorder="1" applyAlignment="1" applyProtection="1">
      <alignment vertical="center" shrinkToFit="1"/>
    </xf>
    <xf numFmtId="0" fontId="32" fillId="3" borderId="4" xfId="0" applyFont="1" applyFill="1" applyBorder="1" applyAlignment="1">
      <alignment horizontal="center" vertical="center"/>
    </xf>
    <xf numFmtId="0" fontId="32" fillId="3" borderId="5"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11" xfId="0" applyFont="1" applyFill="1" applyBorder="1" applyAlignment="1">
      <alignment horizontal="center" vertical="center"/>
    </xf>
    <xf numFmtId="0" fontId="32" fillId="3" borderId="8" xfId="0" applyFont="1" applyFill="1" applyBorder="1" applyAlignment="1">
      <alignment horizontal="center" vertical="center"/>
    </xf>
    <xf numFmtId="0" fontId="32" fillId="3" borderId="12" xfId="0" applyFont="1" applyFill="1" applyBorder="1" applyAlignment="1">
      <alignment horizontal="center" vertical="center"/>
    </xf>
    <xf numFmtId="49" fontId="35" fillId="4" borderId="4" xfId="0" applyNumberFormat="1" applyFont="1" applyFill="1" applyBorder="1" applyAlignment="1" applyProtection="1">
      <alignment horizontal="center" vertical="center" shrinkToFit="1"/>
      <protection locked="0"/>
    </xf>
    <xf numFmtId="49" fontId="35" fillId="4" borderId="5" xfId="0" applyNumberFormat="1" applyFont="1" applyFill="1" applyBorder="1" applyAlignment="1" applyProtection="1">
      <alignment horizontal="center" vertical="center" shrinkToFit="1"/>
      <protection locked="0"/>
    </xf>
    <xf numFmtId="49" fontId="35" fillId="4" borderId="6" xfId="0" applyNumberFormat="1" applyFont="1" applyFill="1" applyBorder="1" applyAlignment="1" applyProtection="1">
      <alignment horizontal="center" vertical="center" shrinkToFit="1"/>
      <protection locked="0"/>
    </xf>
    <xf numFmtId="49" fontId="35" fillId="4" borderId="11" xfId="0" applyNumberFormat="1" applyFont="1" applyFill="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shrinkToFit="1"/>
      <protection locked="0"/>
    </xf>
    <xf numFmtId="49" fontId="35" fillId="4" borderId="12" xfId="0" applyNumberFormat="1" applyFont="1" applyFill="1" applyBorder="1" applyAlignment="1" applyProtection="1">
      <alignment horizontal="center" vertical="center" shrinkToFit="1"/>
      <protection locked="0"/>
    </xf>
    <xf numFmtId="0" fontId="32" fillId="3" borderId="4" xfId="0" applyFont="1" applyFill="1" applyBorder="1" applyAlignment="1">
      <alignment horizontal="center" vertical="center" wrapText="1"/>
    </xf>
    <xf numFmtId="0" fontId="32" fillId="3" borderId="9" xfId="0" applyFont="1" applyFill="1" applyBorder="1" applyAlignment="1">
      <alignment horizontal="center" vertical="center"/>
    </xf>
    <xf numFmtId="0" fontId="32" fillId="3" borderId="0" xfId="0" applyFont="1" applyFill="1" applyBorder="1" applyAlignment="1">
      <alignment horizontal="center" vertical="center"/>
    </xf>
    <xf numFmtId="0" fontId="32" fillId="3" borderId="10" xfId="0" applyFont="1" applyFill="1" applyBorder="1" applyAlignment="1">
      <alignment horizontal="center" vertical="center"/>
    </xf>
    <xf numFmtId="0" fontId="32" fillId="4" borderId="4" xfId="0" applyFont="1" applyFill="1" applyBorder="1" applyAlignment="1" applyProtection="1">
      <alignment horizontal="center" vertical="center" shrinkToFit="1"/>
      <protection locked="0"/>
    </xf>
    <xf numFmtId="0" fontId="32" fillId="4" borderId="5" xfId="0" applyFont="1" applyFill="1" applyBorder="1" applyAlignment="1" applyProtection="1">
      <alignment horizontal="center" vertical="center" shrinkToFit="1"/>
      <protection locked="0"/>
    </xf>
    <xf numFmtId="0" fontId="32" fillId="4" borderId="6" xfId="0" applyFont="1" applyFill="1" applyBorder="1" applyAlignment="1" applyProtection="1">
      <alignment horizontal="center" vertical="center" shrinkToFit="1"/>
      <protection locked="0"/>
    </xf>
    <xf numFmtId="0" fontId="32" fillId="4" borderId="9" xfId="0" applyFont="1" applyFill="1" applyBorder="1" applyAlignment="1" applyProtection="1">
      <alignment horizontal="center" vertical="center" shrinkToFit="1"/>
      <protection locked="0"/>
    </xf>
    <xf numFmtId="0" fontId="32" fillId="4" borderId="0" xfId="0" applyFont="1" applyFill="1" applyBorder="1" applyAlignment="1" applyProtection="1">
      <alignment horizontal="center" vertical="center" shrinkToFit="1"/>
      <protection locked="0"/>
    </xf>
    <xf numFmtId="0" fontId="32" fillId="4" borderId="10" xfId="0" applyFont="1" applyFill="1" applyBorder="1" applyAlignment="1" applyProtection="1">
      <alignment horizontal="center" vertical="center" shrinkToFit="1"/>
      <protection locked="0"/>
    </xf>
    <xf numFmtId="0" fontId="32" fillId="4" borderId="11" xfId="0" applyFont="1" applyFill="1" applyBorder="1" applyAlignment="1" applyProtection="1">
      <alignment horizontal="center" vertical="center" shrinkToFit="1"/>
      <protection locked="0"/>
    </xf>
    <xf numFmtId="0" fontId="32" fillId="4" borderId="8" xfId="0" applyFont="1" applyFill="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shrinkToFit="1"/>
      <protection locked="0"/>
    </xf>
    <xf numFmtId="0" fontId="32" fillId="4" borderId="4" xfId="0" applyFont="1" applyFill="1" applyBorder="1" applyAlignment="1" applyProtection="1">
      <alignment horizontal="center" vertical="center"/>
      <protection locked="0"/>
    </xf>
    <xf numFmtId="0" fontId="32" fillId="4" borderId="5" xfId="0" applyFont="1" applyFill="1" applyBorder="1" applyAlignment="1" applyProtection="1">
      <alignment horizontal="center" vertical="center"/>
      <protection locked="0"/>
    </xf>
    <xf numFmtId="0" fontId="32" fillId="4" borderId="6" xfId="0" applyFont="1" applyFill="1" applyBorder="1" applyAlignment="1" applyProtection="1">
      <alignment horizontal="center" vertical="center"/>
      <protection locked="0"/>
    </xf>
    <xf numFmtId="0" fontId="32" fillId="4" borderId="11" xfId="0" applyFont="1" applyFill="1" applyBorder="1" applyAlignment="1" applyProtection="1">
      <alignment horizontal="center" vertical="center"/>
      <protection locked="0"/>
    </xf>
    <xf numFmtId="0" fontId="32" fillId="4" borderId="8" xfId="0" applyFont="1" applyFill="1" applyBorder="1" applyAlignment="1" applyProtection="1">
      <alignment horizontal="center" vertical="center"/>
      <protection locked="0"/>
    </xf>
    <xf numFmtId="0" fontId="32" fillId="4" borderId="12" xfId="0" applyFont="1" applyFill="1" applyBorder="1" applyAlignment="1" applyProtection="1">
      <alignment horizontal="center" vertical="center"/>
      <protection locked="0"/>
    </xf>
    <xf numFmtId="38" fontId="34" fillId="0" borderId="8" xfId="0" applyNumberFormat="1" applyFont="1" applyBorder="1" applyAlignment="1" applyProtection="1">
      <alignment horizontal="center" vertical="center"/>
    </xf>
    <xf numFmtId="0" fontId="34" fillId="0" borderId="8" xfId="0" applyFont="1" applyBorder="1" applyAlignment="1" applyProtection="1">
      <alignment horizontal="center" vertical="center"/>
    </xf>
    <xf numFmtId="0" fontId="26" fillId="0" borderId="0" xfId="0" applyFont="1" applyAlignment="1">
      <alignment horizontal="left" vertical="center" wrapText="1" shrinkToFit="1"/>
    </xf>
    <xf numFmtId="0" fontId="26" fillId="0" borderId="0" xfId="0" applyFont="1" applyAlignment="1">
      <alignment horizontal="left" vertical="center" shrinkToFit="1"/>
    </xf>
    <xf numFmtId="0" fontId="26" fillId="0" borderId="0" xfId="0" applyFont="1" applyFill="1" applyAlignment="1" applyProtection="1">
      <alignment horizontal="left" vertical="center" shrinkToFit="1"/>
    </xf>
    <xf numFmtId="0" fontId="26" fillId="0" borderId="0" xfId="0" applyFont="1" applyFill="1" applyAlignment="1">
      <alignment horizontal="center" vertical="center"/>
    </xf>
    <xf numFmtId="0" fontId="33" fillId="0" borderId="0" xfId="0" applyFont="1" applyAlignment="1" applyProtection="1">
      <alignment horizontal="center" vertical="center"/>
    </xf>
    <xf numFmtId="0" fontId="19" fillId="0" borderId="0" xfId="0" applyFont="1" applyAlignment="1" applyProtection="1">
      <alignment horizontal="center" vertical="center"/>
    </xf>
    <xf numFmtId="0" fontId="50" fillId="0" borderId="0" xfId="0" applyFont="1" applyFill="1" applyAlignment="1">
      <alignment horizontal="left" vertical="center" wrapText="1"/>
    </xf>
    <xf numFmtId="0" fontId="47" fillId="0" borderId="0" xfId="0" applyFont="1" applyAlignment="1">
      <alignment horizontal="center" vertical="center"/>
    </xf>
    <xf numFmtId="0" fontId="14" fillId="4" borderId="0" xfId="0" applyFont="1" applyFill="1" applyAlignment="1" applyProtection="1">
      <alignment horizontal="center" vertical="center"/>
      <protection locked="0"/>
    </xf>
    <xf numFmtId="0" fontId="14" fillId="0" borderId="0" xfId="0" applyFont="1" applyAlignment="1" applyProtection="1">
      <alignment horizontal="left" vertical="center" wrapText="1" shrinkToFit="1"/>
    </xf>
    <xf numFmtId="0" fontId="14" fillId="0" borderId="0" xfId="0" applyFont="1" applyAlignment="1" applyProtection="1">
      <alignment horizontal="left" vertical="center" shrinkToFit="1"/>
    </xf>
    <xf numFmtId="0" fontId="14" fillId="0" borderId="0" xfId="0" applyFont="1" applyFill="1" applyAlignment="1" applyProtection="1">
      <alignment horizontal="left" vertical="center" wrapText="1" shrinkToFit="1"/>
    </xf>
    <xf numFmtId="0" fontId="50" fillId="4" borderId="0" xfId="0" applyFont="1" applyFill="1" applyAlignment="1" applyProtection="1">
      <alignment horizontal="center" vertical="center"/>
      <protection locked="0"/>
    </xf>
    <xf numFmtId="0" fontId="50" fillId="0" borderId="0" xfId="0" applyFont="1" applyAlignment="1">
      <alignment horizontal="center" vertical="center"/>
    </xf>
    <xf numFmtId="0" fontId="50" fillId="0" borderId="0" xfId="0" applyFont="1" applyAlignment="1">
      <alignment horizontal="left" vertical="center" wrapText="1"/>
    </xf>
    <xf numFmtId="0" fontId="13" fillId="0" borderId="0" xfId="0" applyFont="1" applyFill="1" applyBorder="1" applyAlignment="1" applyProtection="1">
      <alignment horizontal="left" vertical="center"/>
    </xf>
    <xf numFmtId="0" fontId="13" fillId="4" borderId="1" xfId="0" applyFont="1" applyFill="1" applyBorder="1" applyAlignment="1" applyProtection="1">
      <alignment horizontal="left" vertical="center"/>
      <protection locked="0"/>
    </xf>
    <xf numFmtId="0" fontId="13" fillId="4" borderId="2" xfId="0" applyFont="1" applyFill="1" applyBorder="1" applyAlignment="1" applyProtection="1">
      <alignment horizontal="left" vertical="center"/>
      <protection locked="0"/>
    </xf>
    <xf numFmtId="0" fontId="13" fillId="4" borderId="3"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13" fillId="4" borderId="19"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53" fillId="0" borderId="0" xfId="0" applyFont="1" applyAlignment="1" applyProtection="1">
      <alignment horizontal="center" vertical="center"/>
    </xf>
    <xf numFmtId="0" fontId="13" fillId="3" borderId="19" xfId="0" applyFont="1" applyFill="1" applyBorder="1" applyAlignment="1" applyProtection="1">
      <alignment horizontal="center" vertical="center" shrinkToFit="1"/>
    </xf>
    <xf numFmtId="0" fontId="13" fillId="3" borderId="19" xfId="0" applyFont="1" applyFill="1" applyBorder="1" applyAlignment="1" applyProtection="1">
      <alignment horizontal="center" vertical="center"/>
    </xf>
    <xf numFmtId="0" fontId="13" fillId="0" borderId="0" xfId="0" applyFont="1" applyBorder="1" applyAlignment="1" applyProtection="1">
      <alignment horizontal="left" vertical="center"/>
    </xf>
    <xf numFmtId="0" fontId="13" fillId="3" borderId="14"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3" fillId="3" borderId="35"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1" xfId="0" applyFont="1" applyFill="1" applyBorder="1" applyAlignment="1" applyProtection="1">
      <alignment horizontal="left" vertical="center" shrinkToFit="1"/>
    </xf>
    <xf numFmtId="0" fontId="13" fillId="3" borderId="2" xfId="0" applyFont="1" applyFill="1" applyBorder="1" applyAlignment="1" applyProtection="1">
      <alignment horizontal="left" vertical="center" shrinkToFit="1"/>
    </xf>
    <xf numFmtId="0" fontId="13" fillId="3" borderId="3" xfId="0" applyFont="1" applyFill="1" applyBorder="1" applyAlignment="1" applyProtection="1">
      <alignment horizontal="left" vertical="center" shrinkToFit="1"/>
    </xf>
    <xf numFmtId="0" fontId="13" fillId="3" borderId="4"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3" fillId="3" borderId="11"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178" fontId="13" fillId="0" borderId="1" xfId="0" applyNumberFormat="1" applyFont="1" applyBorder="1" applyAlignment="1" applyProtection="1">
      <alignment horizontal="left" vertical="center" shrinkToFit="1"/>
    </xf>
    <xf numFmtId="178" fontId="13" fillId="0" borderId="2" xfId="0" applyNumberFormat="1" applyFont="1" applyBorder="1" applyAlignment="1" applyProtection="1">
      <alignment horizontal="left" vertical="center" shrinkToFit="1"/>
    </xf>
    <xf numFmtId="0" fontId="13" fillId="0" borderId="36"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13" fillId="0" borderId="38" xfId="0" applyFont="1" applyFill="1" applyBorder="1" applyAlignment="1" applyProtection="1">
      <alignment horizontal="left" vertical="center"/>
      <protection locked="0"/>
    </xf>
    <xf numFmtId="176" fontId="43" fillId="0" borderId="1" xfId="0" applyNumberFormat="1" applyFont="1" applyBorder="1" applyAlignment="1" applyProtection="1">
      <alignment vertical="center"/>
    </xf>
    <xf numFmtId="176" fontId="43" fillId="0" borderId="2" xfId="0" applyNumberFormat="1" applyFont="1" applyBorder="1" applyAlignment="1" applyProtection="1">
      <alignment vertical="center"/>
    </xf>
    <xf numFmtId="176" fontId="49" fillId="0" borderId="1" xfId="0" applyNumberFormat="1" applyFont="1" applyBorder="1" applyAlignment="1" applyProtection="1">
      <alignment vertical="center"/>
    </xf>
    <xf numFmtId="176" fontId="49" fillId="0" borderId="2" xfId="0" applyNumberFormat="1" applyFont="1" applyBorder="1" applyAlignment="1" applyProtection="1">
      <alignment vertical="center"/>
    </xf>
    <xf numFmtId="181" fontId="13" fillId="0" borderId="13"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176" fontId="14" fillId="0" borderId="1" xfId="0" applyNumberFormat="1" applyFont="1" applyFill="1" applyBorder="1" applyAlignment="1" applyProtection="1">
      <alignment horizontal="right" vertical="center" shrinkToFit="1"/>
    </xf>
    <xf numFmtId="176" fontId="14" fillId="0" borderId="2" xfId="0" applyNumberFormat="1" applyFont="1" applyFill="1" applyBorder="1" applyAlignment="1" applyProtection="1">
      <alignment horizontal="right" vertical="center" shrinkToFit="1"/>
    </xf>
    <xf numFmtId="0" fontId="15" fillId="3" borderId="20" xfId="0" applyFont="1" applyFill="1" applyBorder="1" applyAlignment="1" applyProtection="1">
      <alignment horizontal="center" vertical="center" wrapText="1" shrinkToFit="1"/>
    </xf>
    <xf numFmtId="0" fontId="15" fillId="3" borderId="21" xfId="0" applyFont="1" applyFill="1" applyBorder="1" applyAlignment="1" applyProtection="1">
      <alignment horizontal="center" vertical="center" shrinkToFit="1"/>
    </xf>
    <xf numFmtId="0" fontId="15" fillId="3" borderId="22" xfId="0" applyFont="1" applyFill="1" applyBorder="1" applyAlignment="1" applyProtection="1">
      <alignment horizontal="center" vertical="center" shrinkToFit="1"/>
    </xf>
    <xf numFmtId="176" fontId="14" fillId="0" borderId="23" xfId="0" applyNumberFormat="1" applyFont="1" applyFill="1" applyBorder="1" applyAlignment="1" applyProtection="1">
      <alignment horizontal="right" vertical="center" shrinkToFit="1"/>
    </xf>
    <xf numFmtId="176" fontId="14" fillId="0" borderId="21" xfId="0" applyNumberFormat="1" applyFont="1" applyFill="1" applyBorder="1" applyAlignment="1" applyProtection="1">
      <alignment horizontal="right" vertical="center" shrinkToFit="1"/>
    </xf>
    <xf numFmtId="0" fontId="12" fillId="4" borderId="40"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180" fontId="10" fillId="4" borderId="19" xfId="0" applyNumberFormat="1" applyFont="1" applyFill="1" applyBorder="1" applyAlignment="1" applyProtection="1">
      <alignment horizontal="center" vertical="center"/>
      <protection locked="0"/>
    </xf>
    <xf numFmtId="180" fontId="10" fillId="4" borderId="1" xfId="0" applyNumberFormat="1" applyFont="1" applyFill="1" applyBorder="1" applyAlignment="1" applyProtection="1">
      <alignment horizontal="center" vertical="center"/>
      <protection locked="0"/>
    </xf>
    <xf numFmtId="180" fontId="10" fillId="4" borderId="2" xfId="0" applyNumberFormat="1" applyFont="1" applyFill="1" applyBorder="1" applyAlignment="1" applyProtection="1">
      <alignment horizontal="center" vertical="center"/>
      <protection locked="0"/>
    </xf>
    <xf numFmtId="180" fontId="10" fillId="4" borderId="3" xfId="0" applyNumberFormat="1"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2" fillId="3" borderId="1" xfId="0" applyFont="1" applyFill="1" applyBorder="1" applyAlignment="1" applyProtection="1">
      <alignment horizontal="left" vertical="center"/>
    </xf>
    <xf numFmtId="0" fontId="12" fillId="3" borderId="2" xfId="0" applyFont="1" applyFill="1" applyBorder="1" applyAlignment="1" applyProtection="1">
      <alignment horizontal="left" vertical="center"/>
    </xf>
    <xf numFmtId="0" fontId="12" fillId="3" borderId="3"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176" fontId="15" fillId="0" borderId="0" xfId="0" applyNumberFormat="1" applyFont="1" applyFill="1" applyBorder="1" applyAlignment="1" applyProtection="1">
      <alignment horizontal="right" vertical="center"/>
    </xf>
    <xf numFmtId="0" fontId="18" fillId="3" borderId="14" xfId="0" applyFont="1" applyFill="1" applyBorder="1" applyAlignment="1" applyProtection="1">
      <alignment horizontal="center" vertical="center"/>
    </xf>
    <xf numFmtId="176" fontId="14" fillId="4" borderId="14" xfId="0" applyNumberFormat="1" applyFont="1" applyFill="1" applyBorder="1" applyAlignment="1" applyProtection="1">
      <alignment horizontal="right" vertical="center"/>
      <protection locked="0"/>
    </xf>
    <xf numFmtId="176" fontId="14" fillId="4" borderId="4" xfId="0" applyNumberFormat="1" applyFont="1" applyFill="1" applyBorder="1" applyAlignment="1" applyProtection="1">
      <alignment horizontal="right" vertical="center"/>
      <protection locked="0"/>
    </xf>
    <xf numFmtId="0" fontId="15" fillId="3" borderId="19" xfId="0" applyFont="1" applyFill="1" applyBorder="1" applyAlignment="1" applyProtection="1">
      <alignment horizontal="center" vertical="center"/>
    </xf>
    <xf numFmtId="177" fontId="14" fillId="0" borderId="19" xfId="0" applyNumberFormat="1" applyFont="1" applyFill="1" applyBorder="1" applyAlignment="1" applyProtection="1">
      <alignment horizontal="right" vertical="center"/>
    </xf>
    <xf numFmtId="0" fontId="14" fillId="0" borderId="19" xfId="0" applyFont="1" applyFill="1" applyBorder="1" applyAlignment="1" applyProtection="1">
      <alignment horizontal="right" vertical="center"/>
    </xf>
    <xf numFmtId="0" fontId="14" fillId="0" borderId="1" xfId="0" applyFont="1" applyFill="1" applyBorder="1" applyAlignment="1" applyProtection="1">
      <alignment horizontal="right" vertical="center"/>
    </xf>
    <xf numFmtId="0" fontId="15" fillId="3" borderId="1" xfId="0" applyFont="1" applyFill="1" applyBorder="1" applyAlignment="1" applyProtection="1">
      <alignment horizontal="center" vertical="center" shrinkToFit="1"/>
    </xf>
    <xf numFmtId="0" fontId="15" fillId="3" borderId="2" xfId="0" applyFont="1" applyFill="1" applyBorder="1" applyAlignment="1" applyProtection="1">
      <alignment horizontal="center" vertical="center" shrinkToFit="1"/>
    </xf>
    <xf numFmtId="0" fontId="15" fillId="3" borderId="3" xfId="0" applyFont="1" applyFill="1" applyBorder="1" applyAlignment="1" applyProtection="1">
      <alignment horizontal="center" vertical="center" shrinkToFit="1"/>
    </xf>
    <xf numFmtId="0" fontId="12" fillId="4" borderId="16" xfId="0" applyFont="1" applyFill="1" applyBorder="1" applyAlignment="1" applyProtection="1">
      <alignment horizontal="left" vertical="center"/>
      <protection locked="0"/>
    </xf>
    <xf numFmtId="0" fontId="12" fillId="4" borderId="17" xfId="0" applyFont="1" applyFill="1" applyBorder="1" applyAlignment="1" applyProtection="1">
      <alignment horizontal="left" vertical="center"/>
      <protection locked="0"/>
    </xf>
    <xf numFmtId="0" fontId="12" fillId="4" borderId="18" xfId="0" applyFont="1" applyFill="1" applyBorder="1" applyAlignment="1" applyProtection="1">
      <alignment horizontal="left" vertical="center"/>
      <protection locked="0"/>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177" fontId="12" fillId="4" borderId="16" xfId="4" applyNumberFormat="1" applyFont="1" applyFill="1" applyBorder="1" applyAlignment="1" applyProtection="1">
      <alignment horizontal="right" vertical="center"/>
      <protection locked="0"/>
    </xf>
    <xf numFmtId="177" fontId="12" fillId="4" borderId="17" xfId="4" applyNumberFormat="1" applyFont="1" applyFill="1" applyBorder="1" applyAlignment="1" applyProtection="1">
      <alignment horizontal="right" vertical="center"/>
      <protection locked="0"/>
    </xf>
    <xf numFmtId="177" fontId="12" fillId="4" borderId="34" xfId="4" applyNumberFormat="1" applyFont="1" applyFill="1" applyBorder="1" applyAlignment="1" applyProtection="1">
      <alignment horizontal="right" vertical="center"/>
      <protection locked="0"/>
    </xf>
    <xf numFmtId="177" fontId="12" fillId="4" borderId="7" xfId="4" applyNumberFormat="1" applyFont="1" applyFill="1" applyBorder="1" applyAlignment="1" applyProtection="1">
      <alignment horizontal="right" vertical="center"/>
      <protection locked="0"/>
    </xf>
    <xf numFmtId="0" fontId="12" fillId="4" borderId="36" xfId="0" applyFont="1" applyFill="1" applyBorder="1" applyAlignment="1" applyProtection="1">
      <alignment horizontal="left" vertical="center"/>
      <protection locked="0"/>
    </xf>
    <xf numFmtId="0" fontId="12" fillId="4" borderId="13" xfId="0" applyFont="1" applyFill="1" applyBorder="1" applyAlignment="1" applyProtection="1">
      <alignment horizontal="left" vertical="center"/>
      <protection locked="0"/>
    </xf>
    <xf numFmtId="0" fontId="12" fillId="4" borderId="38" xfId="0" applyFont="1" applyFill="1" applyBorder="1" applyAlignment="1" applyProtection="1">
      <alignment horizontal="left" vertical="center"/>
      <protection locked="0"/>
    </xf>
    <xf numFmtId="0" fontId="10" fillId="3" borderId="3" xfId="0" applyFont="1" applyFill="1" applyBorder="1" applyAlignment="1" applyProtection="1">
      <alignment horizontal="center" vertical="center"/>
    </xf>
    <xf numFmtId="177" fontId="12" fillId="0" borderId="1" xfId="4" applyNumberFormat="1" applyFont="1" applyFill="1" applyBorder="1" applyAlignment="1" applyProtection="1">
      <alignment horizontal="right" vertical="center"/>
    </xf>
    <xf numFmtId="177" fontId="12" fillId="0" borderId="2" xfId="4" applyNumberFormat="1" applyFont="1" applyFill="1" applyBorder="1" applyAlignment="1" applyProtection="1">
      <alignment horizontal="right" vertical="center"/>
    </xf>
    <xf numFmtId="0" fontId="12" fillId="0" borderId="19" xfId="0" applyFont="1" applyFill="1" applyBorder="1" applyAlignment="1" applyProtection="1">
      <alignment horizontal="center" vertical="center" wrapText="1"/>
    </xf>
    <xf numFmtId="0" fontId="12" fillId="4" borderId="19" xfId="0" applyFont="1" applyFill="1" applyBorder="1" applyAlignment="1" applyProtection="1">
      <alignment horizontal="left" vertical="center"/>
      <protection locked="0"/>
    </xf>
    <xf numFmtId="180" fontId="12" fillId="4" borderId="1" xfId="0" applyNumberFormat="1" applyFont="1" applyFill="1" applyBorder="1" applyAlignment="1" applyProtection="1">
      <alignment horizontal="left" vertical="center"/>
      <protection locked="0"/>
    </xf>
    <xf numFmtId="180" fontId="12" fillId="4" borderId="2" xfId="0" applyNumberFormat="1" applyFont="1" applyFill="1" applyBorder="1" applyAlignment="1" applyProtection="1">
      <alignment horizontal="left" vertical="center"/>
      <protection locked="0"/>
    </xf>
    <xf numFmtId="180" fontId="12" fillId="4" borderId="3" xfId="0" applyNumberFormat="1" applyFont="1" applyFill="1" applyBorder="1" applyAlignment="1" applyProtection="1">
      <alignment horizontal="left" vertical="center"/>
      <protection locked="0"/>
    </xf>
    <xf numFmtId="0" fontId="12" fillId="4" borderId="1" xfId="0" applyFont="1" applyFill="1" applyBorder="1" applyAlignment="1" applyProtection="1">
      <alignment horizontal="left" vertical="center"/>
      <protection locked="0"/>
    </xf>
    <xf numFmtId="0" fontId="12" fillId="4" borderId="2" xfId="0" applyFont="1" applyFill="1" applyBorder="1" applyAlignment="1" applyProtection="1">
      <alignment horizontal="left" vertical="center"/>
      <protection locked="0"/>
    </xf>
    <xf numFmtId="0" fontId="12" fillId="4" borderId="3" xfId="0" applyFont="1" applyFill="1" applyBorder="1" applyAlignment="1" applyProtection="1">
      <alignment horizontal="left" vertical="center"/>
      <protection locked="0"/>
    </xf>
    <xf numFmtId="0" fontId="12" fillId="4" borderId="1"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34"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35" xfId="0" applyFont="1" applyFill="1" applyBorder="1" applyAlignment="1" applyProtection="1">
      <alignment horizontal="left" vertical="center"/>
      <protection locked="0"/>
    </xf>
    <xf numFmtId="0" fontId="12" fillId="4" borderId="41" xfId="0" applyFont="1" applyFill="1" applyBorder="1" applyAlignment="1" applyProtection="1">
      <alignment horizontal="left" vertical="center" shrinkToFit="1"/>
      <protection locked="0"/>
    </xf>
    <xf numFmtId="177" fontId="12" fillId="4" borderId="36" xfId="4" applyNumberFormat="1" applyFont="1" applyFill="1" applyBorder="1" applyAlignment="1" applyProtection="1">
      <alignment horizontal="right" vertical="center"/>
      <protection locked="0"/>
    </xf>
    <xf numFmtId="177" fontId="12" fillId="4" borderId="13" xfId="4" applyNumberFormat="1" applyFont="1" applyFill="1" applyBorder="1" applyAlignment="1" applyProtection="1">
      <alignment horizontal="right" vertical="center"/>
      <protection locked="0"/>
    </xf>
    <xf numFmtId="0" fontId="12" fillId="4" borderId="37"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center" vertical="center"/>
    </xf>
    <xf numFmtId="0" fontId="14" fillId="3" borderId="5" xfId="0" applyFont="1" applyFill="1" applyBorder="1" applyAlignment="1" applyProtection="1">
      <alignment horizontal="left" vertical="center"/>
    </xf>
    <xf numFmtId="0" fontId="14" fillId="3" borderId="6" xfId="0" applyFont="1" applyFill="1" applyBorder="1" applyAlignment="1" applyProtection="1">
      <alignment horizontal="left" vertical="center"/>
    </xf>
    <xf numFmtId="0" fontId="14" fillId="4" borderId="1" xfId="0" applyFont="1" applyFill="1" applyBorder="1" applyAlignment="1" applyProtection="1">
      <alignment horizontal="left" vertical="center" shrinkToFit="1"/>
      <protection locked="0"/>
    </xf>
    <xf numFmtId="0" fontId="14" fillId="4" borderId="2" xfId="0" applyFont="1" applyFill="1" applyBorder="1" applyAlignment="1" applyProtection="1">
      <alignment horizontal="left" vertical="center" shrinkToFit="1"/>
      <protection locked="0"/>
    </xf>
    <xf numFmtId="0" fontId="14" fillId="4" borderId="3" xfId="0" applyFont="1" applyFill="1" applyBorder="1" applyAlignment="1" applyProtection="1">
      <alignment horizontal="left" vertical="center" shrinkToFit="1"/>
      <protection locked="0"/>
    </xf>
    <xf numFmtId="0" fontId="14" fillId="0" borderId="1" xfId="0" applyNumberFormat="1" applyFont="1" applyFill="1" applyBorder="1" applyAlignment="1" applyProtection="1">
      <alignment horizontal="center" vertical="center" shrinkToFit="1"/>
      <protection locked="0"/>
    </xf>
    <xf numFmtId="0" fontId="14" fillId="0" borderId="2" xfId="0" applyNumberFormat="1" applyFont="1" applyFill="1" applyBorder="1" applyAlignment="1" applyProtection="1">
      <alignment horizontal="center" vertical="center" shrinkToFit="1"/>
      <protection locked="0"/>
    </xf>
    <xf numFmtId="49" fontId="26" fillId="4" borderId="1" xfId="7" applyNumberFormat="1" applyFont="1" applyFill="1" applyBorder="1" applyAlignment="1" applyProtection="1">
      <alignment horizontal="left" vertical="center" shrinkToFit="1"/>
      <protection locked="0"/>
    </xf>
    <xf numFmtId="49" fontId="26" fillId="4" borderId="2" xfId="0" applyNumberFormat="1" applyFont="1" applyFill="1" applyBorder="1" applyAlignment="1" applyProtection="1">
      <alignment horizontal="left" vertical="center" shrinkToFit="1"/>
      <protection locked="0"/>
    </xf>
    <xf numFmtId="49" fontId="26" fillId="4" borderId="3" xfId="0" applyNumberFormat="1" applyFont="1" applyFill="1" applyBorder="1" applyAlignment="1" applyProtection="1">
      <alignment horizontal="left" vertical="center" shrinkToFit="1"/>
      <protection locked="0"/>
    </xf>
    <xf numFmtId="0" fontId="14" fillId="3" borderId="5" xfId="0" applyFont="1" applyFill="1" applyBorder="1" applyAlignment="1" applyProtection="1">
      <alignment vertical="center"/>
    </xf>
    <xf numFmtId="0" fontId="14" fillId="3" borderId="6" xfId="0" applyFont="1" applyFill="1" applyBorder="1" applyAlignment="1" applyProtection="1">
      <alignment vertical="center"/>
    </xf>
    <xf numFmtId="0" fontId="14" fillId="3" borderId="8" xfId="0" applyFont="1" applyFill="1" applyBorder="1" applyAlignment="1" applyProtection="1">
      <alignment vertical="center"/>
    </xf>
    <xf numFmtId="0" fontId="14" fillId="3" borderId="12" xfId="0" applyFont="1" applyFill="1" applyBorder="1" applyAlignment="1" applyProtection="1">
      <alignment vertical="center"/>
    </xf>
    <xf numFmtId="0" fontId="16" fillId="0" borderId="5" xfId="0" applyFont="1" applyFill="1" applyBorder="1" applyAlignment="1" applyProtection="1">
      <alignment horizontal="left" vertical="top" wrapText="1"/>
    </xf>
    <xf numFmtId="0" fontId="16" fillId="0" borderId="6" xfId="0" applyFont="1" applyFill="1" applyBorder="1" applyAlignment="1" applyProtection="1">
      <alignment horizontal="left" vertical="top" wrapText="1"/>
    </xf>
    <xf numFmtId="0" fontId="10" fillId="0" borderId="0" xfId="0" applyFont="1" applyFill="1" applyBorder="1" applyAlignment="1" applyProtection="1">
      <alignment horizontal="center" vertical="center"/>
    </xf>
    <xf numFmtId="0" fontId="14" fillId="0" borderId="11" xfId="0" applyFont="1" applyFill="1" applyBorder="1" applyAlignment="1" applyProtection="1">
      <alignment horizontal="left" vertical="center" shrinkToFit="1"/>
      <protection locked="0"/>
    </xf>
    <xf numFmtId="0" fontId="14" fillId="0" borderId="8" xfId="0" applyFont="1" applyFill="1" applyBorder="1" applyAlignment="1" applyProtection="1">
      <alignment horizontal="left" vertical="center" shrinkToFit="1"/>
      <protection locked="0"/>
    </xf>
    <xf numFmtId="0" fontId="14" fillId="0" borderId="12" xfId="0" applyFont="1" applyFill="1" applyBorder="1" applyAlignment="1" applyProtection="1">
      <alignment horizontal="left" vertical="center" shrinkToFit="1"/>
      <protection locked="0"/>
    </xf>
    <xf numFmtId="0" fontId="14" fillId="3" borderId="1"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4" borderId="11" xfId="0" applyNumberFormat="1" applyFont="1" applyFill="1" applyBorder="1" applyAlignment="1" applyProtection="1">
      <alignment horizontal="center" vertical="center" shrinkToFit="1"/>
      <protection locked="0"/>
    </xf>
    <xf numFmtId="179" fontId="14" fillId="4" borderId="8" xfId="0" applyNumberFormat="1" applyFont="1" applyFill="1" applyBorder="1" applyAlignment="1" applyProtection="1">
      <alignment horizontal="center" vertical="center" shrinkToFit="1"/>
      <protection locked="0"/>
    </xf>
    <xf numFmtId="179" fontId="14" fillId="4" borderId="12" xfId="0" applyNumberFormat="1" applyFont="1" applyFill="1" applyBorder="1" applyAlignment="1" applyProtection="1">
      <alignment horizontal="center" vertical="center" shrinkToFit="1"/>
      <protection locked="0"/>
    </xf>
    <xf numFmtId="181" fontId="14" fillId="0" borderId="5"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3" fillId="2" borderId="30"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xf>
    <xf numFmtId="0" fontId="24" fillId="4" borderId="28" xfId="0" applyFont="1" applyFill="1" applyBorder="1" applyAlignment="1" applyProtection="1">
      <alignment horizontal="center" vertical="center"/>
    </xf>
    <xf numFmtId="0" fontId="24" fillId="4" borderId="21" xfId="0" applyFont="1" applyFill="1" applyBorder="1" applyAlignment="1" applyProtection="1">
      <alignment horizontal="center" vertical="center"/>
    </xf>
    <xf numFmtId="0" fontId="24" fillId="4" borderId="24" xfId="0" applyFont="1" applyFill="1" applyBorder="1" applyAlignment="1" applyProtection="1">
      <alignment horizontal="center" vertical="center"/>
    </xf>
    <xf numFmtId="0" fontId="21" fillId="0" borderId="8" xfId="0" applyFont="1" applyFill="1" applyBorder="1" applyAlignment="1" applyProtection="1">
      <alignment horizontal="left" vertical="center" shrinkToFit="1"/>
    </xf>
    <xf numFmtId="0" fontId="21" fillId="0" borderId="12" xfId="0" applyFont="1" applyFill="1" applyBorder="1" applyAlignment="1" applyProtection="1">
      <alignment horizontal="left" vertical="center" shrinkToFit="1"/>
    </xf>
    <xf numFmtId="0" fontId="23" fillId="2" borderId="15" xfId="0" applyFont="1" applyFill="1" applyBorder="1" applyAlignment="1" applyProtection="1">
      <alignment horizontal="left" vertical="center" wrapText="1"/>
    </xf>
    <xf numFmtId="0" fontId="23" fillId="2" borderId="25" xfId="0" applyFont="1" applyFill="1" applyBorder="1" applyAlignment="1" applyProtection="1">
      <alignment horizontal="left" vertical="center" wrapText="1"/>
    </xf>
    <xf numFmtId="0" fontId="10" fillId="4" borderId="42"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2" fillId="3" borderId="19" xfId="0" applyFont="1" applyFill="1" applyBorder="1" applyAlignment="1" applyProtection="1">
      <alignment horizontal="left" vertical="center"/>
    </xf>
    <xf numFmtId="0" fontId="24" fillId="3" borderId="19" xfId="0" applyFont="1" applyFill="1" applyBorder="1" applyAlignment="1" applyProtection="1">
      <alignment horizontal="center" vertical="center"/>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0" fontId="54" fillId="0" borderId="8" xfId="0" applyFont="1" applyFill="1" applyBorder="1" applyAlignment="1" applyProtection="1">
      <alignment horizontal="center" vertical="center"/>
    </xf>
    <xf numFmtId="180" fontId="12" fillId="4" borderId="19" xfId="0" applyNumberFormat="1" applyFont="1" applyFill="1" applyBorder="1" applyAlignment="1" applyProtection="1">
      <alignment horizontal="left" vertical="center"/>
      <protection locked="0"/>
    </xf>
    <xf numFmtId="0" fontId="14" fillId="3" borderId="14" xfId="0" applyFont="1" applyFill="1" applyBorder="1" applyAlignment="1" applyProtection="1">
      <alignment horizontal="center" vertical="center" textRotation="255"/>
    </xf>
    <xf numFmtId="0" fontId="14" fillId="3" borderId="39" xfId="0" applyFont="1" applyFill="1" applyBorder="1" applyAlignment="1" applyProtection="1">
      <alignment horizontal="center" vertical="center" textRotation="255"/>
    </xf>
    <xf numFmtId="0" fontId="14" fillId="3" borderId="15" xfId="0" applyFont="1" applyFill="1" applyBorder="1" applyAlignment="1" applyProtection="1">
      <alignment horizontal="center" vertical="center" textRotation="255"/>
    </xf>
    <xf numFmtId="0" fontId="14" fillId="0" borderId="13" xfId="0" applyFont="1" applyFill="1" applyBorder="1" applyAlignment="1" applyProtection="1">
      <alignment horizontal="left" vertical="center" shrinkToFit="1"/>
      <protection locked="0"/>
    </xf>
    <xf numFmtId="0" fontId="14" fillId="0" borderId="38" xfId="0" applyFont="1" applyFill="1" applyBorder="1" applyAlignment="1" applyProtection="1">
      <alignment horizontal="left" vertical="center" shrinkToFit="1"/>
      <protection locked="0"/>
    </xf>
    <xf numFmtId="0" fontId="18" fillId="3" borderId="1"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2" fillId="3" borderId="19" xfId="0" applyFont="1" applyFill="1" applyBorder="1" applyAlignment="1" applyProtection="1">
      <alignment horizontal="left" vertical="center" wrapText="1"/>
    </xf>
    <xf numFmtId="0" fontId="10" fillId="4" borderId="4"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42" fillId="3" borderId="19" xfId="0" applyFont="1" applyFill="1" applyBorder="1" applyAlignment="1" applyProtection="1">
      <alignment horizontal="left" vertical="center"/>
    </xf>
  </cellXfs>
  <cellStyles count="10">
    <cellStyle name="パーセント 2" xfId="2"/>
    <cellStyle name="ハイパーリンク" xfId="7" builtinId="8"/>
    <cellStyle name="桁区切り" xfId="4" builtinId="6"/>
    <cellStyle name="桁区切り 2" xfId="1"/>
    <cellStyle name="桁区切り 3" xfId="6"/>
    <cellStyle name="標準" xfId="0" builtinId="0"/>
    <cellStyle name="標準 2" xfId="3"/>
    <cellStyle name="標準 3" xfId="5"/>
    <cellStyle name="標準 4" xfId="8"/>
    <cellStyle name="標準 5" xfId="9"/>
  </cellStyles>
  <dxfs count="19">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theme="0"/>
      </font>
    </dxf>
    <dxf>
      <font>
        <color auto="1"/>
      </font>
      <fill>
        <patternFill>
          <bgColor rgb="FFFF0000"/>
        </patternFill>
      </fill>
    </dxf>
    <dxf>
      <font>
        <color auto="1"/>
      </font>
      <fill>
        <patternFill>
          <bgColor rgb="FFFF0000"/>
        </patternFill>
      </fill>
    </dxf>
  </dxfs>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26</xdr:col>
      <xdr:colOff>141194</xdr:colOff>
      <xdr:row>34</xdr:row>
      <xdr:rowOff>147357</xdr:rowOff>
    </xdr:from>
    <xdr:ext cx="2577354" cy="661148"/>
    <xdr:sp macro="" textlink="">
      <xdr:nvSpPr>
        <xdr:cNvPr id="6" name="正方形/長方形 5"/>
        <xdr:cNvSpPr/>
      </xdr:nvSpPr>
      <xdr:spPr>
        <a:xfrm>
          <a:off x="6913469" y="5538507"/>
          <a:ext cx="2577354" cy="66114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100" b="1"/>
            <a:t>交付申請時に提出した通帳の写しと相違のないように記載して下さい。</a:t>
          </a:r>
        </a:p>
      </xdr:txBody>
    </xdr:sp>
    <xdr:clientData/>
  </xdr:oneCellAnchor>
  <xdr:oneCellAnchor>
    <xdr:from>
      <xdr:col>26</xdr:col>
      <xdr:colOff>161925</xdr:colOff>
      <xdr:row>1</xdr:row>
      <xdr:rowOff>0</xdr:rowOff>
    </xdr:from>
    <xdr:ext cx="2676525" cy="275717"/>
    <xdr:sp macro="" textlink="">
      <xdr:nvSpPr>
        <xdr:cNvPr id="7" name="正方形/長方形 6"/>
        <xdr:cNvSpPr/>
      </xdr:nvSpPr>
      <xdr:spPr>
        <a:xfrm>
          <a:off x="6934200" y="11430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twoCellAnchor>
    <xdr:from>
      <xdr:col>11</xdr:col>
      <xdr:colOff>95250</xdr:colOff>
      <xdr:row>2</xdr:row>
      <xdr:rowOff>0</xdr:rowOff>
    </xdr:from>
    <xdr:to>
      <xdr:col>14</xdr:col>
      <xdr:colOff>215312</xdr:colOff>
      <xdr:row>7</xdr:row>
      <xdr:rowOff>39828</xdr:rowOff>
    </xdr:to>
    <xdr:sp macro="" textlink="">
      <xdr:nvSpPr>
        <xdr:cNvPr id="4" name="楕円 3"/>
        <xdr:cNvSpPr/>
      </xdr:nvSpPr>
      <xdr:spPr>
        <a:xfrm>
          <a:off x="2924175" y="180975"/>
          <a:ext cx="977312" cy="944703"/>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捨　印</a:t>
          </a:r>
        </a:p>
      </xdr:txBody>
    </xdr:sp>
    <xdr:clientData/>
  </xdr:twoCellAnchor>
  <xdr:twoCellAnchor>
    <xdr:from>
      <xdr:col>0</xdr:col>
      <xdr:colOff>200026</xdr:colOff>
      <xdr:row>50</xdr:row>
      <xdr:rowOff>133349</xdr:rowOff>
    </xdr:from>
    <xdr:to>
      <xdr:col>25</xdr:col>
      <xdr:colOff>66676</xdr:colOff>
      <xdr:row>57</xdr:row>
      <xdr:rowOff>95250</xdr:rowOff>
    </xdr:to>
    <xdr:sp macro="" textlink="">
      <xdr:nvSpPr>
        <xdr:cNvPr id="2" name="テキスト ボックス 1"/>
        <xdr:cNvSpPr txBox="1"/>
      </xdr:nvSpPr>
      <xdr:spPr>
        <a:xfrm>
          <a:off x="200026" y="9172574"/>
          <a:ext cx="6381750" cy="1162051"/>
        </a:xfrm>
        <a:prstGeom prst="rect">
          <a:avLst/>
        </a:prstGeom>
        <a:solidFill>
          <a:srgbClr val="CD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号様式</a:t>
          </a:r>
          <a:r>
            <a:rPr kumimoji="1" lang="ja-JP" altLang="en-US" sz="1100">
              <a:solidFill>
                <a:schemeClr val="dk1"/>
              </a:solidFill>
              <a:effectLst/>
              <a:latin typeface="+mn-lt"/>
              <a:ea typeface="+mn-ea"/>
              <a:cs typeface="+mn-cs"/>
            </a:rPr>
            <a:t>　請求書」は、</a:t>
          </a:r>
          <a:r>
            <a:rPr kumimoji="1" lang="ja-JP" altLang="en-US" sz="1100"/>
            <a:t>第５号様式にて実績報告を行った後、</a:t>
          </a:r>
          <a:endParaRPr kumimoji="1" lang="en-US" altLang="ja-JP" sz="1100"/>
        </a:p>
        <a:p>
          <a:pPr algn="l"/>
          <a:r>
            <a:rPr kumimoji="1" lang="ja-JP" altLang="en-US" sz="1100"/>
            <a:t>県から額確定通知書が届いたあとに、法人の代表印（社判不可）が押印された原本で提出となります。</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26</xdr:col>
      <xdr:colOff>171450</xdr:colOff>
      <xdr:row>0</xdr:row>
      <xdr:rowOff>161922</xdr:rowOff>
    </xdr:from>
    <xdr:ext cx="5010150" cy="4819653"/>
    <xdr:sp macro="" textlink="">
      <xdr:nvSpPr>
        <xdr:cNvPr id="4" name="正方形/長方形 3"/>
        <xdr:cNvSpPr/>
      </xdr:nvSpPr>
      <xdr:spPr>
        <a:xfrm>
          <a:off x="6858000" y="161922"/>
          <a:ext cx="5010150" cy="4819653"/>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1100" b="1"/>
            <a:t>【</a:t>
          </a:r>
          <a:r>
            <a:rPr kumimoji="1" lang="ja-JP" altLang="en-US" sz="1100" b="1"/>
            <a:t>申請書作成にあたっての留意事項</a:t>
          </a:r>
          <a:r>
            <a:rPr kumimoji="1" lang="en-US" altLang="ja-JP" sz="1100" b="1"/>
            <a:t>】</a:t>
          </a:r>
        </a:p>
        <a:p>
          <a:pPr algn="l"/>
          <a:r>
            <a:rPr kumimoji="1" lang="ja-JP" altLang="en-US" sz="1100" b="1"/>
            <a:t>１</a:t>
          </a:r>
          <a:r>
            <a:rPr kumimoji="1" lang="en-US" altLang="ja-JP" sz="1100" b="1"/>
            <a:t>.</a:t>
          </a:r>
          <a:r>
            <a:rPr kumimoji="1" lang="ja-JP" altLang="en-US" sz="1100" b="1"/>
            <a:t>　作成方法</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0">
              <a:effectLst/>
            </a:rPr>
            <a:t>①　法人で各事業所分を取りまとめて一括申請を行ってください。</a:t>
          </a:r>
          <a:endParaRPr lang="en-US" altLang="ja-JP" b="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0">
              <a:effectLst/>
            </a:rPr>
            <a:t>　　　</a:t>
          </a:r>
          <a:r>
            <a:rPr lang="ja-JP" altLang="en-US" b="0">
              <a:solidFill>
                <a:srgbClr val="FF0000"/>
              </a:solidFill>
              <a:effectLst/>
            </a:rPr>
            <a:t>事業所の数だけ、個票を作成してください。</a:t>
          </a:r>
          <a:endParaRPr lang="en-US" altLang="ja-JP" b="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②</a:t>
          </a:r>
          <a:r>
            <a:rPr kumimoji="1" lang="ja-JP" altLang="ja-JP" sz="1100" b="0">
              <a:solidFill>
                <a:schemeClr val="dk1"/>
              </a:solidFill>
              <a:effectLst/>
              <a:latin typeface="+mn-lt"/>
              <a:ea typeface="+mn-ea"/>
              <a:cs typeface="+mn-cs"/>
            </a:rPr>
            <a:t>　各シートの黄色の色つきセルを全て入力して下さい。</a:t>
          </a:r>
          <a:r>
            <a:rPr kumimoji="1" lang="en-US" altLang="ja-JP" sz="1100" b="0">
              <a:solidFill>
                <a:schemeClr val="dk1"/>
              </a:solidFill>
              <a:effectLst/>
              <a:latin typeface="+mn-lt"/>
              <a:ea typeface="+mn-ea"/>
              <a:cs typeface="+mn-cs"/>
            </a:rPr>
            <a:t/>
          </a:r>
          <a:br>
            <a:rPr kumimoji="1" lang="en-US" altLang="ja-JP" sz="1100" b="0">
              <a:solidFill>
                <a:schemeClr val="dk1"/>
              </a:solidFill>
              <a:effectLst/>
              <a:latin typeface="+mn-lt"/>
              <a:ea typeface="+mn-ea"/>
              <a:cs typeface="+mn-cs"/>
            </a:rPr>
          </a:br>
          <a:r>
            <a:rPr kumimoji="1" lang="ja-JP" altLang="en-US" sz="1100" b="0">
              <a:solidFill>
                <a:schemeClr val="dk1"/>
              </a:solidFill>
              <a:effectLst/>
              <a:latin typeface="+mn-lt"/>
              <a:ea typeface="+mn-ea"/>
              <a:cs typeface="+mn-cs"/>
            </a:rPr>
            <a:t>　　　その他の項目は、記入した個票から自動転記されます。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effectLst/>
            </a:rPr>
            <a:t>２</a:t>
          </a:r>
          <a:r>
            <a:rPr lang="en-US" altLang="ja-JP" b="1">
              <a:effectLst/>
            </a:rPr>
            <a:t>.</a:t>
          </a:r>
          <a:r>
            <a:rPr lang="ja-JP" altLang="en-US" b="1">
              <a:effectLst/>
            </a:rPr>
            <a:t>　注意点</a:t>
          </a:r>
          <a:endParaRPr lang="ja-JP" altLang="ja-JP" b="1">
            <a:effectLst/>
          </a:endParaRPr>
        </a:p>
        <a:p>
          <a:pPr algn="l"/>
          <a:r>
            <a:rPr kumimoji="1" lang="ja-JP" altLang="en-US" sz="1100" b="0"/>
            <a:t>①　基本的に各シートは保護されている状態ですので、保護の解除は行わないようお願いします。</a:t>
          </a:r>
          <a:endParaRPr kumimoji="1" lang="en-US" altLang="ja-JP" sz="1100" b="0"/>
        </a:p>
        <a:p>
          <a:pPr algn="l"/>
          <a:r>
            <a:rPr kumimoji="1" lang="ja-JP" altLang="en-US" sz="1100" b="0"/>
            <a:t>②　シート名の変更や追加は絶対に行わないようお願いします。</a:t>
          </a:r>
          <a:endParaRPr kumimoji="1" lang="en-US" altLang="ja-JP" sz="1100" b="0"/>
        </a:p>
        <a:p>
          <a:pPr algn="l"/>
          <a:r>
            <a:rPr kumimoji="1" lang="ja-JP" altLang="en-US" sz="1100" b="0"/>
            <a:t>③　エラー表示が出現している場合は、エラーの原因を解消してから提出してください。</a:t>
          </a:r>
          <a:endParaRPr kumimoji="1" lang="en-US" altLang="ja-JP" sz="1100" b="0"/>
        </a:p>
        <a:p>
          <a:pPr algn="l"/>
          <a:endParaRPr kumimoji="1" lang="en-US" altLang="ja-JP" sz="1100" b="0"/>
        </a:p>
        <a:p>
          <a:pPr algn="l"/>
          <a:r>
            <a:rPr kumimoji="1" lang="ja-JP" altLang="en-US" sz="1100" b="1"/>
            <a:t>３</a:t>
          </a:r>
          <a:r>
            <a:rPr kumimoji="1" lang="en-US" altLang="ja-JP" sz="1100" b="1"/>
            <a:t>.</a:t>
          </a:r>
          <a:r>
            <a:rPr kumimoji="1" lang="ja-JP" altLang="en-US" sz="1100" b="1"/>
            <a:t>　提出方法</a:t>
          </a:r>
          <a:endParaRPr kumimoji="1" lang="en-US" altLang="ja-JP" sz="1100" b="1"/>
        </a:p>
        <a:p>
          <a:pPr algn="l"/>
          <a:r>
            <a:rPr kumimoji="1" lang="ja-JP" altLang="en-US" sz="1100" b="0"/>
            <a:t>①　提出は、電子申請のみでの受付とします（郵送や県庁までご持参された場合受付いたしません）。</a:t>
          </a:r>
          <a:endParaRPr kumimoji="1" lang="en-US" altLang="ja-JP" sz="1100" b="0"/>
        </a:p>
        <a:p>
          <a:pPr algn="l"/>
          <a:r>
            <a:rPr kumimoji="1" lang="ja-JP" altLang="en-US" sz="1100" b="0"/>
            <a:t>②　電子申請で送る際には、ファイル名を 「日付＋法人名」</a:t>
          </a:r>
          <a:r>
            <a:rPr kumimoji="1" lang="en-US" altLang="ja-JP" sz="1100" b="0"/>
            <a:t>.xlsx</a:t>
          </a:r>
          <a:r>
            <a:rPr kumimoji="1" lang="ja-JP" altLang="en-US" sz="1100" b="0"/>
            <a:t>　としてください。</a:t>
          </a:r>
          <a:endParaRPr kumimoji="1" lang="en-US" altLang="ja-JP" sz="1100" b="0"/>
        </a:p>
        <a:p>
          <a:pPr algn="l"/>
          <a:r>
            <a:rPr kumimoji="1" lang="ja-JP" altLang="en-US" sz="1100" b="0"/>
            <a:t>「日付＋法人名」の部分が全角</a:t>
          </a:r>
          <a:r>
            <a:rPr kumimoji="1" lang="en-US" altLang="ja-JP" sz="1100" b="0"/>
            <a:t>25</a:t>
          </a:r>
          <a:r>
            <a:rPr kumimoji="1" lang="ja-JP" altLang="en-US" sz="1100" b="0"/>
            <a:t>文字までしか入らないため、必要に応じて法人名を省略してください。</a:t>
          </a:r>
        </a:p>
        <a:p>
          <a:pPr algn="l"/>
          <a:r>
            <a:rPr kumimoji="1" lang="ja-JP" altLang="en-US" sz="1100" b="0"/>
            <a:t>　例）</a:t>
          </a:r>
          <a:r>
            <a:rPr kumimoji="1" lang="en-US" altLang="ja-JP" sz="1100" b="0"/>
            <a:t>0410(</a:t>
          </a:r>
          <a:r>
            <a:rPr kumimoji="1" lang="ja-JP" altLang="en-US" sz="1100" b="0"/>
            <a:t>株</a:t>
          </a:r>
          <a:r>
            <a:rPr kumimoji="1" lang="en-US" altLang="ja-JP" sz="1100" b="0"/>
            <a:t>)</a:t>
          </a:r>
          <a:r>
            <a:rPr kumimoji="1" lang="ja-JP" altLang="en-US" sz="1100" b="0"/>
            <a:t>おきなわのみんなの会</a:t>
          </a:r>
          <a:r>
            <a:rPr kumimoji="1" lang="en-US" altLang="ja-JP" sz="1100" b="0"/>
            <a:t>.xlsx</a:t>
          </a:r>
          <a:r>
            <a:rPr kumimoji="1" lang="ja-JP" altLang="en-US" sz="1100" b="0"/>
            <a:t>　　等</a:t>
          </a:r>
          <a:endParaRPr kumimoji="1" lang="en-US" altLang="ja-JP" sz="1100" b="0"/>
        </a:p>
        <a:p>
          <a:pPr algn="l"/>
          <a:endParaRPr kumimoji="1" lang="en-US" altLang="ja-JP" sz="1100" b="0"/>
        </a:p>
        <a:p>
          <a:pPr algn="l"/>
          <a:r>
            <a:rPr kumimoji="1" lang="ja-JP" altLang="en-US" sz="1100" b="1"/>
            <a:t>４．請求書</a:t>
          </a:r>
          <a:endParaRPr kumimoji="1" lang="en-US" altLang="ja-JP" sz="1100" b="1"/>
        </a:p>
        <a:p>
          <a:pPr algn="l"/>
          <a:r>
            <a:rPr kumimoji="1" lang="ja-JP" altLang="en-US" sz="1100" b="0"/>
            <a:t>①請求書は実績報告書の審査終了後、あらためて紙文書での提出を依頼しますので、それまでお待ちください。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246529</xdr:colOff>
      <xdr:row>2</xdr:row>
      <xdr:rowOff>210869</xdr:rowOff>
    </xdr:from>
    <xdr:ext cx="2711823" cy="1111426"/>
    <xdr:sp macro="" textlink="">
      <xdr:nvSpPr>
        <xdr:cNvPr id="3" name="正方形/長方形 2"/>
        <xdr:cNvSpPr/>
      </xdr:nvSpPr>
      <xdr:spPr>
        <a:xfrm>
          <a:off x="10141323" y="737545"/>
          <a:ext cx="2711823" cy="1111426"/>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t>その他の項目は、記入した個票から県の台帳情報が自動転記されます。</a:t>
          </a:r>
          <a:endParaRPr kumimoji="1" lang="en-US" altLang="ja-JP" sz="1100" b="1"/>
        </a:p>
        <a:p>
          <a:pPr algn="l"/>
          <a:r>
            <a:rPr kumimoji="1" lang="ja-JP" altLang="en-US" sz="1100" b="1"/>
            <a:t>内容に誤りがある場合や、情報が転記されない場合は、数式を削除し、正しい内容を手入力してください。</a:t>
          </a:r>
        </a:p>
      </xdr:txBody>
    </xdr:sp>
    <xdr:clientData/>
  </xdr:oneCellAnchor>
  <xdr:oneCellAnchor>
    <xdr:from>
      <xdr:col>12</xdr:col>
      <xdr:colOff>268942</xdr:colOff>
      <xdr:row>0</xdr:row>
      <xdr:rowOff>246529</xdr:rowOff>
    </xdr:from>
    <xdr:ext cx="2676525" cy="275717"/>
    <xdr:sp macro="" textlink="">
      <xdr:nvSpPr>
        <xdr:cNvPr id="4" name="正方形/長方形 3"/>
        <xdr:cNvSpPr/>
      </xdr:nvSpPr>
      <xdr:spPr>
        <a:xfrm>
          <a:off x="10163736" y="246529"/>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5300;&#24180;&#24230;&#26989;&#21209;&#65288;&#20107;&#26989;&#29677;&#65289;/01%20&#29677;&#20849;&#26377;/98%20&#29289;&#20385;&#39640;&#39472;&#23550;&#24540;/07_HP&#25522;&#36617;/&#21442;&#32771;&#65306;&#39640;&#40802;&#32773;&#31119;&#31049;&#20171;&#35703;&#35506;/r50113_shinseis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本申請書の使い方"/>
      <sheetName val="交付申請書"/>
      <sheetName val="総括表"/>
      <sheetName val="申請額一覧"/>
      <sheetName val="個票1"/>
      <sheetName val="個票2"/>
      <sheetName val="個票3"/>
      <sheetName val="個票4"/>
      <sheetName val="個票5"/>
      <sheetName val="個票6"/>
      <sheetName val="個票7"/>
      <sheetName val="個票8"/>
      <sheetName val="個票9"/>
      <sheetName val="個票10"/>
      <sheetName val="個票11"/>
      <sheetName val="個票12"/>
      <sheetName val="個票13"/>
      <sheetName val="個票14"/>
      <sheetName val="個票15"/>
      <sheetName val="個票16"/>
      <sheetName val="個票17"/>
      <sheetName val="個票18"/>
      <sheetName val="個票19"/>
      <sheetName val="個票20"/>
      <sheetName val="個票21"/>
      <sheetName val="個票22"/>
      <sheetName val="個票23"/>
      <sheetName val="個票24"/>
      <sheetName val="個票25"/>
      <sheetName val="個票26"/>
      <sheetName val="個票27"/>
      <sheetName val="個票28"/>
      <sheetName val="個票29"/>
      <sheetName val="個票30"/>
      <sheetName val="Vlookup"/>
      <sheetName val="プルダウ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
          <cell r="A1" t="str">
            <v>通所系サービス事業所</v>
          </cell>
          <cell r="B1" t="str">
            <v>訪問及び相談系サービス事業所</v>
          </cell>
          <cell r="C1" t="str">
            <v>短期入所系サービス事業所</v>
          </cell>
          <cell r="D1" t="str">
            <v>多機能型サービス事業所</v>
          </cell>
          <cell r="E1" t="str">
            <v>介護老人福祉施設</v>
          </cell>
          <cell r="F1" t="str">
            <v>介護老人保健施設</v>
          </cell>
          <cell r="G1" t="str">
            <v>介護医療院</v>
          </cell>
          <cell r="H1" t="str">
            <v>介護療養型医療施設</v>
          </cell>
          <cell r="I1" t="str">
            <v>認知症対応型共同生活介護事業所</v>
          </cell>
          <cell r="J1" t="str">
            <v>特定施設入居者生活介護</v>
          </cell>
          <cell r="K1" t="str">
            <v>有料老人ホーム</v>
          </cell>
          <cell r="L1" t="str">
            <v>サービス付き高齢者住宅</v>
          </cell>
          <cell r="M1" t="str">
            <v>軽費老人ホーム</v>
          </cell>
          <cell r="N1" t="str">
            <v>養護老人ホーム</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0"/>
  <sheetViews>
    <sheetView showGridLines="0" view="pageBreakPreview" topLeftCell="A4" zoomScaleNormal="100" zoomScaleSheetLayoutView="100" workbookViewId="0">
      <selection activeCell="C7" sqref="C7"/>
    </sheetView>
  </sheetViews>
  <sheetFormatPr defaultColWidth="9" defaultRowHeight="13.5"/>
  <cols>
    <col min="1" max="1" width="1.625" style="13" customWidth="1"/>
    <col min="2" max="2" width="5.5" style="13" customWidth="1"/>
    <col min="3" max="3" width="34" style="15" customWidth="1"/>
    <col min="4" max="5" width="37.75" style="15" customWidth="1"/>
    <col min="6" max="6" width="4.25" style="13" customWidth="1"/>
    <col min="7" max="16384" width="9" style="13"/>
  </cols>
  <sheetData>
    <row r="2" spans="2:5" ht="17.25">
      <c r="B2" s="16" t="s">
        <v>35</v>
      </c>
      <c r="D2" s="17"/>
    </row>
    <row r="3" spans="2:5" ht="17.25">
      <c r="B3" s="16"/>
      <c r="D3" s="17"/>
    </row>
    <row r="4" spans="2:5" s="14" customFormat="1" ht="14.25">
      <c r="B4" s="18" t="s">
        <v>46</v>
      </c>
      <c r="C4" s="19"/>
      <c r="D4" s="20"/>
      <c r="E4" s="19"/>
    </row>
    <row r="5" spans="2:5" s="14" customFormat="1" ht="14.25">
      <c r="B5" s="18" t="s">
        <v>94</v>
      </c>
      <c r="C5" s="19"/>
      <c r="D5" s="20"/>
      <c r="E5" s="19"/>
    </row>
    <row r="6" spans="2:5" ht="14.25">
      <c r="C6" s="17"/>
      <c r="D6" s="17"/>
    </row>
    <row r="7" spans="2:5" ht="14.25">
      <c r="B7" s="21" t="s">
        <v>30</v>
      </c>
      <c r="C7" s="22" t="s">
        <v>36</v>
      </c>
      <c r="D7" s="23" t="s">
        <v>32</v>
      </c>
      <c r="E7" s="23" t="s">
        <v>29</v>
      </c>
    </row>
    <row r="8" spans="2:5" ht="42" customHeight="1">
      <c r="B8" s="24">
        <v>1</v>
      </c>
      <c r="C8" s="25" t="s">
        <v>31</v>
      </c>
      <c r="D8" s="26"/>
      <c r="E8" s="26"/>
    </row>
    <row r="9" spans="2:5" ht="36" customHeight="1">
      <c r="B9" s="24">
        <v>2</v>
      </c>
      <c r="C9" s="25"/>
      <c r="D9" s="26" t="s">
        <v>88</v>
      </c>
      <c r="E9" s="26"/>
    </row>
    <row r="10" spans="2:5" ht="48" customHeight="1">
      <c r="B10" s="24">
        <v>3</v>
      </c>
      <c r="C10" s="25"/>
      <c r="D10" s="26"/>
      <c r="E10" s="26" t="s">
        <v>89</v>
      </c>
    </row>
    <row r="11" spans="2:5" ht="44.25" customHeight="1">
      <c r="B11" s="24">
        <v>4</v>
      </c>
      <c r="C11" s="25"/>
      <c r="D11" s="26" t="s">
        <v>97</v>
      </c>
      <c r="E11" s="26"/>
    </row>
    <row r="12" spans="2:5" ht="34.5" customHeight="1">
      <c r="B12" s="24">
        <v>5</v>
      </c>
      <c r="C12" s="25"/>
      <c r="D12" s="26" t="s">
        <v>33</v>
      </c>
      <c r="E12" s="26"/>
    </row>
    <row r="13" spans="2:5" ht="34.5" customHeight="1">
      <c r="B13" s="24">
        <v>6</v>
      </c>
      <c r="C13" s="25"/>
      <c r="D13" s="26" t="s">
        <v>34</v>
      </c>
      <c r="E13" s="26"/>
    </row>
    <row r="14" spans="2:5" ht="70.5" customHeight="1">
      <c r="B14" s="24">
        <v>7</v>
      </c>
      <c r="C14" s="27"/>
      <c r="D14" s="28" t="s">
        <v>100</v>
      </c>
      <c r="E14" s="29"/>
    </row>
    <row r="15" spans="2:5" ht="61.5" customHeight="1">
      <c r="B15" s="24">
        <v>8</v>
      </c>
      <c r="C15" s="25"/>
      <c r="D15" s="26" t="s">
        <v>90</v>
      </c>
      <c r="E15" s="26"/>
    </row>
    <row r="16" spans="2:5" ht="141" customHeight="1">
      <c r="B16" s="24">
        <v>9</v>
      </c>
      <c r="C16" s="30"/>
      <c r="D16" s="31" t="s">
        <v>93</v>
      </c>
      <c r="E16" s="26"/>
    </row>
    <row r="17" spans="2:5" ht="221.25" customHeight="1">
      <c r="B17" s="24">
        <v>10</v>
      </c>
      <c r="C17" s="30"/>
      <c r="D17" s="31" t="s">
        <v>99</v>
      </c>
      <c r="E17" s="32"/>
    </row>
    <row r="18" spans="2:5" ht="60">
      <c r="B18" s="24">
        <v>11</v>
      </c>
      <c r="C18" s="30" t="s">
        <v>98</v>
      </c>
      <c r="D18" s="31"/>
      <c r="E18" s="26"/>
    </row>
    <row r="19" spans="2:5" ht="120">
      <c r="B19" s="24">
        <v>12</v>
      </c>
      <c r="C19" s="30" t="s">
        <v>101</v>
      </c>
      <c r="D19" s="26"/>
      <c r="E19" s="26"/>
    </row>
    <row r="20" spans="2:5" ht="54" customHeight="1"/>
  </sheetData>
  <sheetProtection password="F248" sheet="1" objects="1" scenarios="1"/>
  <phoneticPr fontId="6"/>
  <pageMargins left="0.25" right="0.25" top="0.75" bottom="0.75" header="0.3" footer="0.3"/>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9"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8"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7"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6"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5"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4"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3"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2"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1"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0"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48"/>
  <sheetViews>
    <sheetView showGridLines="0" view="pageBreakPreview" topLeftCell="A28" zoomScaleNormal="100" zoomScaleSheetLayoutView="100" workbookViewId="0">
      <selection activeCell="R8" sqref="R8:S8"/>
    </sheetView>
  </sheetViews>
  <sheetFormatPr defaultColWidth="3" defaultRowHeight="13.5"/>
  <cols>
    <col min="1" max="12" width="3.375" customWidth="1"/>
    <col min="13" max="13" width="4.5" customWidth="1"/>
    <col min="14" max="28" width="3.375" customWidth="1"/>
  </cols>
  <sheetData>
    <row r="1" spans="1:28">
      <c r="A1" s="140" t="s">
        <v>4543</v>
      </c>
    </row>
    <row r="2" spans="1:28" ht="14.25" customHeight="1">
      <c r="A2" s="192" t="str">
        <f ca="1">IF(L33&lt;&gt;"",IF(OR(U8="",X8="",C25="",E25="",G25="",N25="",G39="",S39="",H42="",H44="",H46=""),"エラー：未入力の項目がありますので、黄色の色つきセルを全て入力してください。",""),"")</f>
        <v/>
      </c>
      <c r="B2" s="192"/>
      <c r="C2" s="192"/>
      <c r="D2" s="192"/>
      <c r="E2" s="192"/>
      <c r="F2" s="192"/>
      <c r="G2" s="192"/>
      <c r="H2" s="192"/>
      <c r="I2" s="192"/>
      <c r="J2" s="192"/>
      <c r="K2" s="192"/>
      <c r="L2" s="192"/>
      <c r="M2" s="192"/>
      <c r="N2" s="192"/>
      <c r="O2" s="192"/>
      <c r="P2" s="192"/>
      <c r="Q2" s="192"/>
      <c r="R2" s="192"/>
      <c r="S2" s="192"/>
      <c r="T2" s="192"/>
      <c r="U2" s="192"/>
      <c r="V2" s="192"/>
      <c r="W2" s="192"/>
      <c r="X2" s="192"/>
      <c r="Y2" s="192"/>
      <c r="Z2" s="192"/>
    </row>
    <row r="3" spans="1:28" ht="14.2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row>
    <row r="4" spans="1:28" ht="14.25"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row>
    <row r="5" spans="1:28" ht="14.25"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row>
    <row r="6" spans="1:28" ht="14.25" customHeight="1">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row>
    <row r="7" spans="1:28" ht="14.25" customHeight="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row>
    <row r="8" spans="1:28">
      <c r="A8" s="1"/>
      <c r="B8" s="2"/>
      <c r="C8" s="3"/>
      <c r="D8" s="3"/>
      <c r="E8" s="4"/>
      <c r="F8" s="4"/>
      <c r="G8" s="4"/>
      <c r="H8" s="4"/>
      <c r="I8" s="4"/>
      <c r="J8" s="4"/>
      <c r="K8" s="4"/>
      <c r="L8" s="4"/>
      <c r="M8" s="4"/>
      <c r="N8" s="4"/>
      <c r="O8" s="4"/>
      <c r="Q8" s="6" t="s">
        <v>28</v>
      </c>
      <c r="R8" s="193"/>
      <c r="S8" s="193"/>
      <c r="T8" s="126" t="s">
        <v>4</v>
      </c>
      <c r="U8" s="193"/>
      <c r="V8" s="193"/>
      <c r="W8" s="126" t="s">
        <v>3</v>
      </c>
      <c r="X8" s="193"/>
      <c r="Y8" s="193"/>
      <c r="Z8" s="34" t="s">
        <v>2</v>
      </c>
      <c r="AB8" s="4"/>
    </row>
    <row r="9" spans="1:28">
      <c r="Q9" s="5"/>
    </row>
    <row r="11" spans="1:28">
      <c r="B11" s="2"/>
      <c r="C11" s="3"/>
      <c r="D11" s="3" t="s">
        <v>108</v>
      </c>
      <c r="E11" s="4"/>
      <c r="F11" s="4"/>
      <c r="G11" s="4"/>
      <c r="H11" s="4" t="s">
        <v>1</v>
      </c>
      <c r="J11" s="34"/>
      <c r="K11" s="34"/>
      <c r="L11" s="34"/>
      <c r="M11" s="34"/>
      <c r="N11" s="34"/>
      <c r="O11" s="34"/>
      <c r="P11" s="34"/>
      <c r="Q11" s="34"/>
      <c r="R11" s="34"/>
      <c r="S11" s="34"/>
      <c r="T11" s="34"/>
      <c r="U11" s="34"/>
      <c r="V11" s="34"/>
      <c r="W11" s="34"/>
      <c r="X11" s="34"/>
      <c r="Y11" s="34"/>
      <c r="Z11" s="34"/>
      <c r="AA11" s="34"/>
      <c r="AB11" s="34"/>
    </row>
    <row r="12" spans="1:28">
      <c r="A12" s="4"/>
      <c r="B12" s="2"/>
      <c r="C12" s="3"/>
      <c r="D12" s="3"/>
      <c r="E12" s="4"/>
      <c r="F12" s="4"/>
      <c r="G12" s="4"/>
      <c r="H12" s="4"/>
      <c r="I12" s="4"/>
      <c r="J12" s="4"/>
      <c r="K12" s="4"/>
      <c r="L12" s="4"/>
      <c r="M12" s="4"/>
      <c r="N12" s="4"/>
      <c r="O12" s="4"/>
      <c r="P12" s="4"/>
    </row>
    <row r="13" spans="1:28">
      <c r="I13" s="194" t="s">
        <v>23</v>
      </c>
      <c r="J13" s="195"/>
      <c r="K13" s="195"/>
      <c r="L13" s="195"/>
      <c r="M13" s="196" t="str">
        <f>IF(総括表!D7="","",総括表!D7)</f>
        <v/>
      </c>
      <c r="N13" s="196"/>
      <c r="O13" s="196"/>
      <c r="P13" s="196"/>
      <c r="Q13" s="196"/>
      <c r="R13" s="196"/>
      <c r="S13" s="196"/>
      <c r="T13" s="196"/>
      <c r="U13" s="196"/>
      <c r="V13" s="196"/>
      <c r="W13" s="196"/>
      <c r="X13" s="196"/>
      <c r="Y13" s="196"/>
      <c r="AB13" s="4"/>
    </row>
    <row r="14" spans="1:28">
      <c r="A14" s="4"/>
      <c r="B14" s="2"/>
      <c r="C14" s="3"/>
      <c r="D14" s="3"/>
      <c r="E14" s="4"/>
      <c r="F14" s="4"/>
      <c r="G14" s="4"/>
      <c r="H14" s="4"/>
      <c r="I14" s="195"/>
      <c r="J14" s="195"/>
      <c r="K14" s="195"/>
      <c r="L14" s="195"/>
      <c r="M14" s="196"/>
      <c r="N14" s="196"/>
      <c r="O14" s="196"/>
      <c r="P14" s="196"/>
      <c r="Q14" s="196"/>
      <c r="R14" s="196"/>
      <c r="S14" s="196"/>
      <c r="T14" s="196"/>
      <c r="U14" s="196"/>
      <c r="V14" s="196"/>
      <c r="W14" s="196"/>
      <c r="X14" s="196"/>
      <c r="Y14" s="196"/>
      <c r="AB14" s="4"/>
    </row>
    <row r="15" spans="1:28" ht="13.5" customHeight="1">
      <c r="A15" s="4"/>
      <c r="B15" s="2"/>
      <c r="C15" s="3"/>
      <c r="D15" s="3"/>
      <c r="E15" s="4"/>
      <c r="F15" s="4"/>
      <c r="G15" s="4"/>
      <c r="H15" s="4"/>
      <c r="I15" s="185" t="s">
        <v>109</v>
      </c>
      <c r="J15" s="186"/>
      <c r="K15" s="186"/>
      <c r="L15" s="186"/>
      <c r="M15" s="187" t="str">
        <f>IF(総括表!D5="","",総括表!D5)</f>
        <v/>
      </c>
      <c r="N15" s="187"/>
      <c r="O15" s="187"/>
      <c r="P15" s="187"/>
      <c r="Q15" s="187"/>
      <c r="R15" s="187"/>
      <c r="S15" s="187"/>
      <c r="T15" s="187"/>
      <c r="U15" s="187"/>
      <c r="V15" s="187"/>
      <c r="W15" s="187"/>
      <c r="X15" s="187"/>
      <c r="Y15" s="187"/>
    </row>
    <row r="16" spans="1:28">
      <c r="I16" s="186"/>
      <c r="J16" s="186"/>
      <c r="K16" s="186"/>
      <c r="L16" s="186"/>
      <c r="M16" s="187"/>
      <c r="N16" s="187"/>
      <c r="O16" s="187"/>
      <c r="P16" s="187"/>
      <c r="Q16" s="187"/>
      <c r="R16" s="187"/>
      <c r="S16" s="187"/>
      <c r="T16" s="187"/>
      <c r="U16" s="187"/>
      <c r="V16" s="187"/>
      <c r="W16" s="187"/>
      <c r="X16" s="187"/>
      <c r="Y16" s="187"/>
    </row>
    <row r="17" spans="1:28" ht="13.5" customHeight="1">
      <c r="I17" s="185" t="s">
        <v>4488</v>
      </c>
      <c r="J17" s="186"/>
      <c r="K17" s="186"/>
      <c r="L17" s="186"/>
      <c r="M17" s="187" t="str">
        <f>IF(総括表!E8="","",総括表!E8)</f>
        <v/>
      </c>
      <c r="N17" s="187"/>
      <c r="O17" s="187"/>
      <c r="P17" s="187"/>
      <c r="Q17" s="187" t="str">
        <f>IF(総括表!J8="","",総括表!J8)</f>
        <v/>
      </c>
      <c r="R17" s="187"/>
      <c r="S17" s="187"/>
      <c r="T17" s="187"/>
      <c r="U17" s="187"/>
      <c r="V17" s="187"/>
      <c r="W17" s="187"/>
      <c r="X17" s="187"/>
      <c r="Y17" s="188" t="s">
        <v>4537</v>
      </c>
    </row>
    <row r="18" spans="1:28" ht="14.25" customHeight="1">
      <c r="I18" s="186"/>
      <c r="J18" s="186"/>
      <c r="K18" s="186"/>
      <c r="L18" s="186"/>
      <c r="M18" s="187"/>
      <c r="N18" s="187"/>
      <c r="O18" s="187"/>
      <c r="P18" s="187"/>
      <c r="Q18" s="187"/>
      <c r="R18" s="187"/>
      <c r="S18" s="187"/>
      <c r="T18" s="187"/>
      <c r="U18" s="187"/>
      <c r="V18" s="187"/>
      <c r="W18" s="187"/>
      <c r="X18" s="187"/>
      <c r="Y18" s="188"/>
    </row>
    <row r="21" spans="1:28">
      <c r="A21" s="189"/>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row>
    <row r="22" spans="1:28" ht="19.5" customHeight="1">
      <c r="A22" s="190" t="s">
        <v>4544</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row>
    <row r="23" spans="1:28">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row>
    <row r="24" spans="1:28">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row>
    <row r="25" spans="1:28">
      <c r="A25" s="191" t="s">
        <v>4545</v>
      </c>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row>
    <row r="26" spans="1:28">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72"/>
      <c r="AB26" s="72"/>
    </row>
    <row r="27" spans="1:28">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row>
    <row r="30" spans="1:28">
      <c r="N30" t="s">
        <v>103</v>
      </c>
    </row>
    <row r="32" spans="1:28" ht="18" customHeight="1"/>
    <row r="33" spans="2:27" ht="24">
      <c r="E33" s="35" t="s">
        <v>4536</v>
      </c>
      <c r="F33" s="35"/>
      <c r="G33" s="35"/>
      <c r="H33" s="35"/>
      <c r="I33" s="35"/>
      <c r="J33" s="35"/>
      <c r="K33" s="35"/>
      <c r="L33" s="183" t="str">
        <f ca="1">IF(総括表!H13=0,"",総括表!H13)</f>
        <v/>
      </c>
      <c r="M33" s="184"/>
      <c r="N33" s="184"/>
      <c r="O33" s="184"/>
      <c r="P33" s="184"/>
      <c r="Q33" s="184"/>
      <c r="R33" s="184"/>
      <c r="S33" s="184"/>
      <c r="T33" s="184"/>
      <c r="U33" s="83" t="s">
        <v>124</v>
      </c>
    </row>
    <row r="34" spans="2:27" ht="24">
      <c r="E34" s="35"/>
      <c r="F34" s="35"/>
      <c r="G34" s="35"/>
      <c r="H34" s="35"/>
      <c r="I34" s="35"/>
      <c r="J34" s="35"/>
      <c r="K34" s="35"/>
      <c r="L34" s="134"/>
      <c r="M34" s="135"/>
      <c r="N34" s="135"/>
      <c r="O34" s="135"/>
      <c r="P34" s="135"/>
      <c r="Q34" s="135"/>
      <c r="R34" s="135"/>
      <c r="S34" s="135"/>
      <c r="T34" s="135"/>
      <c r="U34" s="136"/>
    </row>
    <row r="35" spans="2:27">
      <c r="E35" s="35"/>
      <c r="F35" s="35"/>
      <c r="G35" s="35"/>
      <c r="H35" s="35"/>
      <c r="I35" s="35"/>
      <c r="J35" s="35"/>
      <c r="K35" s="35"/>
      <c r="L35" s="35"/>
      <c r="M35" s="35"/>
      <c r="N35" s="35"/>
      <c r="O35" s="35"/>
      <c r="P35" s="35"/>
      <c r="Q35" s="35"/>
      <c r="R35" s="35"/>
      <c r="S35" s="35"/>
      <c r="T35" s="35"/>
    </row>
    <row r="36" spans="2:27">
      <c r="E36" s="35" t="s">
        <v>4538</v>
      </c>
      <c r="F36" s="35"/>
      <c r="G36" s="35"/>
      <c r="H36" s="35"/>
      <c r="I36" s="35"/>
      <c r="J36" s="35"/>
      <c r="K36" s="35"/>
      <c r="L36" s="35"/>
      <c r="M36" s="35"/>
      <c r="N36" s="35"/>
      <c r="O36" s="35"/>
      <c r="P36" s="35"/>
      <c r="Q36" s="35"/>
      <c r="R36" s="35"/>
      <c r="S36" s="35"/>
      <c r="T36" s="35"/>
    </row>
    <row r="38" spans="2:27" s="67" customFormat="1">
      <c r="D38" s="68"/>
      <c r="E38" s="68"/>
      <c r="F38" s="68"/>
      <c r="G38" s="68"/>
      <c r="H38" s="68"/>
      <c r="I38" s="69"/>
      <c r="J38" s="69"/>
      <c r="K38" s="69"/>
      <c r="L38" s="69"/>
      <c r="M38" s="69"/>
      <c r="N38" s="69"/>
      <c r="O38" s="69"/>
      <c r="P38" s="69"/>
      <c r="Q38" s="68"/>
      <c r="R38" s="68"/>
      <c r="S38" s="68"/>
      <c r="T38" s="68"/>
      <c r="U38" s="70"/>
      <c r="V38" s="70"/>
      <c r="W38" s="70"/>
      <c r="X38" s="70"/>
      <c r="Y38" s="70"/>
      <c r="Z38" s="70"/>
      <c r="AA38" s="70"/>
    </row>
    <row r="39" spans="2:27">
      <c r="B39" s="152" t="s">
        <v>113</v>
      </c>
      <c r="C39" s="153"/>
      <c r="D39" s="153"/>
      <c r="E39" s="153"/>
      <c r="F39" s="154"/>
      <c r="G39" s="168"/>
      <c r="H39" s="169"/>
      <c r="I39" s="169"/>
      <c r="J39" s="169"/>
      <c r="K39" s="169"/>
      <c r="L39" s="169"/>
      <c r="M39" s="169"/>
      <c r="N39" s="169"/>
      <c r="O39" s="164" t="s">
        <v>104</v>
      </c>
      <c r="P39" s="153"/>
      <c r="Q39" s="153"/>
      <c r="R39" s="154"/>
      <c r="S39" s="168"/>
      <c r="T39" s="169"/>
      <c r="U39" s="169"/>
      <c r="V39" s="169"/>
      <c r="W39" s="169"/>
      <c r="X39" s="169"/>
      <c r="Y39" s="170"/>
    </row>
    <row r="40" spans="2:27">
      <c r="B40" s="165"/>
      <c r="C40" s="166"/>
      <c r="D40" s="166"/>
      <c r="E40" s="166"/>
      <c r="F40" s="167"/>
      <c r="G40" s="171"/>
      <c r="H40" s="172"/>
      <c r="I40" s="172"/>
      <c r="J40" s="172"/>
      <c r="K40" s="172"/>
      <c r="L40" s="172"/>
      <c r="M40" s="172"/>
      <c r="N40" s="172"/>
      <c r="O40" s="165"/>
      <c r="P40" s="166"/>
      <c r="Q40" s="166"/>
      <c r="R40" s="167"/>
      <c r="S40" s="171"/>
      <c r="T40" s="172"/>
      <c r="U40" s="172"/>
      <c r="V40" s="172"/>
      <c r="W40" s="172"/>
      <c r="X40" s="172"/>
      <c r="Y40" s="173"/>
    </row>
    <row r="41" spans="2:27">
      <c r="B41" s="165"/>
      <c r="C41" s="166"/>
      <c r="D41" s="166"/>
      <c r="E41" s="166"/>
      <c r="F41" s="167"/>
      <c r="G41" s="174"/>
      <c r="H41" s="175"/>
      <c r="I41" s="175"/>
      <c r="J41" s="175"/>
      <c r="K41" s="175"/>
      <c r="L41" s="175"/>
      <c r="M41" s="175"/>
      <c r="N41" s="175"/>
      <c r="O41" s="165"/>
      <c r="P41" s="166"/>
      <c r="Q41" s="166"/>
      <c r="R41" s="167"/>
      <c r="S41" s="174"/>
      <c r="T41" s="175"/>
      <c r="U41" s="175"/>
      <c r="V41" s="175"/>
      <c r="W41" s="175"/>
      <c r="X41" s="175"/>
      <c r="Y41" s="176"/>
    </row>
    <row r="42" spans="2:27">
      <c r="B42" s="152" t="s">
        <v>105</v>
      </c>
      <c r="C42" s="153"/>
      <c r="D42" s="153"/>
      <c r="E42" s="153"/>
      <c r="F42" s="153"/>
      <c r="G42" s="154"/>
      <c r="H42" s="177"/>
      <c r="I42" s="178"/>
      <c r="J42" s="178"/>
      <c r="K42" s="178"/>
      <c r="L42" s="178"/>
      <c r="M42" s="178"/>
      <c r="N42" s="178"/>
      <c r="O42" s="178"/>
      <c r="P42" s="178"/>
      <c r="Q42" s="178"/>
      <c r="R42" s="178"/>
      <c r="S42" s="178"/>
      <c r="T42" s="178"/>
      <c r="U42" s="178"/>
      <c r="V42" s="178"/>
      <c r="W42" s="178"/>
      <c r="X42" s="178"/>
      <c r="Y42" s="179"/>
    </row>
    <row r="43" spans="2:27">
      <c r="B43" s="155"/>
      <c r="C43" s="156"/>
      <c r="D43" s="156"/>
      <c r="E43" s="156"/>
      <c r="F43" s="156"/>
      <c r="G43" s="157"/>
      <c r="H43" s="180"/>
      <c r="I43" s="181"/>
      <c r="J43" s="181"/>
      <c r="K43" s="181"/>
      <c r="L43" s="181"/>
      <c r="M43" s="181"/>
      <c r="N43" s="181"/>
      <c r="O43" s="181"/>
      <c r="P43" s="181"/>
      <c r="Q43" s="181"/>
      <c r="R43" s="181"/>
      <c r="S43" s="181"/>
      <c r="T43" s="181"/>
      <c r="U43" s="181"/>
      <c r="V43" s="181"/>
      <c r="W43" s="181"/>
      <c r="X43" s="181"/>
      <c r="Y43" s="182"/>
    </row>
    <row r="44" spans="2:27">
      <c r="B44" s="152" t="s">
        <v>106</v>
      </c>
      <c r="C44" s="153"/>
      <c r="D44" s="153"/>
      <c r="E44" s="153"/>
      <c r="F44" s="153"/>
      <c r="G44" s="154"/>
      <c r="H44" s="158"/>
      <c r="I44" s="159"/>
      <c r="J44" s="159"/>
      <c r="K44" s="159"/>
      <c r="L44" s="159"/>
      <c r="M44" s="159"/>
      <c r="N44" s="159"/>
      <c r="O44" s="159"/>
      <c r="P44" s="159"/>
      <c r="Q44" s="159"/>
      <c r="R44" s="159"/>
      <c r="S44" s="159"/>
      <c r="T44" s="159"/>
      <c r="U44" s="159"/>
      <c r="V44" s="159"/>
      <c r="W44" s="159"/>
      <c r="X44" s="159"/>
      <c r="Y44" s="160"/>
    </row>
    <row r="45" spans="2:27">
      <c r="B45" s="155"/>
      <c r="C45" s="156"/>
      <c r="D45" s="156"/>
      <c r="E45" s="156"/>
      <c r="F45" s="156"/>
      <c r="G45" s="157"/>
      <c r="H45" s="161"/>
      <c r="I45" s="162"/>
      <c r="J45" s="162"/>
      <c r="K45" s="162"/>
      <c r="L45" s="162"/>
      <c r="M45" s="162"/>
      <c r="N45" s="162"/>
      <c r="O45" s="162"/>
      <c r="P45" s="162"/>
      <c r="Q45" s="162"/>
      <c r="R45" s="162"/>
      <c r="S45" s="162"/>
      <c r="T45" s="162"/>
      <c r="U45" s="162"/>
      <c r="V45" s="162"/>
      <c r="W45" s="162"/>
      <c r="X45" s="162"/>
      <c r="Y45" s="163"/>
    </row>
    <row r="46" spans="2:27" ht="13.5" customHeight="1">
      <c r="B46" s="164" t="s">
        <v>123</v>
      </c>
      <c r="C46" s="153"/>
      <c r="D46" s="153"/>
      <c r="E46" s="153"/>
      <c r="F46" s="153"/>
      <c r="G46" s="154"/>
      <c r="H46" s="168"/>
      <c r="I46" s="169"/>
      <c r="J46" s="169"/>
      <c r="K46" s="169"/>
      <c r="L46" s="169"/>
      <c r="M46" s="169"/>
      <c r="N46" s="169"/>
      <c r="O46" s="169"/>
      <c r="P46" s="169"/>
      <c r="Q46" s="169"/>
      <c r="R46" s="169"/>
      <c r="S46" s="169"/>
      <c r="T46" s="169"/>
      <c r="U46" s="169"/>
      <c r="V46" s="169"/>
      <c r="W46" s="169"/>
      <c r="X46" s="169"/>
      <c r="Y46" s="170"/>
    </row>
    <row r="47" spans="2:27">
      <c r="B47" s="165"/>
      <c r="C47" s="166"/>
      <c r="D47" s="166"/>
      <c r="E47" s="166"/>
      <c r="F47" s="166"/>
      <c r="G47" s="167"/>
      <c r="H47" s="171"/>
      <c r="I47" s="172"/>
      <c r="J47" s="172"/>
      <c r="K47" s="172"/>
      <c r="L47" s="172"/>
      <c r="M47" s="172"/>
      <c r="N47" s="172"/>
      <c r="O47" s="172"/>
      <c r="P47" s="172"/>
      <c r="Q47" s="172"/>
      <c r="R47" s="172"/>
      <c r="S47" s="172"/>
      <c r="T47" s="172"/>
      <c r="U47" s="172"/>
      <c r="V47" s="172"/>
      <c r="W47" s="172"/>
      <c r="X47" s="172"/>
      <c r="Y47" s="173"/>
    </row>
    <row r="48" spans="2:27">
      <c r="B48" s="155"/>
      <c r="C48" s="156"/>
      <c r="D48" s="156"/>
      <c r="E48" s="156"/>
      <c r="F48" s="156"/>
      <c r="G48" s="157"/>
      <c r="H48" s="174"/>
      <c r="I48" s="175"/>
      <c r="J48" s="175"/>
      <c r="K48" s="175"/>
      <c r="L48" s="175"/>
      <c r="M48" s="175"/>
      <c r="N48" s="175"/>
      <c r="O48" s="175"/>
      <c r="P48" s="175"/>
      <c r="Q48" s="175"/>
      <c r="R48" s="175"/>
      <c r="S48" s="175"/>
      <c r="T48" s="175"/>
      <c r="U48" s="175"/>
      <c r="V48" s="175"/>
      <c r="W48" s="175"/>
      <c r="X48" s="175"/>
      <c r="Y48" s="176"/>
    </row>
  </sheetData>
  <sheetProtection algorithmName="SHA-512" hashValue="VHYaSQQ748UxMS2NymzMrFa9WpuICtoHHkcAnwBCVI1XkQTkcjk1wmbyhsjYORts4bS/LDKUXzrJtCYHpZ4COw==" saltValue="5wDXziPXwK1/wSIUsAQZBA==" spinCount="100000" sheet="1" objects="1" scenarios="1" selectLockedCells="1"/>
  <mergeCells count="26">
    <mergeCell ref="A2:Z2"/>
    <mergeCell ref="R8:S8"/>
    <mergeCell ref="U8:V8"/>
    <mergeCell ref="X8:Y8"/>
    <mergeCell ref="I13:L14"/>
    <mergeCell ref="M13:Y14"/>
    <mergeCell ref="L33:T33"/>
    <mergeCell ref="I15:L16"/>
    <mergeCell ref="M15:Y16"/>
    <mergeCell ref="I17:L18"/>
    <mergeCell ref="M17:P18"/>
    <mergeCell ref="Q17:X18"/>
    <mergeCell ref="Y17:Y18"/>
    <mergeCell ref="A21:Z21"/>
    <mergeCell ref="A22:Z22"/>
    <mergeCell ref="A25:Z26"/>
    <mergeCell ref="B39:F41"/>
    <mergeCell ref="G39:N41"/>
    <mergeCell ref="O39:R41"/>
    <mergeCell ref="S39:Y41"/>
    <mergeCell ref="B42:G43"/>
    <mergeCell ref="B44:G45"/>
    <mergeCell ref="H44:Y45"/>
    <mergeCell ref="B46:G48"/>
    <mergeCell ref="H46:Y48"/>
    <mergeCell ref="H42:Y43"/>
  </mergeCells>
  <phoneticPr fontId="6"/>
  <conditionalFormatting sqref="A2:Z7">
    <cfRule type="containsText" dxfId="18" priority="1" operator="containsText" text="エラー">
      <formula>NOT(ISERROR(SEARCH("エラー",A2)))</formula>
    </cfRule>
  </conditionalFormatting>
  <dataValidations count="3">
    <dataValidation imeMode="disabled" allowBlank="1" showInputMessage="1" showErrorMessage="1" sqref="R8:S8 U8:V8 X8:Y8"/>
    <dataValidation imeMode="fullAlpha" allowBlank="1" showInputMessage="1" showErrorMessage="1" sqref="H44:Y45 I38:P38 U38:AA38"/>
    <dataValidation type="custom" imeMode="fullKatakana" allowBlank="1" showInputMessage="1" showErrorMessage="1" errorTitle="入力エラー" error="通帳裏面のカナ表記と一致させてください。_x000a__x000a_正しい例）_x000a_シヤ）オキナワケン_x000a_カ）オキナワケン_x000a_カ．オキナワケン" sqref="H46:Y48">
      <formula1>H46=PHONETIC(H46)</formula1>
    </dataValidation>
  </dataValidations>
  <pageMargins left="0.7" right="0.7" top="0.75" bottom="0.75" header="0.3" footer="0.3"/>
  <pageSetup paperSize="9" fitToWidth="0" orientation="portrait" r:id="rId1"/>
  <colBreaks count="1" manualBreakCount="1">
    <brk id="28"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プルダウン!$A$1:$A$3</xm:f>
          </x14:formula1>
          <xm:sqref>H42:Y43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9"/>
  <sheetViews>
    <sheetView workbookViewId="0">
      <pane ySplit="2" topLeftCell="A3" activePane="bottomLeft" state="frozen"/>
      <selection activeCell="AG4" sqref="AG4:AM4"/>
      <selection pane="bottomLeft" activeCell="AG4" sqref="AG4:AM4"/>
    </sheetView>
  </sheetViews>
  <sheetFormatPr defaultRowHeight="13.5"/>
  <cols>
    <col min="1" max="1" width="11.625" style="101" bestFit="1" customWidth="1"/>
    <col min="2" max="2" width="21.375" style="101" bestFit="1" customWidth="1"/>
    <col min="3" max="3" width="22.125" style="101" customWidth="1"/>
    <col min="4" max="4" width="32.625" style="101" customWidth="1"/>
    <col min="5" max="5" width="17.25" style="101" bestFit="1" customWidth="1"/>
    <col min="6" max="6" width="36" style="101" customWidth="1"/>
    <col min="7" max="7" width="17.25" style="101" bestFit="1" customWidth="1"/>
    <col min="8" max="8" width="15.25" style="101" customWidth="1"/>
    <col min="9" max="9" width="14.75" style="101" customWidth="1"/>
    <col min="10" max="10" width="11.875" style="101" customWidth="1"/>
    <col min="11" max="11" width="29.125" style="101" customWidth="1"/>
    <col min="12" max="12" width="30.625" style="101" customWidth="1"/>
    <col min="13" max="13" width="17.25" style="101" bestFit="1" customWidth="1"/>
    <col min="14" max="14" width="39.5" style="101" customWidth="1"/>
    <col min="15" max="15" width="20.25" style="101" customWidth="1"/>
    <col min="16" max="16" width="17.25" style="101" bestFit="1" customWidth="1"/>
    <col min="17" max="17" width="11" style="101" bestFit="1" customWidth="1"/>
    <col min="18" max="16384" width="9" style="101"/>
  </cols>
  <sheetData>
    <row r="1" spans="1:20" s="104" customFormat="1">
      <c r="A1" s="105">
        <v>1</v>
      </c>
      <c r="B1" s="105">
        <v>2</v>
      </c>
      <c r="C1" s="105">
        <v>3</v>
      </c>
      <c r="D1" s="105">
        <v>4</v>
      </c>
      <c r="E1" s="105">
        <v>5</v>
      </c>
      <c r="F1" s="105">
        <v>6</v>
      </c>
      <c r="G1" s="105">
        <v>7</v>
      </c>
      <c r="H1" s="105">
        <v>8</v>
      </c>
      <c r="I1" s="105">
        <v>9</v>
      </c>
      <c r="J1" s="105">
        <v>10</v>
      </c>
      <c r="K1" s="105">
        <v>11</v>
      </c>
      <c r="L1" s="105">
        <v>12</v>
      </c>
      <c r="M1" s="105">
        <v>13</v>
      </c>
      <c r="N1" s="105">
        <v>14</v>
      </c>
      <c r="O1" s="105">
        <v>15</v>
      </c>
      <c r="P1" s="105">
        <v>16</v>
      </c>
      <c r="Q1" s="105">
        <v>17</v>
      </c>
    </row>
    <row r="2" spans="1:20">
      <c r="A2" s="106" t="s">
        <v>132</v>
      </c>
      <c r="B2" s="106" t="s">
        <v>131</v>
      </c>
      <c r="C2" s="106" t="s">
        <v>2387</v>
      </c>
      <c r="D2" s="106" t="s">
        <v>127</v>
      </c>
      <c r="E2" s="106" t="s">
        <v>2388</v>
      </c>
      <c r="F2" s="106" t="s">
        <v>2389</v>
      </c>
      <c r="G2" s="106" t="s">
        <v>2390</v>
      </c>
      <c r="H2" s="106" t="s">
        <v>4436</v>
      </c>
      <c r="I2" s="106" t="s">
        <v>4058</v>
      </c>
      <c r="J2" s="106" t="s">
        <v>4059</v>
      </c>
      <c r="K2" s="106" t="s">
        <v>2391</v>
      </c>
      <c r="L2" s="106" t="s">
        <v>128</v>
      </c>
      <c r="M2" s="106" t="s">
        <v>2392</v>
      </c>
      <c r="N2" s="106" t="s">
        <v>129</v>
      </c>
      <c r="O2" s="106"/>
      <c r="P2" s="106" t="s">
        <v>130</v>
      </c>
      <c r="Q2" s="106" t="s">
        <v>133</v>
      </c>
    </row>
    <row r="3" spans="1:20">
      <c r="A3" s="108">
        <v>4711112222</v>
      </c>
      <c r="B3" s="107"/>
      <c r="C3" s="107" t="s">
        <v>4049</v>
      </c>
      <c r="D3" s="107" t="s">
        <v>4048</v>
      </c>
      <c r="E3" s="108">
        <v>9000021</v>
      </c>
      <c r="F3" s="125" t="s">
        <v>4516</v>
      </c>
      <c r="G3" s="107" t="s">
        <v>4050</v>
      </c>
      <c r="H3" s="107" t="s">
        <v>4502</v>
      </c>
      <c r="I3" s="107" t="s">
        <v>2304</v>
      </c>
      <c r="J3" s="107" t="s">
        <v>4446</v>
      </c>
      <c r="K3" s="107" t="s">
        <v>4052</v>
      </c>
      <c r="L3" s="107" t="s">
        <v>4051</v>
      </c>
      <c r="M3" s="108">
        <v>9000021</v>
      </c>
      <c r="N3" s="125" t="s">
        <v>4517</v>
      </c>
      <c r="O3" s="107" t="str">
        <f>LOOKUP(0,0/FIND(プルダウン!$L$1:$L$41,N3),プルダウン!$M$1:$M$41)</f>
        <v>浦添市</v>
      </c>
      <c r="P3" s="107" t="s">
        <v>4053</v>
      </c>
      <c r="Q3" s="107"/>
      <c r="R3" s="112"/>
      <c r="S3" s="112"/>
      <c r="T3" s="112"/>
    </row>
    <row r="4" spans="1:20">
      <c r="A4" s="108">
        <v>4711113333</v>
      </c>
      <c r="B4" s="107"/>
      <c r="C4" s="107" t="s">
        <v>4049</v>
      </c>
      <c r="D4" s="107" t="s">
        <v>4048</v>
      </c>
      <c r="E4" s="108">
        <v>9000021</v>
      </c>
      <c r="F4" s="125" t="s">
        <v>4516</v>
      </c>
      <c r="G4" s="107" t="s">
        <v>4050</v>
      </c>
      <c r="H4" s="107" t="s">
        <v>4502</v>
      </c>
      <c r="I4" s="107" t="s">
        <v>2304</v>
      </c>
      <c r="J4" s="107" t="s">
        <v>4446</v>
      </c>
      <c r="K4" s="107" t="s">
        <v>4055</v>
      </c>
      <c r="L4" s="107" t="s">
        <v>4054</v>
      </c>
      <c r="M4" s="108">
        <v>9000021</v>
      </c>
      <c r="N4" s="125" t="s">
        <v>4518</v>
      </c>
      <c r="O4" s="107" t="str">
        <f>LOOKUP(0,0/FIND(プルダウン!$L$1:$L$41,N4),プルダウン!$M$1:$M$41)</f>
        <v>浦添市</v>
      </c>
      <c r="P4" s="107" t="s">
        <v>4056</v>
      </c>
      <c r="Q4" s="107"/>
      <c r="R4" s="112"/>
      <c r="S4" s="112"/>
      <c r="T4" s="112"/>
    </row>
    <row r="5" spans="1:20">
      <c r="A5" s="102">
        <v>4750800759</v>
      </c>
      <c r="B5" s="102" t="s">
        <v>391</v>
      </c>
      <c r="C5" s="102" t="s">
        <v>2393</v>
      </c>
      <c r="D5" s="102" t="s">
        <v>258</v>
      </c>
      <c r="E5" s="102">
        <v>9042173</v>
      </c>
      <c r="F5" s="102" t="s">
        <v>2394</v>
      </c>
      <c r="G5" s="102" t="s">
        <v>259</v>
      </c>
      <c r="H5" s="102" t="s">
        <v>4502</v>
      </c>
      <c r="I5" s="102" t="s">
        <v>4060</v>
      </c>
      <c r="J5" s="102" t="s">
        <v>4061</v>
      </c>
      <c r="K5" s="102" t="s">
        <v>2395</v>
      </c>
      <c r="L5" s="102" t="s">
        <v>1409</v>
      </c>
      <c r="M5" s="102">
        <v>9040035</v>
      </c>
      <c r="N5" s="102" t="s">
        <v>1410</v>
      </c>
      <c r="O5" s="113" t="str">
        <f>LOOKUP(0,0/FIND(プルダウン!$L$1:$L$41,N5),プルダウン!$M$1:$M$41)</f>
        <v>沖縄市</v>
      </c>
      <c r="P5" s="102" t="s">
        <v>1411</v>
      </c>
      <c r="Q5" s="103">
        <v>43466</v>
      </c>
    </row>
    <row r="6" spans="1:20">
      <c r="A6" s="102">
        <v>4750800759</v>
      </c>
      <c r="B6" s="102" t="s">
        <v>388</v>
      </c>
      <c r="C6" s="102" t="s">
        <v>2393</v>
      </c>
      <c r="D6" s="102" t="s">
        <v>258</v>
      </c>
      <c r="E6" s="102">
        <v>9042173</v>
      </c>
      <c r="F6" s="102" t="s">
        <v>2394</v>
      </c>
      <c r="G6" s="102" t="s">
        <v>259</v>
      </c>
      <c r="H6" s="102" t="s">
        <v>4437</v>
      </c>
      <c r="I6" s="102" t="s">
        <v>4060</v>
      </c>
      <c r="J6" s="102" t="s">
        <v>4061</v>
      </c>
      <c r="K6" s="102" t="s">
        <v>2395</v>
      </c>
      <c r="L6" s="102" t="s">
        <v>1409</v>
      </c>
      <c r="M6" s="102">
        <v>9040035</v>
      </c>
      <c r="N6" s="102" t="s">
        <v>1410</v>
      </c>
      <c r="O6" s="113" t="str">
        <f>LOOKUP(0,0/FIND(プルダウン!$L$1:$L$41,N6),プルダウン!$M$1:$M$41)</f>
        <v>沖縄市</v>
      </c>
      <c r="P6" s="102" t="s">
        <v>1411</v>
      </c>
      <c r="Q6" s="103">
        <v>43466</v>
      </c>
    </row>
    <row r="7" spans="1:20">
      <c r="A7" s="102">
        <v>4750300693</v>
      </c>
      <c r="B7" s="102" t="s">
        <v>388</v>
      </c>
      <c r="C7" s="102" t="s">
        <v>2396</v>
      </c>
      <c r="D7" s="102" t="s">
        <v>2397</v>
      </c>
      <c r="E7" s="102">
        <v>9042173</v>
      </c>
      <c r="F7" s="102" t="s">
        <v>2398</v>
      </c>
      <c r="G7" s="102" t="s">
        <v>1400</v>
      </c>
      <c r="H7" s="102" t="s">
        <v>4437</v>
      </c>
      <c r="I7" s="102" t="s">
        <v>4062</v>
      </c>
      <c r="J7" s="102" t="s">
        <v>4446</v>
      </c>
      <c r="K7" s="102" t="s">
        <v>2399</v>
      </c>
      <c r="L7" s="102" t="s">
        <v>998</v>
      </c>
      <c r="M7" s="102">
        <v>9012132</v>
      </c>
      <c r="N7" s="102" t="s">
        <v>999</v>
      </c>
      <c r="O7" s="113" t="str">
        <f>LOOKUP(0,0/FIND(プルダウン!$L$1:$L$41,N7),プルダウン!$M$1:$M$41)</f>
        <v>浦添市</v>
      </c>
      <c r="P7" s="102" t="s">
        <v>1000</v>
      </c>
      <c r="Q7" s="103">
        <v>44866</v>
      </c>
    </row>
    <row r="8" spans="1:20">
      <c r="A8" s="102">
        <v>4750101315</v>
      </c>
      <c r="B8" s="102" t="s">
        <v>388</v>
      </c>
      <c r="C8" s="102" t="s">
        <v>2400</v>
      </c>
      <c r="D8" s="102" t="s">
        <v>2401</v>
      </c>
      <c r="E8" s="102">
        <v>9042173</v>
      </c>
      <c r="F8" s="102" t="s">
        <v>2402</v>
      </c>
      <c r="G8" s="102" t="s">
        <v>1400</v>
      </c>
      <c r="H8" s="102" t="s">
        <v>4437</v>
      </c>
      <c r="I8" s="102" t="s">
        <v>4062</v>
      </c>
      <c r="J8" s="102" t="s">
        <v>4063</v>
      </c>
      <c r="K8" s="102" t="s">
        <v>2403</v>
      </c>
      <c r="L8" s="102" t="s">
        <v>703</v>
      </c>
      <c r="M8" s="102">
        <v>9000023</v>
      </c>
      <c r="N8" s="102" t="s">
        <v>704</v>
      </c>
      <c r="O8" s="113" t="str">
        <f>LOOKUP(0,0/FIND(プルダウン!$L$1:$L$41,N8),プルダウン!$M$1:$M$41)</f>
        <v>那覇市</v>
      </c>
      <c r="P8" s="102" t="s">
        <v>705</v>
      </c>
      <c r="Q8" s="103">
        <v>44866</v>
      </c>
    </row>
    <row r="9" spans="1:20">
      <c r="A9" s="102">
        <v>4750801146</v>
      </c>
      <c r="B9" s="102" t="s">
        <v>388</v>
      </c>
      <c r="C9" s="102" t="s">
        <v>2404</v>
      </c>
      <c r="D9" s="102" t="s">
        <v>2397</v>
      </c>
      <c r="E9" s="102">
        <v>9042173</v>
      </c>
      <c r="F9" s="102" t="s">
        <v>2398</v>
      </c>
      <c r="G9" s="102" t="s">
        <v>1400</v>
      </c>
      <c r="H9" s="102" t="s">
        <v>4437</v>
      </c>
      <c r="I9" s="102" t="s">
        <v>4062</v>
      </c>
      <c r="J9" s="102" t="s">
        <v>4063</v>
      </c>
      <c r="K9" s="102" t="s">
        <v>2405</v>
      </c>
      <c r="L9" s="102" t="s">
        <v>1399</v>
      </c>
      <c r="M9" s="102">
        <v>9042173</v>
      </c>
      <c r="N9" s="102" t="s">
        <v>2406</v>
      </c>
      <c r="O9" s="113" t="str">
        <f>LOOKUP(0,0/FIND(プルダウン!$L$1:$L$41,N9),プルダウン!$M$1:$M$41)</f>
        <v>沖縄市</v>
      </c>
      <c r="P9" s="102" t="s">
        <v>1400</v>
      </c>
      <c r="Q9" s="103">
        <v>44866</v>
      </c>
    </row>
    <row r="10" spans="1:20">
      <c r="A10" s="102">
        <v>4751600364</v>
      </c>
      <c r="B10" s="102" t="s">
        <v>391</v>
      </c>
      <c r="C10" s="102" t="s">
        <v>2407</v>
      </c>
      <c r="D10" s="102" t="s">
        <v>2050</v>
      </c>
      <c r="E10" s="102">
        <v>2310033</v>
      </c>
      <c r="F10" s="102" t="s">
        <v>2408</v>
      </c>
      <c r="G10" s="102" t="s">
        <v>2409</v>
      </c>
      <c r="H10" s="102" t="s">
        <v>4437</v>
      </c>
      <c r="I10" s="102" t="s">
        <v>4064</v>
      </c>
      <c r="J10" s="102" t="s">
        <v>4063</v>
      </c>
      <c r="K10" s="102" t="s">
        <v>2410</v>
      </c>
      <c r="L10" s="102" t="s">
        <v>2051</v>
      </c>
      <c r="M10" s="102">
        <v>9050009</v>
      </c>
      <c r="N10" s="102" t="s">
        <v>2052</v>
      </c>
      <c r="O10" s="113" t="str">
        <f>LOOKUP(0,0/FIND(プルダウン!$L$1:$L$41,N10),プルダウン!$M$1:$M$41)</f>
        <v>名護市</v>
      </c>
      <c r="P10" s="102" t="s">
        <v>2053</v>
      </c>
      <c r="Q10" s="103">
        <v>44652</v>
      </c>
    </row>
    <row r="11" spans="1:20">
      <c r="A11" s="102">
        <v>4751600364</v>
      </c>
      <c r="B11" s="102" t="s">
        <v>388</v>
      </c>
      <c r="C11" s="102" t="s">
        <v>2407</v>
      </c>
      <c r="D11" s="102" t="s">
        <v>2050</v>
      </c>
      <c r="E11" s="102">
        <v>2310033</v>
      </c>
      <c r="F11" s="102" t="s">
        <v>2408</v>
      </c>
      <c r="G11" s="102" t="s">
        <v>2409</v>
      </c>
      <c r="H11" s="102" t="s">
        <v>4437</v>
      </c>
      <c r="I11" s="102" t="s">
        <v>4064</v>
      </c>
      <c r="J11" s="102" t="s">
        <v>4063</v>
      </c>
      <c r="K11" s="102" t="s">
        <v>2410</v>
      </c>
      <c r="L11" s="102" t="s">
        <v>2051</v>
      </c>
      <c r="M11" s="102">
        <v>9050009</v>
      </c>
      <c r="N11" s="102" t="s">
        <v>2052</v>
      </c>
      <c r="O11" s="113" t="str">
        <f>LOOKUP(0,0/FIND(プルダウン!$L$1:$L$41,N11),プルダウン!$M$1:$M$41)</f>
        <v>名護市</v>
      </c>
      <c r="P11" s="102" t="s">
        <v>2053</v>
      </c>
      <c r="Q11" s="103">
        <v>44652</v>
      </c>
    </row>
    <row r="12" spans="1:20">
      <c r="A12" s="102">
        <v>4751600372</v>
      </c>
      <c r="B12" s="102" t="s">
        <v>391</v>
      </c>
      <c r="C12" s="102" t="s">
        <v>2407</v>
      </c>
      <c r="D12" s="102" t="s">
        <v>2050</v>
      </c>
      <c r="E12" s="102">
        <v>2310033</v>
      </c>
      <c r="F12" s="102" t="s">
        <v>2408</v>
      </c>
      <c r="G12" s="102" t="s">
        <v>2409</v>
      </c>
      <c r="H12" s="102" t="s">
        <v>4437</v>
      </c>
      <c r="I12" s="102" t="s">
        <v>4064</v>
      </c>
      <c r="J12" s="102" t="s">
        <v>4063</v>
      </c>
      <c r="K12" s="102" t="s">
        <v>2411</v>
      </c>
      <c r="L12" s="102" t="s">
        <v>2054</v>
      </c>
      <c r="M12" s="102">
        <v>9050017</v>
      </c>
      <c r="N12" s="102" t="s">
        <v>2055</v>
      </c>
      <c r="O12" s="113" t="str">
        <f>LOOKUP(0,0/FIND(プルダウン!$L$1:$L$41,N12),プルダウン!$M$1:$M$41)</f>
        <v>名護市</v>
      </c>
      <c r="P12" s="102" t="s">
        <v>2056</v>
      </c>
      <c r="Q12" s="103">
        <v>44652</v>
      </c>
    </row>
    <row r="13" spans="1:20">
      <c r="A13" s="102">
        <v>4751600372</v>
      </c>
      <c r="B13" s="102" t="s">
        <v>388</v>
      </c>
      <c r="C13" s="102" t="s">
        <v>2407</v>
      </c>
      <c r="D13" s="102" t="s">
        <v>2050</v>
      </c>
      <c r="E13" s="102">
        <v>2310033</v>
      </c>
      <c r="F13" s="102" t="s">
        <v>2408</v>
      </c>
      <c r="G13" s="102" t="s">
        <v>2409</v>
      </c>
      <c r="H13" s="102" t="s">
        <v>4437</v>
      </c>
      <c r="I13" s="102" t="s">
        <v>4064</v>
      </c>
      <c r="J13" s="102" t="s">
        <v>4063</v>
      </c>
      <c r="K13" s="102" t="s">
        <v>2411</v>
      </c>
      <c r="L13" s="102" t="s">
        <v>2054</v>
      </c>
      <c r="M13" s="102">
        <v>9050017</v>
      </c>
      <c r="N13" s="102" t="s">
        <v>2055</v>
      </c>
      <c r="O13" s="113" t="str">
        <f>LOOKUP(0,0/FIND(プルダウン!$L$1:$L$41,N13),プルダウン!$M$1:$M$41)</f>
        <v>名護市</v>
      </c>
      <c r="P13" s="102" t="s">
        <v>2056</v>
      </c>
      <c r="Q13" s="103">
        <v>44652</v>
      </c>
    </row>
    <row r="14" spans="1:20">
      <c r="A14" s="102">
        <v>4751700271</v>
      </c>
      <c r="B14" s="102" t="s">
        <v>391</v>
      </c>
      <c r="C14" s="102" t="s">
        <v>2412</v>
      </c>
      <c r="D14" s="102" t="s">
        <v>2122</v>
      </c>
      <c r="E14" s="102">
        <v>6350065</v>
      </c>
      <c r="F14" s="102" t="s">
        <v>2413</v>
      </c>
      <c r="G14" s="102" t="s">
        <v>2414</v>
      </c>
      <c r="H14" s="102" t="s">
        <v>4437</v>
      </c>
      <c r="I14" s="102" t="s">
        <v>4065</v>
      </c>
      <c r="J14" s="102" t="s">
        <v>4063</v>
      </c>
      <c r="K14" s="102" t="s">
        <v>2415</v>
      </c>
      <c r="L14" s="102" t="s">
        <v>2123</v>
      </c>
      <c r="M14" s="102">
        <v>9041201</v>
      </c>
      <c r="N14" s="102" t="s">
        <v>2124</v>
      </c>
      <c r="O14" s="113" t="str">
        <f>LOOKUP(0,0/FIND(プルダウン!$L$1:$L$41,N14),プルダウン!$M$1:$M$41)</f>
        <v>金武町</v>
      </c>
      <c r="P14" s="102" t="s">
        <v>2125</v>
      </c>
      <c r="Q14" s="103">
        <v>44256</v>
      </c>
    </row>
    <row r="15" spans="1:20">
      <c r="A15" s="102">
        <v>4751700271</v>
      </c>
      <c r="B15" s="102" t="s">
        <v>388</v>
      </c>
      <c r="C15" s="102" t="s">
        <v>2412</v>
      </c>
      <c r="D15" s="102" t="s">
        <v>2122</v>
      </c>
      <c r="E15" s="102">
        <v>6350065</v>
      </c>
      <c r="F15" s="102" t="s">
        <v>2413</v>
      </c>
      <c r="G15" s="102" t="s">
        <v>2414</v>
      </c>
      <c r="H15" s="102" t="s">
        <v>4437</v>
      </c>
      <c r="I15" s="102" t="s">
        <v>4065</v>
      </c>
      <c r="J15" s="102" t="s">
        <v>4063</v>
      </c>
      <c r="K15" s="102" t="s">
        <v>2415</v>
      </c>
      <c r="L15" s="102" t="s">
        <v>2123</v>
      </c>
      <c r="M15" s="102">
        <v>9041201</v>
      </c>
      <c r="N15" s="102" t="s">
        <v>2124</v>
      </c>
      <c r="O15" s="113" t="str">
        <f>LOOKUP(0,0/FIND(プルダウン!$L$1:$L$41,N15),プルダウン!$M$1:$M$41)</f>
        <v>金武町</v>
      </c>
      <c r="P15" s="102" t="s">
        <v>2125</v>
      </c>
      <c r="Q15" s="103">
        <v>44256</v>
      </c>
    </row>
    <row r="16" spans="1:20">
      <c r="A16" s="102">
        <v>4750900062</v>
      </c>
      <c r="B16" s="102" t="s">
        <v>388</v>
      </c>
      <c r="C16" s="102" t="s">
        <v>2416</v>
      </c>
      <c r="D16" s="102" t="s">
        <v>1436</v>
      </c>
      <c r="E16" s="102">
        <v>9012202</v>
      </c>
      <c r="F16" s="102" t="s">
        <v>2417</v>
      </c>
      <c r="G16" s="102" t="s">
        <v>1551</v>
      </c>
      <c r="H16" s="102" t="s">
        <v>4438</v>
      </c>
      <c r="I16" s="102" t="s">
        <v>4066</v>
      </c>
      <c r="J16" s="102" t="s">
        <v>4067</v>
      </c>
      <c r="K16" s="102" t="s">
        <v>2418</v>
      </c>
      <c r="L16" s="102" t="s">
        <v>1549</v>
      </c>
      <c r="M16" s="102">
        <v>9012203</v>
      </c>
      <c r="N16" s="102" t="s">
        <v>1550</v>
      </c>
      <c r="O16" s="113" t="str">
        <f>LOOKUP(0,0/FIND(プルダウン!$L$1:$L$41,N16),プルダウン!$M$1:$M$41)</f>
        <v>宜野湾市</v>
      </c>
      <c r="P16" s="102" t="s">
        <v>1551</v>
      </c>
      <c r="Q16" s="103">
        <v>41000</v>
      </c>
    </row>
    <row r="17" spans="1:17">
      <c r="A17" s="102">
        <v>4750900062</v>
      </c>
      <c r="B17" s="102" t="s">
        <v>391</v>
      </c>
      <c r="C17" s="102" t="s">
        <v>2416</v>
      </c>
      <c r="D17" s="102" t="s">
        <v>1436</v>
      </c>
      <c r="E17" s="102">
        <v>9012202</v>
      </c>
      <c r="F17" s="102" t="s">
        <v>2417</v>
      </c>
      <c r="G17" s="102" t="s">
        <v>1551</v>
      </c>
      <c r="H17" s="102" t="s">
        <v>4438</v>
      </c>
      <c r="I17" s="102" t="s">
        <v>4066</v>
      </c>
      <c r="J17" s="102" t="s">
        <v>4067</v>
      </c>
      <c r="K17" s="102" t="s">
        <v>2419</v>
      </c>
      <c r="L17" s="102" t="s">
        <v>1552</v>
      </c>
      <c r="M17" s="102">
        <v>9012203</v>
      </c>
      <c r="N17" s="102" t="s">
        <v>1550</v>
      </c>
      <c r="O17" s="113" t="str">
        <f>LOOKUP(0,0/FIND(プルダウン!$L$1:$L$41,N17),プルダウン!$M$1:$M$41)</f>
        <v>宜野湾市</v>
      </c>
      <c r="P17" s="102" t="s">
        <v>1551</v>
      </c>
      <c r="Q17" s="103">
        <v>41000</v>
      </c>
    </row>
    <row r="18" spans="1:17">
      <c r="A18" s="102">
        <v>4750900211</v>
      </c>
      <c r="B18" s="102" t="s">
        <v>391</v>
      </c>
      <c r="C18" s="102" t="s">
        <v>2416</v>
      </c>
      <c r="D18" s="102" t="s">
        <v>1436</v>
      </c>
      <c r="E18" s="102">
        <v>9012202</v>
      </c>
      <c r="F18" s="102" t="s">
        <v>2420</v>
      </c>
      <c r="G18" s="102" t="s">
        <v>1551</v>
      </c>
      <c r="H18" s="102" t="s">
        <v>4438</v>
      </c>
      <c r="I18" s="102" t="s">
        <v>4066</v>
      </c>
      <c r="J18" s="102" t="s">
        <v>4067</v>
      </c>
      <c r="K18" s="102" t="s">
        <v>2421</v>
      </c>
      <c r="L18" s="102" t="s">
        <v>1586</v>
      </c>
      <c r="M18" s="102">
        <v>9012215</v>
      </c>
      <c r="N18" s="102" t="s">
        <v>1587</v>
      </c>
      <c r="O18" s="113" t="str">
        <f>LOOKUP(0,0/FIND(プルダウン!$L$1:$L$41,N18),プルダウン!$M$1:$M$41)</f>
        <v>宜野湾市</v>
      </c>
      <c r="P18" s="102" t="s">
        <v>1588</v>
      </c>
      <c r="Q18" s="103">
        <v>42614</v>
      </c>
    </row>
    <row r="19" spans="1:17">
      <c r="A19" s="102">
        <v>4750900211</v>
      </c>
      <c r="B19" s="102" t="s">
        <v>388</v>
      </c>
      <c r="C19" s="102" t="s">
        <v>2416</v>
      </c>
      <c r="D19" s="102" t="s">
        <v>1436</v>
      </c>
      <c r="E19" s="102">
        <v>9012202</v>
      </c>
      <c r="F19" s="102" t="s">
        <v>2420</v>
      </c>
      <c r="G19" s="102" t="s">
        <v>1551</v>
      </c>
      <c r="H19" s="102" t="s">
        <v>4438</v>
      </c>
      <c r="I19" s="102" t="s">
        <v>4066</v>
      </c>
      <c r="J19" s="102" t="s">
        <v>4067</v>
      </c>
      <c r="K19" s="102" t="s">
        <v>2421</v>
      </c>
      <c r="L19" s="102" t="s">
        <v>1586</v>
      </c>
      <c r="M19" s="102">
        <v>9012215</v>
      </c>
      <c r="N19" s="102" t="s">
        <v>1587</v>
      </c>
      <c r="O19" s="113" t="str">
        <f>LOOKUP(0,0/FIND(プルダウン!$L$1:$L$41,N19),プルダウン!$M$1:$M$41)</f>
        <v>宜野湾市</v>
      </c>
      <c r="P19" s="102" t="s">
        <v>1588</v>
      </c>
      <c r="Q19" s="103">
        <v>42614</v>
      </c>
    </row>
    <row r="20" spans="1:17">
      <c r="A20" s="102">
        <v>4750800858</v>
      </c>
      <c r="B20" s="102" t="s">
        <v>391</v>
      </c>
      <c r="C20" s="102" t="s">
        <v>2416</v>
      </c>
      <c r="D20" s="102" t="s">
        <v>1436</v>
      </c>
      <c r="E20" s="102">
        <v>9012202</v>
      </c>
      <c r="F20" s="102" t="s">
        <v>2422</v>
      </c>
      <c r="G20" s="102" t="s">
        <v>1551</v>
      </c>
      <c r="H20" s="102" t="s">
        <v>4438</v>
      </c>
      <c r="I20" s="102" t="s">
        <v>4066</v>
      </c>
      <c r="J20" s="102" t="s">
        <v>4067</v>
      </c>
      <c r="K20" s="102" t="s">
        <v>2423</v>
      </c>
      <c r="L20" s="102" t="s">
        <v>1437</v>
      </c>
      <c r="M20" s="102">
        <v>9042171</v>
      </c>
      <c r="N20" s="102" t="s">
        <v>1438</v>
      </c>
      <c r="O20" s="113" t="str">
        <f>LOOKUP(0,0/FIND(プルダウン!$L$1:$L$41,N20),プルダウン!$M$1:$M$41)</f>
        <v>沖縄市</v>
      </c>
      <c r="P20" s="102" t="s">
        <v>1439</v>
      </c>
      <c r="Q20" s="103">
        <v>43739</v>
      </c>
    </row>
    <row r="21" spans="1:17">
      <c r="A21" s="102">
        <v>4750800858</v>
      </c>
      <c r="B21" s="102" t="s">
        <v>388</v>
      </c>
      <c r="C21" s="102" t="s">
        <v>2416</v>
      </c>
      <c r="D21" s="102" t="s">
        <v>1436</v>
      </c>
      <c r="E21" s="102">
        <v>9012202</v>
      </c>
      <c r="F21" s="102" t="s">
        <v>2422</v>
      </c>
      <c r="G21" s="102" t="s">
        <v>1551</v>
      </c>
      <c r="H21" s="102" t="s">
        <v>4438</v>
      </c>
      <c r="I21" s="102" t="s">
        <v>4066</v>
      </c>
      <c r="J21" s="102" t="s">
        <v>4067</v>
      </c>
      <c r="K21" s="102" t="s">
        <v>2423</v>
      </c>
      <c r="L21" s="102" t="s">
        <v>1437</v>
      </c>
      <c r="M21" s="102">
        <v>9042171</v>
      </c>
      <c r="N21" s="102" t="s">
        <v>1438</v>
      </c>
      <c r="O21" s="113" t="str">
        <f>LOOKUP(0,0/FIND(プルダウン!$L$1:$L$41,N21),プルダウン!$M$1:$M$41)</f>
        <v>沖縄市</v>
      </c>
      <c r="P21" s="102" t="s">
        <v>1439</v>
      </c>
      <c r="Q21" s="103">
        <v>43739</v>
      </c>
    </row>
    <row r="22" spans="1:17">
      <c r="A22" s="102">
        <v>4750900146</v>
      </c>
      <c r="B22" s="102" t="s">
        <v>391</v>
      </c>
      <c r="C22" s="102" t="s">
        <v>2424</v>
      </c>
      <c r="D22" s="102" t="s">
        <v>1563</v>
      </c>
      <c r="E22" s="102">
        <v>9012202</v>
      </c>
      <c r="F22" s="102" t="s">
        <v>2425</v>
      </c>
      <c r="G22" s="102" t="s">
        <v>1551</v>
      </c>
      <c r="H22" s="102" t="s">
        <v>4438</v>
      </c>
      <c r="I22" s="102" t="s">
        <v>4066</v>
      </c>
      <c r="J22" s="102" t="s">
        <v>4067</v>
      </c>
      <c r="K22" s="102" t="s">
        <v>2426</v>
      </c>
      <c r="L22" s="102" t="s">
        <v>1564</v>
      </c>
      <c r="M22" s="102">
        <v>9012204</v>
      </c>
      <c r="N22" s="102" t="s">
        <v>1565</v>
      </c>
      <c r="O22" s="113" t="str">
        <f>LOOKUP(0,0/FIND(プルダウン!$L$1:$L$41,N22),プルダウン!$M$1:$M$41)</f>
        <v>宜野湾市</v>
      </c>
      <c r="P22" s="102" t="s">
        <v>1566</v>
      </c>
      <c r="Q22" s="103">
        <v>42614</v>
      </c>
    </row>
    <row r="23" spans="1:17">
      <c r="A23" s="102">
        <v>4750900146</v>
      </c>
      <c r="B23" s="102" t="s">
        <v>388</v>
      </c>
      <c r="C23" s="102" t="s">
        <v>2424</v>
      </c>
      <c r="D23" s="102" t="s">
        <v>1563</v>
      </c>
      <c r="E23" s="102">
        <v>9012202</v>
      </c>
      <c r="F23" s="102" t="s">
        <v>2425</v>
      </c>
      <c r="G23" s="102" t="s">
        <v>1551</v>
      </c>
      <c r="H23" s="102" t="s">
        <v>4438</v>
      </c>
      <c r="I23" s="102" t="s">
        <v>4066</v>
      </c>
      <c r="J23" s="102" t="s">
        <v>4067</v>
      </c>
      <c r="K23" s="102" t="s">
        <v>2426</v>
      </c>
      <c r="L23" s="102" t="s">
        <v>1564</v>
      </c>
      <c r="M23" s="102">
        <v>9012204</v>
      </c>
      <c r="N23" s="102" t="s">
        <v>1567</v>
      </c>
      <c r="O23" s="113" t="str">
        <f>LOOKUP(0,0/FIND(プルダウン!$L$1:$L$41,N23),プルダウン!$M$1:$M$41)</f>
        <v>宜野湾市</v>
      </c>
      <c r="P23" s="102" t="s">
        <v>1566</v>
      </c>
      <c r="Q23" s="103">
        <v>41883</v>
      </c>
    </row>
    <row r="24" spans="1:17">
      <c r="A24" s="102">
        <v>4750300586</v>
      </c>
      <c r="B24" s="102" t="s">
        <v>391</v>
      </c>
      <c r="C24" s="102" t="s">
        <v>2427</v>
      </c>
      <c r="D24" s="102" t="s">
        <v>1007</v>
      </c>
      <c r="E24" s="102">
        <v>9012126</v>
      </c>
      <c r="F24" s="102" t="s">
        <v>2428</v>
      </c>
      <c r="G24" s="102" t="s">
        <v>2429</v>
      </c>
      <c r="H24" s="102" t="s">
        <v>4438</v>
      </c>
      <c r="I24" s="102" t="s">
        <v>4068</v>
      </c>
      <c r="J24" s="102" t="s">
        <v>4069</v>
      </c>
      <c r="K24" s="102" t="s">
        <v>2430</v>
      </c>
      <c r="L24" s="102" t="s">
        <v>1008</v>
      </c>
      <c r="M24" s="102">
        <v>9012133</v>
      </c>
      <c r="N24" s="102" t="s">
        <v>1009</v>
      </c>
      <c r="O24" s="113" t="str">
        <f>LOOKUP(0,0/FIND(プルダウン!$L$1:$L$41,N24),プルダウン!$M$1:$M$41)</f>
        <v>浦添市</v>
      </c>
      <c r="P24" s="102" t="s">
        <v>1010</v>
      </c>
      <c r="Q24" s="103">
        <v>44805</v>
      </c>
    </row>
    <row r="25" spans="1:17">
      <c r="A25" s="102">
        <v>4750300586</v>
      </c>
      <c r="B25" s="102" t="s">
        <v>388</v>
      </c>
      <c r="C25" s="102" t="s">
        <v>2427</v>
      </c>
      <c r="D25" s="102" t="s">
        <v>1007</v>
      </c>
      <c r="E25" s="102">
        <v>9012126</v>
      </c>
      <c r="F25" s="102" t="s">
        <v>2428</v>
      </c>
      <c r="G25" s="102" t="s">
        <v>2429</v>
      </c>
      <c r="H25" s="102" t="s">
        <v>4438</v>
      </c>
      <c r="I25" s="102" t="s">
        <v>4068</v>
      </c>
      <c r="J25" s="102" t="s">
        <v>4069</v>
      </c>
      <c r="K25" s="102" t="s">
        <v>2430</v>
      </c>
      <c r="L25" s="102" t="s">
        <v>1008</v>
      </c>
      <c r="M25" s="102">
        <v>9012133</v>
      </c>
      <c r="N25" s="102" t="s">
        <v>1009</v>
      </c>
      <c r="O25" s="113" t="str">
        <f>LOOKUP(0,0/FIND(プルダウン!$L$1:$L$41,N25),プルダウン!$M$1:$M$41)</f>
        <v>浦添市</v>
      </c>
      <c r="P25" s="102" t="s">
        <v>1010</v>
      </c>
      <c r="Q25" s="103">
        <v>44378</v>
      </c>
    </row>
    <row r="26" spans="1:17">
      <c r="A26" s="102">
        <v>4750801021</v>
      </c>
      <c r="B26" s="102" t="s">
        <v>391</v>
      </c>
      <c r="C26" s="102" t="s">
        <v>2431</v>
      </c>
      <c r="D26" s="102" t="s">
        <v>1495</v>
      </c>
      <c r="E26" s="102">
        <v>9042223</v>
      </c>
      <c r="F26" s="102" t="s">
        <v>2432</v>
      </c>
      <c r="G26" s="102" t="s">
        <v>2433</v>
      </c>
      <c r="H26" s="102" t="s">
        <v>4437</v>
      </c>
      <c r="I26" s="102" t="s">
        <v>4070</v>
      </c>
      <c r="J26" s="102" t="s">
        <v>4063</v>
      </c>
      <c r="K26" s="102" t="s">
        <v>2434</v>
      </c>
      <c r="L26" s="102" t="s">
        <v>1496</v>
      </c>
      <c r="M26" s="102">
        <v>9042143</v>
      </c>
      <c r="N26" s="102" t="s">
        <v>1497</v>
      </c>
      <c r="O26" s="113" t="str">
        <f>LOOKUP(0,0/FIND(プルダウン!$L$1:$L$41,N26),プルダウン!$M$1:$M$41)</f>
        <v>沖縄市</v>
      </c>
      <c r="P26" s="102" t="s">
        <v>1498</v>
      </c>
      <c r="Q26" s="103">
        <v>44470</v>
      </c>
    </row>
    <row r="27" spans="1:17">
      <c r="A27" s="102">
        <v>4750801021</v>
      </c>
      <c r="B27" s="102" t="s">
        <v>388</v>
      </c>
      <c r="C27" s="102" t="s">
        <v>2431</v>
      </c>
      <c r="D27" s="102" t="s">
        <v>1495</v>
      </c>
      <c r="E27" s="102">
        <v>9042223</v>
      </c>
      <c r="F27" s="102" t="s">
        <v>2432</v>
      </c>
      <c r="G27" s="102" t="s">
        <v>2433</v>
      </c>
      <c r="H27" s="102" t="s">
        <v>4437</v>
      </c>
      <c r="I27" s="102" t="s">
        <v>4070</v>
      </c>
      <c r="J27" s="102" t="s">
        <v>4063</v>
      </c>
      <c r="K27" s="102" t="s">
        <v>2434</v>
      </c>
      <c r="L27" s="102" t="s">
        <v>1496</v>
      </c>
      <c r="M27" s="102">
        <v>9042143</v>
      </c>
      <c r="N27" s="102" t="s">
        <v>1497</v>
      </c>
      <c r="O27" s="113" t="str">
        <f>LOOKUP(0,0/FIND(プルダウン!$L$1:$L$41,N27),プルダウン!$M$1:$M$41)</f>
        <v>沖縄市</v>
      </c>
      <c r="P27" s="102" t="s">
        <v>1498</v>
      </c>
      <c r="Q27" s="103">
        <v>44470</v>
      </c>
    </row>
    <row r="28" spans="1:17">
      <c r="A28" s="102">
        <v>4750400279</v>
      </c>
      <c r="B28" s="102" t="s">
        <v>391</v>
      </c>
      <c r="C28" s="102" t="s">
        <v>2435</v>
      </c>
      <c r="D28" s="102" t="s">
        <v>1084</v>
      </c>
      <c r="E28" s="102">
        <v>9041106</v>
      </c>
      <c r="F28" s="102" t="s">
        <v>2436</v>
      </c>
      <c r="G28" s="102" t="s">
        <v>2275</v>
      </c>
      <c r="H28" s="102" t="s">
        <v>4437</v>
      </c>
      <c r="I28" s="102" t="s">
        <v>4071</v>
      </c>
      <c r="J28" s="102" t="s">
        <v>4063</v>
      </c>
      <c r="K28" s="102" t="s">
        <v>2437</v>
      </c>
      <c r="L28" s="102" t="s">
        <v>1085</v>
      </c>
      <c r="M28" s="102">
        <v>9011102</v>
      </c>
      <c r="N28" s="102" t="s">
        <v>1086</v>
      </c>
      <c r="O28" s="113" t="str">
        <f>LOOKUP(0,0/FIND(プルダウン!$L$1:$L$41,N28),プルダウン!$M$1:$M$41)</f>
        <v>南風原町</v>
      </c>
      <c r="P28" s="102" t="s">
        <v>1087</v>
      </c>
      <c r="Q28" s="103">
        <v>44044</v>
      </c>
    </row>
    <row r="29" spans="1:17">
      <c r="A29" s="102">
        <v>4750400279</v>
      </c>
      <c r="B29" s="102" t="s">
        <v>388</v>
      </c>
      <c r="C29" s="102" t="s">
        <v>2435</v>
      </c>
      <c r="D29" s="102" t="s">
        <v>1084</v>
      </c>
      <c r="E29" s="102">
        <v>9041106</v>
      </c>
      <c r="F29" s="102" t="s">
        <v>2436</v>
      </c>
      <c r="G29" s="102" t="s">
        <v>2275</v>
      </c>
      <c r="H29" s="102" t="s">
        <v>4437</v>
      </c>
      <c r="I29" s="102" t="s">
        <v>4071</v>
      </c>
      <c r="J29" s="102" t="s">
        <v>4063</v>
      </c>
      <c r="K29" s="102" t="s">
        <v>2437</v>
      </c>
      <c r="L29" s="102" t="s">
        <v>1085</v>
      </c>
      <c r="M29" s="102">
        <v>9011102</v>
      </c>
      <c r="N29" s="102" t="s">
        <v>1086</v>
      </c>
      <c r="O29" s="113" t="str">
        <f>LOOKUP(0,0/FIND(プルダウン!$L$1:$L$41,N29),プルダウン!$M$1:$M$41)</f>
        <v>南風原町</v>
      </c>
      <c r="P29" s="102" t="s">
        <v>1087</v>
      </c>
      <c r="Q29" s="103">
        <v>44044</v>
      </c>
    </row>
    <row r="30" spans="1:17">
      <c r="A30" s="102">
        <v>4751600125</v>
      </c>
      <c r="B30" s="102" t="s">
        <v>388</v>
      </c>
      <c r="C30" s="102" t="s">
        <v>2438</v>
      </c>
      <c r="D30" s="102" t="s">
        <v>2014</v>
      </c>
      <c r="E30" s="102">
        <v>2730005</v>
      </c>
      <c r="F30" s="102" t="s">
        <v>2439</v>
      </c>
      <c r="G30" s="102" t="s">
        <v>2440</v>
      </c>
      <c r="H30" s="102" t="s">
        <v>4437</v>
      </c>
      <c r="I30" s="102" t="s">
        <v>4072</v>
      </c>
      <c r="J30" s="102" t="s">
        <v>4063</v>
      </c>
      <c r="K30" s="102" t="s">
        <v>2441</v>
      </c>
      <c r="L30" s="102" t="s">
        <v>2015</v>
      </c>
      <c r="M30" s="102">
        <v>9050019</v>
      </c>
      <c r="N30" s="102" t="s">
        <v>2016</v>
      </c>
      <c r="O30" s="113" t="str">
        <f>LOOKUP(0,0/FIND(プルダウン!$L$1:$L$41,N30),プルダウン!$M$1:$M$41)</f>
        <v>名護市</v>
      </c>
      <c r="P30" s="102" t="s">
        <v>2017</v>
      </c>
      <c r="Q30" s="103">
        <v>41974</v>
      </c>
    </row>
    <row r="31" spans="1:17">
      <c r="A31" s="102">
        <v>4752000077</v>
      </c>
      <c r="B31" s="102" t="s">
        <v>388</v>
      </c>
      <c r="C31" s="102" t="s">
        <v>2442</v>
      </c>
      <c r="D31" s="102" t="s">
        <v>379</v>
      </c>
      <c r="E31" s="102">
        <v>9010616</v>
      </c>
      <c r="F31" s="102" t="s">
        <v>2190</v>
      </c>
      <c r="G31" s="102" t="s">
        <v>2443</v>
      </c>
      <c r="H31" s="102" t="s">
        <v>4437</v>
      </c>
      <c r="I31" s="102" t="s">
        <v>4073</v>
      </c>
      <c r="J31" s="102" t="s">
        <v>4061</v>
      </c>
      <c r="K31" s="102" t="s">
        <v>2444</v>
      </c>
      <c r="L31" s="102" t="s">
        <v>2189</v>
      </c>
      <c r="M31" s="102">
        <v>9010616</v>
      </c>
      <c r="N31" s="102" t="s">
        <v>2190</v>
      </c>
      <c r="O31" s="113" t="str">
        <f>LOOKUP(0,0/FIND(プルダウン!$L$1:$L$41,N31),プルダウン!$M$1:$M$41)</f>
        <v>南城市</v>
      </c>
      <c r="P31" s="102" t="s">
        <v>380</v>
      </c>
      <c r="Q31" s="103">
        <v>42917</v>
      </c>
    </row>
    <row r="32" spans="1:17">
      <c r="A32" s="102">
        <v>4752000119</v>
      </c>
      <c r="B32" s="102" t="s">
        <v>391</v>
      </c>
      <c r="C32" s="102" t="s">
        <v>2442</v>
      </c>
      <c r="D32" s="102" t="s">
        <v>379</v>
      </c>
      <c r="E32" s="102">
        <v>9010616</v>
      </c>
      <c r="F32" s="102" t="s">
        <v>2190</v>
      </c>
      <c r="G32" s="102" t="s">
        <v>380</v>
      </c>
      <c r="H32" s="102" t="s">
        <v>4437</v>
      </c>
      <c r="I32" s="102" t="s">
        <v>4073</v>
      </c>
      <c r="J32" s="102" t="s">
        <v>4061</v>
      </c>
      <c r="K32" s="102" t="s">
        <v>2445</v>
      </c>
      <c r="L32" s="102" t="s">
        <v>2196</v>
      </c>
      <c r="M32" s="102">
        <v>9010616</v>
      </c>
      <c r="N32" s="102" t="s">
        <v>2197</v>
      </c>
      <c r="O32" s="113" t="str">
        <f>LOOKUP(0,0/FIND(プルダウン!$L$1:$L$41,N32),プルダウン!$M$1:$M$41)</f>
        <v>南城市</v>
      </c>
      <c r="P32" s="102" t="s">
        <v>2195</v>
      </c>
      <c r="Q32" s="103">
        <v>44287</v>
      </c>
    </row>
    <row r="33" spans="1:17">
      <c r="A33" s="102">
        <v>4752000119</v>
      </c>
      <c r="B33" s="102" t="s">
        <v>388</v>
      </c>
      <c r="C33" s="102" t="s">
        <v>2442</v>
      </c>
      <c r="D33" s="102" t="s">
        <v>379</v>
      </c>
      <c r="E33" s="102">
        <v>9010616</v>
      </c>
      <c r="F33" s="102" t="s">
        <v>2190</v>
      </c>
      <c r="G33" s="102" t="s">
        <v>380</v>
      </c>
      <c r="H33" s="102" t="s">
        <v>4437</v>
      </c>
      <c r="I33" s="102" t="s">
        <v>4073</v>
      </c>
      <c r="J33" s="102" t="s">
        <v>4061</v>
      </c>
      <c r="K33" s="102"/>
      <c r="L33" s="102" t="s">
        <v>2196</v>
      </c>
      <c r="M33" s="102">
        <v>9010616</v>
      </c>
      <c r="N33" s="102" t="s">
        <v>2197</v>
      </c>
      <c r="O33" s="113" t="str">
        <f>LOOKUP(0,0/FIND(プルダウン!$L$1:$L$41,N33),プルダウン!$M$1:$M$41)</f>
        <v>南城市</v>
      </c>
      <c r="P33" s="102" t="s">
        <v>2195</v>
      </c>
      <c r="Q33" s="103">
        <v>44287</v>
      </c>
    </row>
    <row r="34" spans="1:17">
      <c r="A34" s="102">
        <v>4752000101</v>
      </c>
      <c r="B34" s="102" t="s">
        <v>388</v>
      </c>
      <c r="C34" s="102" t="s">
        <v>2442</v>
      </c>
      <c r="D34" s="102" t="s">
        <v>379</v>
      </c>
      <c r="E34" s="102">
        <v>9010616</v>
      </c>
      <c r="F34" s="102" t="s">
        <v>2446</v>
      </c>
      <c r="G34" s="102" t="s">
        <v>380</v>
      </c>
      <c r="H34" s="102" t="s">
        <v>4437</v>
      </c>
      <c r="I34" s="102" t="s">
        <v>4073</v>
      </c>
      <c r="J34" s="102" t="s">
        <v>4061</v>
      </c>
      <c r="K34" s="102" t="s">
        <v>2447</v>
      </c>
      <c r="L34" s="102" t="s">
        <v>2194</v>
      </c>
      <c r="M34" s="102">
        <v>9010616</v>
      </c>
      <c r="N34" s="102" t="s">
        <v>2190</v>
      </c>
      <c r="O34" s="113" t="str">
        <f>LOOKUP(0,0/FIND(プルダウン!$L$1:$L$41,N34),プルダウン!$M$1:$M$41)</f>
        <v>南城市</v>
      </c>
      <c r="P34" s="102" t="s">
        <v>2195</v>
      </c>
      <c r="Q34" s="103">
        <v>44013</v>
      </c>
    </row>
    <row r="35" spans="1:17">
      <c r="A35" s="102">
        <v>4751600448</v>
      </c>
      <c r="B35" s="102" t="s">
        <v>388</v>
      </c>
      <c r="C35" s="102" t="s">
        <v>2448</v>
      </c>
      <c r="D35" s="102" t="s">
        <v>2074</v>
      </c>
      <c r="E35" s="102">
        <v>9050009</v>
      </c>
      <c r="F35" s="102" t="s">
        <v>2449</v>
      </c>
      <c r="G35" s="102" t="s">
        <v>2077</v>
      </c>
      <c r="H35" s="102" t="s">
        <v>4437</v>
      </c>
      <c r="I35" s="102" t="s">
        <v>4074</v>
      </c>
      <c r="J35" s="102" t="s">
        <v>4063</v>
      </c>
      <c r="K35" s="102" t="s">
        <v>2450</v>
      </c>
      <c r="L35" s="102" t="s">
        <v>2075</v>
      </c>
      <c r="M35" s="102">
        <v>9050009</v>
      </c>
      <c r="N35" s="102" t="s">
        <v>2076</v>
      </c>
      <c r="O35" s="113" t="str">
        <f>LOOKUP(0,0/FIND(プルダウン!$L$1:$L$41,N35),プルダウン!$M$1:$M$41)</f>
        <v>名護市</v>
      </c>
      <c r="P35" s="102" t="s">
        <v>2077</v>
      </c>
      <c r="Q35" s="103">
        <v>44774</v>
      </c>
    </row>
    <row r="36" spans="1:17">
      <c r="A36" s="102">
        <v>4751200579</v>
      </c>
      <c r="B36" s="102" t="s">
        <v>391</v>
      </c>
      <c r="C36" s="102" t="s">
        <v>2451</v>
      </c>
      <c r="D36" s="102" t="s">
        <v>2452</v>
      </c>
      <c r="E36" s="102">
        <v>9040116</v>
      </c>
      <c r="F36" s="102" t="s">
        <v>2453</v>
      </c>
      <c r="G36" s="102" t="s">
        <v>2454</v>
      </c>
      <c r="H36" s="102" t="s">
        <v>4437</v>
      </c>
      <c r="I36" s="102" t="s">
        <v>4075</v>
      </c>
      <c r="J36" s="102" t="s">
        <v>4063</v>
      </c>
      <c r="K36" s="102" t="s">
        <v>2455</v>
      </c>
      <c r="L36" s="102" t="s">
        <v>1726</v>
      </c>
      <c r="M36" s="102">
        <v>9040116</v>
      </c>
      <c r="N36" s="102" t="s">
        <v>2453</v>
      </c>
      <c r="O36" s="113" t="str">
        <f>LOOKUP(0,0/FIND(プルダウン!$L$1:$L$41,N36),プルダウン!$M$1:$M$41)</f>
        <v>北谷町</v>
      </c>
      <c r="P36" s="102" t="s">
        <v>2454</v>
      </c>
      <c r="Q36" s="103">
        <v>44958</v>
      </c>
    </row>
    <row r="37" spans="1:17">
      <c r="A37" s="102">
        <v>4751200579</v>
      </c>
      <c r="B37" s="102" t="s">
        <v>388</v>
      </c>
      <c r="C37" s="102" t="s">
        <v>2451</v>
      </c>
      <c r="D37" s="102" t="s">
        <v>2452</v>
      </c>
      <c r="E37" s="102">
        <v>9040116</v>
      </c>
      <c r="F37" s="102" t="s">
        <v>2453</v>
      </c>
      <c r="G37" s="102" t="s">
        <v>2454</v>
      </c>
      <c r="H37" s="102" t="s">
        <v>4437</v>
      </c>
      <c r="I37" s="102" t="s">
        <v>4075</v>
      </c>
      <c r="J37" s="102" t="s">
        <v>4063</v>
      </c>
      <c r="K37" s="102" t="s">
        <v>2455</v>
      </c>
      <c r="L37" s="102" t="s">
        <v>1726</v>
      </c>
      <c r="M37" s="102">
        <v>9040116</v>
      </c>
      <c r="N37" s="102" t="s">
        <v>2453</v>
      </c>
      <c r="O37" s="113" t="str">
        <f>LOOKUP(0,0/FIND(プルダウン!$L$1:$L$41,N37),プルダウン!$M$1:$M$41)</f>
        <v>北谷町</v>
      </c>
      <c r="P37" s="102" t="s">
        <v>2454</v>
      </c>
      <c r="Q37" s="103">
        <v>44958</v>
      </c>
    </row>
    <row r="38" spans="1:17">
      <c r="A38" s="102">
        <v>4751200587</v>
      </c>
      <c r="B38" s="102" t="s">
        <v>391</v>
      </c>
      <c r="C38" s="102" t="s">
        <v>2451</v>
      </c>
      <c r="D38" s="102" t="s">
        <v>2452</v>
      </c>
      <c r="E38" s="102">
        <v>9040116</v>
      </c>
      <c r="F38" s="102" t="s">
        <v>2453</v>
      </c>
      <c r="G38" s="102" t="s">
        <v>2454</v>
      </c>
      <c r="H38" s="102" t="s">
        <v>4437</v>
      </c>
      <c r="I38" s="102" t="s">
        <v>4075</v>
      </c>
      <c r="J38" s="102" t="s">
        <v>4063</v>
      </c>
      <c r="K38" s="102" t="s">
        <v>2456</v>
      </c>
      <c r="L38" s="102" t="s">
        <v>2457</v>
      </c>
      <c r="M38" s="102">
        <v>9040116</v>
      </c>
      <c r="N38" s="102" t="s">
        <v>1727</v>
      </c>
      <c r="O38" s="113" t="str">
        <f>LOOKUP(0,0/FIND(プルダウン!$L$1:$L$41,N38),プルダウン!$M$1:$M$41)</f>
        <v>北谷町</v>
      </c>
      <c r="P38" s="102" t="s">
        <v>1728</v>
      </c>
      <c r="Q38" s="103">
        <v>44958</v>
      </c>
    </row>
    <row r="39" spans="1:17">
      <c r="A39" s="102">
        <v>4751200587</v>
      </c>
      <c r="B39" s="102" t="s">
        <v>388</v>
      </c>
      <c r="C39" s="102" t="s">
        <v>2451</v>
      </c>
      <c r="D39" s="102" t="s">
        <v>2452</v>
      </c>
      <c r="E39" s="102">
        <v>9040116</v>
      </c>
      <c r="F39" s="102" t="s">
        <v>2453</v>
      </c>
      <c r="G39" s="102" t="s">
        <v>2454</v>
      </c>
      <c r="H39" s="102" t="s">
        <v>4437</v>
      </c>
      <c r="I39" s="102" t="s">
        <v>4075</v>
      </c>
      <c r="J39" s="102" t="s">
        <v>4063</v>
      </c>
      <c r="K39" s="102" t="s">
        <v>2456</v>
      </c>
      <c r="L39" s="102" t="s">
        <v>2457</v>
      </c>
      <c r="M39" s="102">
        <v>9040116</v>
      </c>
      <c r="N39" s="102" t="s">
        <v>1727</v>
      </c>
      <c r="O39" s="113" t="str">
        <f>LOOKUP(0,0/FIND(プルダウン!$L$1:$L$41,N39),プルダウン!$M$1:$M$41)</f>
        <v>北谷町</v>
      </c>
      <c r="P39" s="102" t="s">
        <v>1728</v>
      </c>
      <c r="Q39" s="103">
        <v>44958</v>
      </c>
    </row>
    <row r="40" spans="1:17">
      <c r="A40" s="102">
        <v>4751700289</v>
      </c>
      <c r="B40" s="102" t="s">
        <v>391</v>
      </c>
      <c r="C40" s="102" t="s">
        <v>2458</v>
      </c>
      <c r="D40" s="102" t="s">
        <v>2046</v>
      </c>
      <c r="E40" s="102">
        <v>9041303</v>
      </c>
      <c r="F40" s="102" t="s">
        <v>2459</v>
      </c>
      <c r="G40" s="102" t="s">
        <v>2128</v>
      </c>
      <c r="H40" s="102" t="s">
        <v>4437</v>
      </c>
      <c r="I40" s="102" t="s">
        <v>4075</v>
      </c>
      <c r="J40" s="102" t="s">
        <v>4063</v>
      </c>
      <c r="K40" s="102" t="s">
        <v>2460</v>
      </c>
      <c r="L40" s="102" t="s">
        <v>2126</v>
      </c>
      <c r="M40" s="102">
        <v>9041303</v>
      </c>
      <c r="N40" s="102" t="s">
        <v>2127</v>
      </c>
      <c r="O40" s="113" t="str">
        <f>LOOKUP(0,0/FIND(プルダウン!$L$1:$L$41,N40),プルダウン!$M$1:$M$41)</f>
        <v>宜野座村</v>
      </c>
      <c r="P40" s="102" t="s">
        <v>2128</v>
      </c>
      <c r="Q40" s="103">
        <v>44562</v>
      </c>
    </row>
    <row r="41" spans="1:17">
      <c r="A41" s="102">
        <v>4751700289</v>
      </c>
      <c r="B41" s="102" t="s">
        <v>388</v>
      </c>
      <c r="C41" s="102" t="s">
        <v>2458</v>
      </c>
      <c r="D41" s="102" t="s">
        <v>2046</v>
      </c>
      <c r="E41" s="102">
        <v>9041303</v>
      </c>
      <c r="F41" s="102" t="s">
        <v>2459</v>
      </c>
      <c r="G41" s="102" t="s">
        <v>2128</v>
      </c>
      <c r="H41" s="102" t="s">
        <v>4437</v>
      </c>
      <c r="I41" s="102" t="s">
        <v>4075</v>
      </c>
      <c r="J41" s="102" t="s">
        <v>4063</v>
      </c>
      <c r="K41" s="102" t="s">
        <v>2461</v>
      </c>
      <c r="L41" s="102" t="s">
        <v>2126</v>
      </c>
      <c r="M41" s="102">
        <v>9041303</v>
      </c>
      <c r="N41" s="102" t="s">
        <v>2127</v>
      </c>
      <c r="O41" s="113" t="str">
        <f>LOOKUP(0,0/FIND(プルダウン!$L$1:$L$41,N41),プルダウン!$M$1:$M$41)</f>
        <v>宜野座村</v>
      </c>
      <c r="P41" s="102" t="s">
        <v>2128</v>
      </c>
      <c r="Q41" s="103">
        <v>44562</v>
      </c>
    </row>
    <row r="42" spans="1:17">
      <c r="A42" s="102">
        <v>4751600356</v>
      </c>
      <c r="B42" s="102" t="s">
        <v>391</v>
      </c>
      <c r="C42" s="102" t="s">
        <v>2458</v>
      </c>
      <c r="D42" s="102" t="s">
        <v>2046</v>
      </c>
      <c r="E42" s="102">
        <v>9041303</v>
      </c>
      <c r="F42" s="102" t="s">
        <v>2459</v>
      </c>
      <c r="G42" s="102" t="s">
        <v>2128</v>
      </c>
      <c r="H42" s="102" t="s">
        <v>4437</v>
      </c>
      <c r="I42" s="102" t="s">
        <v>4075</v>
      </c>
      <c r="J42" s="102" t="s">
        <v>4063</v>
      </c>
      <c r="K42" s="102" t="s">
        <v>2462</v>
      </c>
      <c r="L42" s="102" t="s">
        <v>2047</v>
      </c>
      <c r="M42" s="102">
        <v>9050007</v>
      </c>
      <c r="N42" s="102" t="s">
        <v>2048</v>
      </c>
      <c r="O42" s="113" t="str">
        <f>LOOKUP(0,0/FIND(プルダウン!$L$1:$L$41,N42),プルダウン!$M$1:$M$41)</f>
        <v>名護市</v>
      </c>
      <c r="P42" s="102" t="s">
        <v>2049</v>
      </c>
      <c r="Q42" s="103">
        <v>44621</v>
      </c>
    </row>
    <row r="43" spans="1:17">
      <c r="A43" s="102">
        <v>4751600356</v>
      </c>
      <c r="B43" s="102" t="s">
        <v>388</v>
      </c>
      <c r="C43" s="102" t="s">
        <v>2458</v>
      </c>
      <c r="D43" s="102" t="s">
        <v>2046</v>
      </c>
      <c r="E43" s="102">
        <v>9041303</v>
      </c>
      <c r="F43" s="102" t="s">
        <v>2459</v>
      </c>
      <c r="G43" s="102" t="s">
        <v>2128</v>
      </c>
      <c r="H43" s="102" t="s">
        <v>4437</v>
      </c>
      <c r="I43" s="102" t="s">
        <v>4075</v>
      </c>
      <c r="J43" s="102" t="s">
        <v>4063</v>
      </c>
      <c r="K43" s="102" t="s">
        <v>2463</v>
      </c>
      <c r="L43" s="102" t="s">
        <v>2047</v>
      </c>
      <c r="M43" s="102">
        <v>9050007</v>
      </c>
      <c r="N43" s="102" t="s">
        <v>2048</v>
      </c>
      <c r="O43" s="113" t="str">
        <f>LOOKUP(0,0/FIND(プルダウン!$L$1:$L$41,N43),プルダウン!$M$1:$M$41)</f>
        <v>名護市</v>
      </c>
      <c r="P43" s="102" t="s">
        <v>2049</v>
      </c>
      <c r="Q43" s="103">
        <v>44621</v>
      </c>
    </row>
    <row r="44" spans="1:17">
      <c r="A44" s="102">
        <v>4750900112</v>
      </c>
      <c r="B44" s="102" t="s">
        <v>391</v>
      </c>
      <c r="C44" s="102" t="s">
        <v>2464</v>
      </c>
      <c r="D44" s="102" t="s">
        <v>360</v>
      </c>
      <c r="E44" s="102">
        <v>9012424</v>
      </c>
      <c r="F44" s="102" t="s">
        <v>2465</v>
      </c>
      <c r="G44" s="102" t="s">
        <v>2466</v>
      </c>
      <c r="H44" s="102" t="s">
        <v>4437</v>
      </c>
      <c r="I44" s="102" t="s">
        <v>4076</v>
      </c>
      <c r="J44" s="102" t="s">
        <v>4063</v>
      </c>
      <c r="K44" s="102" t="s">
        <v>2467</v>
      </c>
      <c r="L44" s="102" t="s">
        <v>1556</v>
      </c>
      <c r="M44" s="102">
        <v>9012203</v>
      </c>
      <c r="N44" s="102" t="s">
        <v>1557</v>
      </c>
      <c r="O44" s="113" t="str">
        <f>LOOKUP(0,0/FIND(プルダウン!$L$1:$L$41,N44),プルダウン!$M$1:$M$41)</f>
        <v>宜野湾市</v>
      </c>
      <c r="P44" s="102" t="s">
        <v>932</v>
      </c>
      <c r="Q44" s="103">
        <v>41426</v>
      </c>
    </row>
    <row r="45" spans="1:17">
      <c r="A45" s="102">
        <v>4750900112</v>
      </c>
      <c r="B45" s="102" t="s">
        <v>388</v>
      </c>
      <c r="C45" s="102" t="s">
        <v>2464</v>
      </c>
      <c r="D45" s="102" t="s">
        <v>360</v>
      </c>
      <c r="E45" s="102">
        <v>9012424</v>
      </c>
      <c r="F45" s="102" t="s">
        <v>2465</v>
      </c>
      <c r="G45" s="102" t="s">
        <v>2466</v>
      </c>
      <c r="H45" s="102" t="s">
        <v>4437</v>
      </c>
      <c r="I45" s="102" t="s">
        <v>4076</v>
      </c>
      <c r="J45" s="102" t="s">
        <v>4063</v>
      </c>
      <c r="K45" s="102" t="s">
        <v>2467</v>
      </c>
      <c r="L45" s="102" t="s">
        <v>1556</v>
      </c>
      <c r="M45" s="102">
        <v>9012203</v>
      </c>
      <c r="N45" s="102" t="s">
        <v>1558</v>
      </c>
      <c r="O45" s="113" t="str">
        <f>LOOKUP(0,0/FIND(プルダウン!$L$1:$L$41,N45),プルダウン!$M$1:$M$41)</f>
        <v>宜野湾市</v>
      </c>
      <c r="P45" s="102" t="s">
        <v>932</v>
      </c>
      <c r="Q45" s="103">
        <v>41426</v>
      </c>
    </row>
    <row r="46" spans="1:17">
      <c r="A46" s="102">
        <v>4750300214</v>
      </c>
      <c r="B46" s="102" t="s">
        <v>391</v>
      </c>
      <c r="C46" s="102" t="s">
        <v>2468</v>
      </c>
      <c r="D46" s="102" t="s">
        <v>360</v>
      </c>
      <c r="E46" s="102">
        <v>9012424</v>
      </c>
      <c r="F46" s="102" t="s">
        <v>2469</v>
      </c>
      <c r="G46" s="102" t="s">
        <v>2466</v>
      </c>
      <c r="H46" s="102" t="s">
        <v>4437</v>
      </c>
      <c r="I46" s="102" t="s">
        <v>4076</v>
      </c>
      <c r="J46" s="102" t="s">
        <v>4063</v>
      </c>
      <c r="K46" s="102" t="s">
        <v>2470</v>
      </c>
      <c r="L46" s="102" t="s">
        <v>929</v>
      </c>
      <c r="M46" s="102">
        <v>9012101</v>
      </c>
      <c r="N46" s="102" t="s">
        <v>930</v>
      </c>
      <c r="O46" s="113" t="str">
        <f>LOOKUP(0,0/FIND(プルダウン!$L$1:$L$41,N46),プルダウン!$M$1:$M$41)</f>
        <v>浦添市</v>
      </c>
      <c r="P46" s="102" t="s">
        <v>931</v>
      </c>
      <c r="Q46" s="103">
        <v>41821</v>
      </c>
    </row>
    <row r="47" spans="1:17">
      <c r="A47" s="102">
        <v>4750300214</v>
      </c>
      <c r="B47" s="102" t="s">
        <v>388</v>
      </c>
      <c r="C47" s="102" t="s">
        <v>2468</v>
      </c>
      <c r="D47" s="102" t="s">
        <v>360</v>
      </c>
      <c r="E47" s="102">
        <v>9012424</v>
      </c>
      <c r="F47" s="102" t="s">
        <v>2469</v>
      </c>
      <c r="G47" s="102" t="s">
        <v>2466</v>
      </c>
      <c r="H47" s="102" t="s">
        <v>4437</v>
      </c>
      <c r="I47" s="102" t="s">
        <v>4076</v>
      </c>
      <c r="J47" s="102" t="s">
        <v>4063</v>
      </c>
      <c r="K47" s="102" t="s">
        <v>2470</v>
      </c>
      <c r="L47" s="102" t="s">
        <v>929</v>
      </c>
      <c r="M47" s="102">
        <v>9012101</v>
      </c>
      <c r="N47" s="102" t="s">
        <v>930</v>
      </c>
      <c r="O47" s="113" t="str">
        <f>LOOKUP(0,0/FIND(プルダウン!$L$1:$L$41,N47),プルダウン!$M$1:$M$41)</f>
        <v>浦添市</v>
      </c>
      <c r="P47" s="102" t="s">
        <v>932</v>
      </c>
      <c r="Q47" s="103">
        <v>41821</v>
      </c>
    </row>
    <row r="48" spans="1:17">
      <c r="A48" s="102">
        <v>4751300304</v>
      </c>
      <c r="B48" s="102" t="s">
        <v>388</v>
      </c>
      <c r="C48" s="102" t="s">
        <v>2471</v>
      </c>
      <c r="D48" s="102" t="s">
        <v>1859</v>
      </c>
      <c r="E48" s="102">
        <v>8620971</v>
      </c>
      <c r="F48" s="102" t="s">
        <v>2472</v>
      </c>
      <c r="G48" s="102" t="s">
        <v>2473</v>
      </c>
      <c r="H48" s="102" t="s">
        <v>4437</v>
      </c>
      <c r="I48" s="102" t="s">
        <v>4077</v>
      </c>
      <c r="J48" s="102" t="s">
        <v>4061</v>
      </c>
      <c r="K48" s="102"/>
      <c r="L48" s="102" t="s">
        <v>1860</v>
      </c>
      <c r="M48" s="102">
        <v>9042214</v>
      </c>
      <c r="N48" s="102" t="s">
        <v>1861</v>
      </c>
      <c r="O48" s="113" t="str">
        <f>LOOKUP(0,0/FIND(プルダウン!$L$1:$L$41,N48),プルダウン!$M$1:$M$41)</f>
        <v>うるま市</v>
      </c>
      <c r="P48" s="102" t="s">
        <v>1862</v>
      </c>
      <c r="Q48" s="103">
        <v>42825</v>
      </c>
    </row>
    <row r="49" spans="1:17">
      <c r="A49" s="102">
        <v>4750300669</v>
      </c>
      <c r="B49" s="102" t="s">
        <v>391</v>
      </c>
      <c r="C49" s="102" t="s">
        <v>2474</v>
      </c>
      <c r="D49" s="102" t="s">
        <v>1027</v>
      </c>
      <c r="E49" s="102">
        <v>9012114</v>
      </c>
      <c r="F49" s="102" t="s">
        <v>2475</v>
      </c>
      <c r="G49" s="102" t="s">
        <v>1030</v>
      </c>
      <c r="H49" s="102" t="s">
        <v>4437</v>
      </c>
      <c r="I49" s="102" t="s">
        <v>4078</v>
      </c>
      <c r="J49" s="102" t="s">
        <v>4061</v>
      </c>
      <c r="K49" s="102" t="s">
        <v>2476</v>
      </c>
      <c r="L49" s="102" t="s">
        <v>1028</v>
      </c>
      <c r="M49" s="102">
        <v>9012101</v>
      </c>
      <c r="N49" s="102" t="s">
        <v>1029</v>
      </c>
      <c r="O49" s="113" t="str">
        <f>LOOKUP(0,0/FIND(プルダウン!$L$1:$L$41,N49),プルダウン!$M$1:$M$41)</f>
        <v>浦添市</v>
      </c>
      <c r="P49" s="102" t="s">
        <v>1030</v>
      </c>
      <c r="Q49" s="103">
        <v>44713</v>
      </c>
    </row>
    <row r="50" spans="1:17">
      <c r="A50" s="102">
        <v>4750300669</v>
      </c>
      <c r="B50" s="102" t="s">
        <v>388</v>
      </c>
      <c r="C50" s="102" t="s">
        <v>2474</v>
      </c>
      <c r="D50" s="102" t="s">
        <v>1027</v>
      </c>
      <c r="E50" s="102">
        <v>9012114</v>
      </c>
      <c r="F50" s="102" t="s">
        <v>2475</v>
      </c>
      <c r="G50" s="102" t="s">
        <v>1030</v>
      </c>
      <c r="H50" s="102" t="s">
        <v>4437</v>
      </c>
      <c r="I50" s="102" t="s">
        <v>4078</v>
      </c>
      <c r="J50" s="102" t="s">
        <v>4061</v>
      </c>
      <c r="K50" s="102" t="s">
        <v>2476</v>
      </c>
      <c r="L50" s="102" t="s">
        <v>1028</v>
      </c>
      <c r="M50" s="102">
        <v>9012101</v>
      </c>
      <c r="N50" s="102" t="s">
        <v>1029</v>
      </c>
      <c r="O50" s="113" t="str">
        <f>LOOKUP(0,0/FIND(プルダウン!$L$1:$L$41,N50),プルダウン!$M$1:$M$41)</f>
        <v>浦添市</v>
      </c>
      <c r="P50" s="102" t="s">
        <v>1030</v>
      </c>
      <c r="Q50" s="103">
        <v>44713</v>
      </c>
    </row>
    <row r="51" spans="1:17">
      <c r="A51" s="102">
        <v>4750000012</v>
      </c>
      <c r="B51" s="102" t="s">
        <v>388</v>
      </c>
      <c r="C51" s="102" t="s">
        <v>2477</v>
      </c>
      <c r="D51" s="102" t="s">
        <v>384</v>
      </c>
      <c r="E51" s="102">
        <v>9020064</v>
      </c>
      <c r="F51" s="102" t="s">
        <v>2478</v>
      </c>
      <c r="G51" s="102" t="s">
        <v>387</v>
      </c>
      <c r="H51" s="102" t="s">
        <v>4437</v>
      </c>
      <c r="I51" s="102" t="s">
        <v>4079</v>
      </c>
      <c r="J51" s="102" t="s">
        <v>4061</v>
      </c>
      <c r="K51" s="102" t="s">
        <v>2479</v>
      </c>
      <c r="L51" s="102" t="s">
        <v>385</v>
      </c>
      <c r="M51" s="102">
        <v>9010405</v>
      </c>
      <c r="N51" s="102" t="s">
        <v>386</v>
      </c>
      <c r="O51" s="113" t="str">
        <f>LOOKUP(0,0/FIND(プルダウン!$L$1:$L$41,N51),プルダウン!$M$1:$M$41)</f>
        <v>八重瀬町</v>
      </c>
      <c r="P51" s="102" t="s">
        <v>387</v>
      </c>
      <c r="Q51" s="103">
        <v>44228</v>
      </c>
    </row>
    <row r="52" spans="1:17">
      <c r="A52" s="102">
        <v>4750900237</v>
      </c>
      <c r="B52" s="102" t="s">
        <v>391</v>
      </c>
      <c r="C52" s="102" t="s">
        <v>2480</v>
      </c>
      <c r="D52" s="102" t="s">
        <v>955</v>
      </c>
      <c r="E52" s="102">
        <v>9012224</v>
      </c>
      <c r="F52" s="102" t="s">
        <v>2481</v>
      </c>
      <c r="G52" s="102" t="s">
        <v>1581</v>
      </c>
      <c r="H52" s="102" t="s">
        <v>4437</v>
      </c>
      <c r="I52" s="102" t="s">
        <v>4080</v>
      </c>
      <c r="J52" s="102" t="s">
        <v>4063</v>
      </c>
      <c r="K52" s="102"/>
      <c r="L52" s="102" t="s">
        <v>1591</v>
      </c>
      <c r="M52" s="102">
        <v>9012224</v>
      </c>
      <c r="N52" s="102" t="s">
        <v>1592</v>
      </c>
      <c r="O52" s="113" t="str">
        <f>LOOKUP(0,0/FIND(プルダウン!$L$1:$L$41,N52),プルダウン!$M$1:$M$41)</f>
        <v>宜野湾市</v>
      </c>
      <c r="P52" s="102" t="s">
        <v>1593</v>
      </c>
      <c r="Q52" s="103">
        <v>42825</v>
      </c>
    </row>
    <row r="53" spans="1:17">
      <c r="A53" s="102">
        <v>4750900237</v>
      </c>
      <c r="B53" s="102" t="s">
        <v>388</v>
      </c>
      <c r="C53" s="102" t="s">
        <v>2480</v>
      </c>
      <c r="D53" s="102" t="s">
        <v>955</v>
      </c>
      <c r="E53" s="102">
        <v>9012224</v>
      </c>
      <c r="F53" s="102" t="s">
        <v>2481</v>
      </c>
      <c r="G53" s="102" t="s">
        <v>1581</v>
      </c>
      <c r="H53" s="102" t="s">
        <v>4437</v>
      </c>
      <c r="I53" s="102" t="s">
        <v>4080</v>
      </c>
      <c r="J53" s="102" t="s">
        <v>4063</v>
      </c>
      <c r="K53" s="102" t="s">
        <v>2482</v>
      </c>
      <c r="L53" s="102" t="s">
        <v>1591</v>
      </c>
      <c r="M53" s="102">
        <v>9012224</v>
      </c>
      <c r="N53" s="102" t="s">
        <v>1592</v>
      </c>
      <c r="O53" s="113" t="str">
        <f>LOOKUP(0,0/FIND(プルダウン!$L$1:$L$41,N53),プルダウン!$M$1:$M$41)</f>
        <v>宜野湾市</v>
      </c>
      <c r="P53" s="102" t="s">
        <v>1593</v>
      </c>
      <c r="Q53" s="103">
        <v>43586</v>
      </c>
    </row>
    <row r="54" spans="1:17">
      <c r="A54" s="102">
        <v>4750300354</v>
      </c>
      <c r="B54" s="102" t="s">
        <v>391</v>
      </c>
      <c r="C54" s="102" t="s">
        <v>2480</v>
      </c>
      <c r="D54" s="102" t="s">
        <v>955</v>
      </c>
      <c r="E54" s="102">
        <v>9012224</v>
      </c>
      <c r="F54" s="102" t="s">
        <v>2481</v>
      </c>
      <c r="G54" s="102" t="s">
        <v>1581</v>
      </c>
      <c r="H54" s="102" t="s">
        <v>4437</v>
      </c>
      <c r="I54" s="102" t="s">
        <v>4080</v>
      </c>
      <c r="J54" s="102" t="s">
        <v>4063</v>
      </c>
      <c r="K54" s="102" t="s">
        <v>2483</v>
      </c>
      <c r="L54" s="102" t="s">
        <v>956</v>
      </c>
      <c r="M54" s="102">
        <v>9012113</v>
      </c>
      <c r="N54" s="102" t="s">
        <v>957</v>
      </c>
      <c r="O54" s="113" t="str">
        <f>LOOKUP(0,0/FIND(プルダウン!$L$1:$L$41,N54),プルダウン!$M$1:$M$41)</f>
        <v>浦添市</v>
      </c>
      <c r="P54" s="102" t="s">
        <v>958</v>
      </c>
      <c r="Q54" s="103">
        <v>42705</v>
      </c>
    </row>
    <row r="55" spans="1:17">
      <c r="A55" s="102">
        <v>4750300354</v>
      </c>
      <c r="B55" s="102" t="s">
        <v>388</v>
      </c>
      <c r="C55" s="102" t="s">
        <v>2480</v>
      </c>
      <c r="D55" s="102" t="s">
        <v>955</v>
      </c>
      <c r="E55" s="102">
        <v>9012224</v>
      </c>
      <c r="F55" s="102" t="s">
        <v>2481</v>
      </c>
      <c r="G55" s="102" t="s">
        <v>1581</v>
      </c>
      <c r="H55" s="102" t="s">
        <v>4437</v>
      </c>
      <c r="I55" s="102" t="s">
        <v>4080</v>
      </c>
      <c r="J55" s="102" t="s">
        <v>4063</v>
      </c>
      <c r="K55" s="102" t="s">
        <v>2483</v>
      </c>
      <c r="L55" s="102" t="s">
        <v>956</v>
      </c>
      <c r="M55" s="102">
        <v>9012113</v>
      </c>
      <c r="N55" s="102" t="s">
        <v>957</v>
      </c>
      <c r="O55" s="113" t="str">
        <f>LOOKUP(0,0/FIND(プルダウン!$L$1:$L$41,N55),プルダウン!$M$1:$M$41)</f>
        <v>浦添市</v>
      </c>
      <c r="P55" s="102" t="s">
        <v>958</v>
      </c>
      <c r="Q55" s="103">
        <v>42705</v>
      </c>
    </row>
    <row r="56" spans="1:17">
      <c r="A56" s="102">
        <v>4750900195</v>
      </c>
      <c r="B56" s="102" t="s">
        <v>391</v>
      </c>
      <c r="C56" s="102" t="s">
        <v>2480</v>
      </c>
      <c r="D56" s="102" t="s">
        <v>955</v>
      </c>
      <c r="E56" s="102">
        <v>9012224</v>
      </c>
      <c r="F56" s="102" t="s">
        <v>2484</v>
      </c>
      <c r="G56" s="102" t="s">
        <v>1581</v>
      </c>
      <c r="H56" s="102" t="s">
        <v>4437</v>
      </c>
      <c r="I56" s="102" t="s">
        <v>4080</v>
      </c>
      <c r="J56" s="102" t="s">
        <v>4063</v>
      </c>
      <c r="K56" s="102" t="s">
        <v>2485</v>
      </c>
      <c r="L56" s="102" t="s">
        <v>1579</v>
      </c>
      <c r="M56" s="102">
        <v>9012224</v>
      </c>
      <c r="N56" s="102" t="s">
        <v>1580</v>
      </c>
      <c r="O56" s="113" t="str">
        <f>LOOKUP(0,0/FIND(プルダウン!$L$1:$L$41,N56),プルダウン!$M$1:$M$41)</f>
        <v>宜野湾市</v>
      </c>
      <c r="P56" s="102" t="s">
        <v>1581</v>
      </c>
      <c r="Q56" s="103">
        <v>42461</v>
      </c>
    </row>
    <row r="57" spans="1:17">
      <c r="A57" s="102">
        <v>4750900195</v>
      </c>
      <c r="B57" s="102" t="s">
        <v>388</v>
      </c>
      <c r="C57" s="102" t="s">
        <v>2480</v>
      </c>
      <c r="D57" s="102" t="s">
        <v>955</v>
      </c>
      <c r="E57" s="102">
        <v>9012224</v>
      </c>
      <c r="F57" s="102" t="s">
        <v>2484</v>
      </c>
      <c r="G57" s="102" t="s">
        <v>1581</v>
      </c>
      <c r="H57" s="102" t="s">
        <v>4437</v>
      </c>
      <c r="I57" s="102" t="s">
        <v>4080</v>
      </c>
      <c r="J57" s="102" t="s">
        <v>4063</v>
      </c>
      <c r="K57" s="102" t="s">
        <v>2485</v>
      </c>
      <c r="L57" s="102" t="s">
        <v>1579</v>
      </c>
      <c r="M57" s="102">
        <v>9012224</v>
      </c>
      <c r="N57" s="102" t="s">
        <v>1580</v>
      </c>
      <c r="O57" s="113" t="str">
        <f>LOOKUP(0,0/FIND(プルダウン!$L$1:$L$41,N57),プルダウン!$M$1:$M$41)</f>
        <v>宜野湾市</v>
      </c>
      <c r="P57" s="102" t="s">
        <v>1581</v>
      </c>
      <c r="Q57" s="103">
        <v>42461</v>
      </c>
    </row>
    <row r="58" spans="1:17">
      <c r="A58" s="102">
        <v>4750100796</v>
      </c>
      <c r="B58" s="102" t="s">
        <v>388</v>
      </c>
      <c r="C58" s="102" t="s">
        <v>2486</v>
      </c>
      <c r="D58" s="102" t="s">
        <v>144</v>
      </c>
      <c r="E58" s="102">
        <v>9000021</v>
      </c>
      <c r="F58" s="102" t="s">
        <v>2487</v>
      </c>
      <c r="G58" s="102" t="s">
        <v>330</v>
      </c>
      <c r="H58" s="102" t="s">
        <v>4437</v>
      </c>
      <c r="I58" s="102" t="s">
        <v>4081</v>
      </c>
      <c r="J58" s="102" t="s">
        <v>4063</v>
      </c>
      <c r="K58" s="102" t="s">
        <v>2488</v>
      </c>
      <c r="L58" s="102" t="s">
        <v>557</v>
      </c>
      <c r="M58" s="102">
        <v>9000024</v>
      </c>
      <c r="N58" s="102" t="s">
        <v>558</v>
      </c>
      <c r="O58" s="113" t="str">
        <f>LOOKUP(0,0/FIND(プルダウン!$L$1:$L$41,N58),プルダウン!$M$1:$M$41)</f>
        <v>那覇市</v>
      </c>
      <c r="P58" s="102" t="s">
        <v>559</v>
      </c>
      <c r="Q58" s="103">
        <v>43586</v>
      </c>
    </row>
    <row r="59" spans="1:17">
      <c r="A59" s="102">
        <v>4750300461</v>
      </c>
      <c r="B59" s="102" t="s">
        <v>391</v>
      </c>
      <c r="C59" s="102" t="s">
        <v>2489</v>
      </c>
      <c r="D59" s="102" t="s">
        <v>175</v>
      </c>
      <c r="E59" s="102">
        <v>9012126</v>
      </c>
      <c r="F59" s="102" t="s">
        <v>2490</v>
      </c>
      <c r="G59" s="102" t="s">
        <v>176</v>
      </c>
      <c r="H59" s="102" t="s">
        <v>4437</v>
      </c>
      <c r="I59" s="102" t="s">
        <v>4082</v>
      </c>
      <c r="J59" s="102" t="s">
        <v>4061</v>
      </c>
      <c r="K59" s="102" t="s">
        <v>2491</v>
      </c>
      <c r="L59" s="102" t="s">
        <v>978</v>
      </c>
      <c r="M59" s="102">
        <v>9012101</v>
      </c>
      <c r="N59" s="102" t="s">
        <v>2492</v>
      </c>
      <c r="O59" s="113" t="str">
        <f>LOOKUP(0,0/FIND(プルダウン!$L$1:$L$41,N59),プルダウン!$M$1:$M$41)</f>
        <v>浦添市</v>
      </c>
      <c r="P59" s="102" t="s">
        <v>979</v>
      </c>
      <c r="Q59" s="103">
        <v>43191</v>
      </c>
    </row>
    <row r="60" spans="1:17">
      <c r="A60" s="102">
        <v>4750300461</v>
      </c>
      <c r="B60" s="102" t="s">
        <v>388</v>
      </c>
      <c r="C60" s="102" t="s">
        <v>2489</v>
      </c>
      <c r="D60" s="102" t="s">
        <v>175</v>
      </c>
      <c r="E60" s="102">
        <v>9012126</v>
      </c>
      <c r="F60" s="102" t="s">
        <v>2490</v>
      </c>
      <c r="G60" s="102" t="s">
        <v>176</v>
      </c>
      <c r="H60" s="102" t="s">
        <v>4437</v>
      </c>
      <c r="I60" s="102" t="s">
        <v>4082</v>
      </c>
      <c r="J60" s="102" t="s">
        <v>4061</v>
      </c>
      <c r="K60" s="102" t="s">
        <v>2491</v>
      </c>
      <c r="L60" s="102" t="s">
        <v>978</v>
      </c>
      <c r="M60" s="102">
        <v>9012101</v>
      </c>
      <c r="N60" s="102" t="s">
        <v>2492</v>
      </c>
      <c r="O60" s="113" t="str">
        <f>LOOKUP(0,0/FIND(プルダウン!$L$1:$L$41,N60),プルダウン!$M$1:$M$41)</f>
        <v>浦添市</v>
      </c>
      <c r="P60" s="102" t="s">
        <v>979</v>
      </c>
      <c r="Q60" s="103">
        <v>43191</v>
      </c>
    </row>
    <row r="61" spans="1:17">
      <c r="A61" s="102">
        <v>4750800452</v>
      </c>
      <c r="B61" s="102" t="s">
        <v>391</v>
      </c>
      <c r="C61" s="102" t="s">
        <v>2493</v>
      </c>
      <c r="D61" s="102" t="s">
        <v>351</v>
      </c>
      <c r="E61" s="102">
        <v>9040032</v>
      </c>
      <c r="F61" s="102" t="s">
        <v>2494</v>
      </c>
      <c r="G61" s="102" t="s">
        <v>1335</v>
      </c>
      <c r="H61" s="102" t="s">
        <v>4437</v>
      </c>
      <c r="I61" s="102" t="s">
        <v>4083</v>
      </c>
      <c r="J61" s="102" t="s">
        <v>4061</v>
      </c>
      <c r="K61" s="102" t="s">
        <v>2495</v>
      </c>
      <c r="L61" s="102" t="s">
        <v>1333</v>
      </c>
      <c r="M61" s="102">
        <v>9040032</v>
      </c>
      <c r="N61" s="102" t="s">
        <v>1334</v>
      </c>
      <c r="O61" s="113" t="str">
        <f>LOOKUP(0,0/FIND(プルダウン!$L$1:$L$41,N61),プルダウン!$M$1:$M$41)</f>
        <v>沖縄市</v>
      </c>
      <c r="P61" s="102" t="s">
        <v>1335</v>
      </c>
      <c r="Q61" s="103">
        <v>42552</v>
      </c>
    </row>
    <row r="62" spans="1:17">
      <c r="A62" s="102">
        <v>4750800452</v>
      </c>
      <c r="B62" s="102" t="s">
        <v>388</v>
      </c>
      <c r="C62" s="102" t="s">
        <v>2493</v>
      </c>
      <c r="D62" s="102" t="s">
        <v>351</v>
      </c>
      <c r="E62" s="102">
        <v>9040032</v>
      </c>
      <c r="F62" s="102" t="s">
        <v>2494</v>
      </c>
      <c r="G62" s="102" t="s">
        <v>1335</v>
      </c>
      <c r="H62" s="102" t="s">
        <v>4437</v>
      </c>
      <c r="I62" s="102" t="s">
        <v>4083</v>
      </c>
      <c r="J62" s="102" t="s">
        <v>4061</v>
      </c>
      <c r="K62" s="102" t="s">
        <v>2495</v>
      </c>
      <c r="L62" s="102" t="s">
        <v>1333</v>
      </c>
      <c r="M62" s="102">
        <v>9040032</v>
      </c>
      <c r="N62" s="102" t="s">
        <v>1334</v>
      </c>
      <c r="O62" s="113" t="str">
        <f>LOOKUP(0,0/FIND(プルダウン!$L$1:$L$41,N62),プルダウン!$M$1:$M$41)</f>
        <v>沖縄市</v>
      </c>
      <c r="P62" s="102" t="s">
        <v>1335</v>
      </c>
      <c r="Q62" s="103">
        <v>42552</v>
      </c>
    </row>
    <row r="63" spans="1:17">
      <c r="A63" s="102">
        <v>4750800692</v>
      </c>
      <c r="B63" s="102" t="s">
        <v>391</v>
      </c>
      <c r="C63" s="102" t="s">
        <v>2496</v>
      </c>
      <c r="D63" s="102" t="s">
        <v>1395</v>
      </c>
      <c r="E63" s="102">
        <v>9042165</v>
      </c>
      <c r="F63" s="102" t="s">
        <v>2497</v>
      </c>
      <c r="G63" s="102" t="s">
        <v>1398</v>
      </c>
      <c r="H63" s="102" t="s">
        <v>4437</v>
      </c>
      <c r="I63" s="102" t="s">
        <v>4084</v>
      </c>
      <c r="J63" s="102" t="s">
        <v>4063</v>
      </c>
      <c r="K63" s="102" t="s">
        <v>2498</v>
      </c>
      <c r="L63" s="102" t="s">
        <v>1396</v>
      </c>
      <c r="M63" s="102">
        <v>9042143</v>
      </c>
      <c r="N63" s="102" t="s">
        <v>1397</v>
      </c>
      <c r="O63" s="113" t="str">
        <f>LOOKUP(0,0/FIND(プルダウン!$L$1:$L$41,N63),プルダウン!$M$1:$M$41)</f>
        <v>沖縄市</v>
      </c>
      <c r="P63" s="102" t="s">
        <v>1398</v>
      </c>
      <c r="Q63" s="103">
        <v>43252</v>
      </c>
    </row>
    <row r="64" spans="1:17">
      <c r="A64" s="102">
        <v>4750800692</v>
      </c>
      <c r="B64" s="102" t="s">
        <v>388</v>
      </c>
      <c r="C64" s="102" t="s">
        <v>2496</v>
      </c>
      <c r="D64" s="102" t="s">
        <v>1395</v>
      </c>
      <c r="E64" s="102">
        <v>9042165</v>
      </c>
      <c r="F64" s="102" t="s">
        <v>2497</v>
      </c>
      <c r="G64" s="102" t="s">
        <v>1398</v>
      </c>
      <c r="H64" s="102" t="s">
        <v>4437</v>
      </c>
      <c r="I64" s="102" t="s">
        <v>4084</v>
      </c>
      <c r="J64" s="102" t="s">
        <v>4063</v>
      </c>
      <c r="K64" s="102" t="s">
        <v>2498</v>
      </c>
      <c r="L64" s="102" t="s">
        <v>1396</v>
      </c>
      <c r="M64" s="102">
        <v>9042143</v>
      </c>
      <c r="N64" s="102" t="s">
        <v>1397</v>
      </c>
      <c r="O64" s="113" t="str">
        <f>LOOKUP(0,0/FIND(プルダウン!$L$1:$L$41,N64),プルダウン!$M$1:$M$41)</f>
        <v>沖縄市</v>
      </c>
      <c r="P64" s="102" t="s">
        <v>1398</v>
      </c>
      <c r="Q64" s="103">
        <v>43252</v>
      </c>
    </row>
    <row r="65" spans="1:17">
      <c r="A65" s="102">
        <v>4750800890</v>
      </c>
      <c r="B65" s="102" t="s">
        <v>388</v>
      </c>
      <c r="C65" s="102" t="s">
        <v>2499</v>
      </c>
      <c r="D65" s="102" t="s">
        <v>1395</v>
      </c>
      <c r="E65" s="102">
        <v>9042165</v>
      </c>
      <c r="F65" s="102" t="s">
        <v>2500</v>
      </c>
      <c r="G65" s="102" t="s">
        <v>1398</v>
      </c>
      <c r="H65" s="102" t="s">
        <v>4437</v>
      </c>
      <c r="I65" s="102" t="s">
        <v>4085</v>
      </c>
      <c r="J65" s="102" t="s">
        <v>4063</v>
      </c>
      <c r="K65" s="102" t="s">
        <v>2501</v>
      </c>
      <c r="L65" s="102" t="s">
        <v>1451</v>
      </c>
      <c r="M65" s="102">
        <v>9042143</v>
      </c>
      <c r="N65" s="102" t="s">
        <v>1452</v>
      </c>
      <c r="O65" s="113" t="str">
        <f>LOOKUP(0,0/FIND(プルダウン!$L$1:$L$41,N65),プルダウン!$M$1:$M$41)</f>
        <v>沖縄市</v>
      </c>
      <c r="P65" s="102" t="s">
        <v>1453</v>
      </c>
      <c r="Q65" s="103">
        <v>43983</v>
      </c>
    </row>
    <row r="66" spans="1:17">
      <c r="A66" s="102">
        <v>4750200232</v>
      </c>
      <c r="B66" s="102" t="s">
        <v>391</v>
      </c>
      <c r="C66" s="102" t="s">
        <v>2502</v>
      </c>
      <c r="D66" s="102" t="s">
        <v>791</v>
      </c>
      <c r="E66" s="102">
        <v>9010364</v>
      </c>
      <c r="F66" s="102" t="s">
        <v>2503</v>
      </c>
      <c r="G66" s="102" t="s">
        <v>2504</v>
      </c>
      <c r="H66" s="102" t="s">
        <v>4437</v>
      </c>
      <c r="I66" s="102" t="s">
        <v>4086</v>
      </c>
      <c r="J66" s="102" t="s">
        <v>4063</v>
      </c>
      <c r="K66" s="102" t="s">
        <v>2505</v>
      </c>
      <c r="L66" s="102" t="s">
        <v>792</v>
      </c>
      <c r="M66" s="102">
        <v>9010351</v>
      </c>
      <c r="N66" s="102" t="s">
        <v>793</v>
      </c>
      <c r="O66" s="113" t="str">
        <f>LOOKUP(0,0/FIND(プルダウン!$L$1:$L$41,N66),プルダウン!$M$1:$M$41)</f>
        <v>糸満市</v>
      </c>
      <c r="P66" s="102" t="s">
        <v>794</v>
      </c>
      <c r="Q66" s="103">
        <v>42767</v>
      </c>
    </row>
    <row r="67" spans="1:17">
      <c r="A67" s="102">
        <v>4750200232</v>
      </c>
      <c r="B67" s="102" t="s">
        <v>388</v>
      </c>
      <c r="C67" s="102" t="s">
        <v>2502</v>
      </c>
      <c r="D67" s="102" t="s">
        <v>791</v>
      </c>
      <c r="E67" s="102">
        <v>9010364</v>
      </c>
      <c r="F67" s="102" t="s">
        <v>2503</v>
      </c>
      <c r="G67" s="102" t="s">
        <v>2504</v>
      </c>
      <c r="H67" s="102" t="s">
        <v>4437</v>
      </c>
      <c r="I67" s="102" t="s">
        <v>4086</v>
      </c>
      <c r="J67" s="102" t="s">
        <v>4063</v>
      </c>
      <c r="K67" s="102" t="s">
        <v>2505</v>
      </c>
      <c r="L67" s="102" t="s">
        <v>792</v>
      </c>
      <c r="M67" s="102">
        <v>9010351</v>
      </c>
      <c r="N67" s="102" t="s">
        <v>793</v>
      </c>
      <c r="O67" s="113" t="str">
        <f>LOOKUP(0,0/FIND(プルダウン!$L$1:$L$41,N67),プルダウン!$M$1:$M$41)</f>
        <v>糸満市</v>
      </c>
      <c r="P67" s="102" t="s">
        <v>794</v>
      </c>
      <c r="Q67" s="103">
        <v>42461</v>
      </c>
    </row>
    <row r="68" spans="1:17">
      <c r="A68" s="102">
        <v>4751300296</v>
      </c>
      <c r="B68" s="102" t="s">
        <v>391</v>
      </c>
      <c r="C68" s="102" t="s">
        <v>2506</v>
      </c>
      <c r="D68" s="102" t="s">
        <v>1855</v>
      </c>
      <c r="E68" s="102">
        <v>9041113</v>
      </c>
      <c r="F68" s="102" t="s">
        <v>1857</v>
      </c>
      <c r="G68" s="102" t="s">
        <v>1858</v>
      </c>
      <c r="H68" s="102" t="s">
        <v>4437</v>
      </c>
      <c r="I68" s="102" t="s">
        <v>4087</v>
      </c>
      <c r="J68" s="102" t="s">
        <v>4061</v>
      </c>
      <c r="K68" s="102" t="s">
        <v>2507</v>
      </c>
      <c r="L68" s="102" t="s">
        <v>1856</v>
      </c>
      <c r="M68" s="102">
        <v>9041113</v>
      </c>
      <c r="N68" s="102" t="s">
        <v>1857</v>
      </c>
      <c r="O68" s="113" t="str">
        <f>LOOKUP(0,0/FIND(プルダウン!$L$1:$L$41,N68),プルダウン!$M$1:$M$41)</f>
        <v>うるま市</v>
      </c>
      <c r="P68" s="102" t="s">
        <v>1858</v>
      </c>
      <c r="Q68" s="103">
        <v>42795</v>
      </c>
    </row>
    <row r="69" spans="1:17">
      <c r="A69" s="102">
        <v>4751300296</v>
      </c>
      <c r="B69" s="102" t="s">
        <v>388</v>
      </c>
      <c r="C69" s="102" t="s">
        <v>2506</v>
      </c>
      <c r="D69" s="102" t="s">
        <v>1855</v>
      </c>
      <c r="E69" s="102">
        <v>9041113</v>
      </c>
      <c r="F69" s="102" t="s">
        <v>1857</v>
      </c>
      <c r="G69" s="102" t="s">
        <v>1858</v>
      </c>
      <c r="H69" s="102" t="s">
        <v>4437</v>
      </c>
      <c r="I69" s="102" t="s">
        <v>4087</v>
      </c>
      <c r="J69" s="102" t="s">
        <v>4061</v>
      </c>
      <c r="K69" s="102" t="s">
        <v>2507</v>
      </c>
      <c r="L69" s="102" t="s">
        <v>1856</v>
      </c>
      <c r="M69" s="102">
        <v>9041113</v>
      </c>
      <c r="N69" s="102" t="s">
        <v>1857</v>
      </c>
      <c r="O69" s="113" t="str">
        <f>LOOKUP(0,0/FIND(プルダウン!$L$1:$L$41,N69),プルダウン!$M$1:$M$41)</f>
        <v>うるま市</v>
      </c>
      <c r="P69" s="102" t="s">
        <v>1858</v>
      </c>
      <c r="Q69" s="103">
        <v>42795</v>
      </c>
    </row>
    <row r="70" spans="1:17">
      <c r="A70" s="102">
        <v>4752300154</v>
      </c>
      <c r="B70" s="102" t="s">
        <v>391</v>
      </c>
      <c r="C70" s="102" t="s">
        <v>2508</v>
      </c>
      <c r="D70" s="102" t="s">
        <v>383</v>
      </c>
      <c r="E70" s="102">
        <v>8180104</v>
      </c>
      <c r="F70" s="102" t="s">
        <v>2509</v>
      </c>
      <c r="G70" s="102" t="s">
        <v>2510</v>
      </c>
      <c r="H70" s="102" t="s">
        <v>4439</v>
      </c>
      <c r="I70" s="102" t="s">
        <v>4088</v>
      </c>
      <c r="J70" s="102" t="s">
        <v>4067</v>
      </c>
      <c r="K70" s="102" t="s">
        <v>2511</v>
      </c>
      <c r="L70" s="102" t="s">
        <v>2229</v>
      </c>
      <c r="M70" s="102">
        <v>9060014</v>
      </c>
      <c r="N70" s="102" t="s">
        <v>2230</v>
      </c>
      <c r="O70" s="113" t="str">
        <f>LOOKUP(0,0/FIND(プルダウン!$L$1:$L$41,N70),プルダウン!$M$1:$M$41)</f>
        <v>宮古島市</v>
      </c>
      <c r="P70" s="102" t="s">
        <v>2231</v>
      </c>
      <c r="Q70" s="103">
        <v>44652</v>
      </c>
    </row>
    <row r="71" spans="1:17">
      <c r="A71" s="102">
        <v>4752300154</v>
      </c>
      <c r="B71" s="102" t="s">
        <v>388</v>
      </c>
      <c r="C71" s="102" t="s">
        <v>2508</v>
      </c>
      <c r="D71" s="102" t="s">
        <v>383</v>
      </c>
      <c r="E71" s="102">
        <v>8180104</v>
      </c>
      <c r="F71" s="102" t="s">
        <v>2509</v>
      </c>
      <c r="G71" s="102" t="s">
        <v>2510</v>
      </c>
      <c r="H71" s="102" t="s">
        <v>4439</v>
      </c>
      <c r="I71" s="102" t="s">
        <v>4088</v>
      </c>
      <c r="J71" s="102" t="s">
        <v>4067</v>
      </c>
      <c r="K71" s="102" t="s">
        <v>2511</v>
      </c>
      <c r="L71" s="102" t="s">
        <v>2229</v>
      </c>
      <c r="M71" s="102">
        <v>9060014</v>
      </c>
      <c r="N71" s="102" t="s">
        <v>2230</v>
      </c>
      <c r="O71" s="113" t="str">
        <f>LOOKUP(0,0/FIND(プルダウン!$L$1:$L$41,N71),プルダウン!$M$1:$M$41)</f>
        <v>宮古島市</v>
      </c>
      <c r="P71" s="102" t="s">
        <v>2231</v>
      </c>
      <c r="Q71" s="103">
        <v>44652</v>
      </c>
    </row>
    <row r="72" spans="1:17">
      <c r="A72" s="102">
        <v>4751900152</v>
      </c>
      <c r="B72" s="102" t="s">
        <v>388</v>
      </c>
      <c r="C72" s="102" t="s">
        <v>2512</v>
      </c>
      <c r="D72" s="102" t="s">
        <v>142</v>
      </c>
      <c r="E72" s="102">
        <v>9011101</v>
      </c>
      <c r="F72" s="102" t="s">
        <v>2513</v>
      </c>
      <c r="G72" s="102" t="s">
        <v>2514</v>
      </c>
      <c r="H72" s="102" t="s">
        <v>4439</v>
      </c>
      <c r="I72" s="102" t="s">
        <v>4089</v>
      </c>
      <c r="J72" s="102" t="s">
        <v>4067</v>
      </c>
      <c r="K72" s="102" t="s">
        <v>2515</v>
      </c>
      <c r="L72" s="102" t="s">
        <v>2174</v>
      </c>
      <c r="M72" s="102">
        <v>9011301</v>
      </c>
      <c r="N72" s="102" t="s">
        <v>2175</v>
      </c>
      <c r="O72" s="113" t="str">
        <f>LOOKUP(0,0/FIND(プルダウン!$L$1:$L$41,N72),プルダウン!$M$1:$M$41)</f>
        <v>与那原町</v>
      </c>
      <c r="P72" s="102" t="s">
        <v>2176</v>
      </c>
      <c r="Q72" s="103">
        <v>44835</v>
      </c>
    </row>
    <row r="73" spans="1:17">
      <c r="A73" s="102">
        <v>4750100747</v>
      </c>
      <c r="B73" s="102" t="s">
        <v>391</v>
      </c>
      <c r="C73" s="102" t="s">
        <v>2516</v>
      </c>
      <c r="D73" s="102" t="s">
        <v>188</v>
      </c>
      <c r="E73" s="102">
        <v>9000005</v>
      </c>
      <c r="F73" s="102" t="s">
        <v>547</v>
      </c>
      <c r="G73" s="102" t="s">
        <v>200</v>
      </c>
      <c r="H73" s="102" t="s">
        <v>4437</v>
      </c>
      <c r="I73" s="102" t="s">
        <v>4090</v>
      </c>
      <c r="J73" s="102" t="s">
        <v>4067</v>
      </c>
      <c r="K73" s="102" t="s">
        <v>2517</v>
      </c>
      <c r="L73" s="102" t="s">
        <v>546</v>
      </c>
      <c r="M73" s="102">
        <v>9000005</v>
      </c>
      <c r="N73" s="102" t="s">
        <v>547</v>
      </c>
      <c r="O73" s="113" t="str">
        <f>LOOKUP(0,0/FIND(プルダウン!$L$1:$L$41,N73),プルダウン!$M$1:$M$41)</f>
        <v>那覇市</v>
      </c>
      <c r="P73" s="102" t="s">
        <v>200</v>
      </c>
      <c r="Q73" s="103">
        <v>43221</v>
      </c>
    </row>
    <row r="74" spans="1:17">
      <c r="A74" s="102">
        <v>4750100747</v>
      </c>
      <c r="B74" s="102" t="s">
        <v>388</v>
      </c>
      <c r="C74" s="102" t="s">
        <v>2516</v>
      </c>
      <c r="D74" s="102" t="s">
        <v>188</v>
      </c>
      <c r="E74" s="102">
        <v>9000005</v>
      </c>
      <c r="F74" s="102" t="s">
        <v>547</v>
      </c>
      <c r="G74" s="102" t="s">
        <v>200</v>
      </c>
      <c r="H74" s="102" t="s">
        <v>4437</v>
      </c>
      <c r="I74" s="102" t="s">
        <v>4090</v>
      </c>
      <c r="J74" s="102" t="s">
        <v>4067</v>
      </c>
      <c r="K74" s="102" t="s">
        <v>2518</v>
      </c>
      <c r="L74" s="102" t="s">
        <v>546</v>
      </c>
      <c r="M74" s="102">
        <v>9000005</v>
      </c>
      <c r="N74" s="102" t="s">
        <v>547</v>
      </c>
      <c r="O74" s="113" t="str">
        <f>LOOKUP(0,0/FIND(プルダウン!$L$1:$L$41,N74),プルダウン!$M$1:$M$41)</f>
        <v>那覇市</v>
      </c>
      <c r="P74" s="102" t="s">
        <v>200</v>
      </c>
      <c r="Q74" s="103">
        <v>43221</v>
      </c>
    </row>
    <row r="75" spans="1:17">
      <c r="A75" s="102">
        <v>4751300791</v>
      </c>
      <c r="B75" s="102" t="s">
        <v>391</v>
      </c>
      <c r="C75" s="102" t="s">
        <v>2519</v>
      </c>
      <c r="D75" s="102" t="s">
        <v>1996</v>
      </c>
      <c r="E75" s="102">
        <v>9040014</v>
      </c>
      <c r="F75" s="102" t="s">
        <v>2520</v>
      </c>
      <c r="G75" s="102" t="s">
        <v>2521</v>
      </c>
      <c r="H75" s="102" t="s">
        <v>4439</v>
      </c>
      <c r="I75" s="102" t="s">
        <v>4091</v>
      </c>
      <c r="J75" s="102" t="s">
        <v>4067</v>
      </c>
      <c r="K75" s="102" t="s">
        <v>2522</v>
      </c>
      <c r="L75" s="102" t="s">
        <v>1997</v>
      </c>
      <c r="M75" s="102">
        <v>9042245</v>
      </c>
      <c r="N75" s="102" t="s">
        <v>1998</v>
      </c>
      <c r="O75" s="113" t="str">
        <f>LOOKUP(0,0/FIND(プルダウン!$L$1:$L$41,N75),プルダウン!$M$1:$M$41)</f>
        <v>うるま市</v>
      </c>
      <c r="P75" s="102" t="s">
        <v>1999</v>
      </c>
      <c r="Q75" s="103">
        <v>44835</v>
      </c>
    </row>
    <row r="76" spans="1:17">
      <c r="A76" s="102">
        <v>4751300791</v>
      </c>
      <c r="B76" s="102" t="s">
        <v>388</v>
      </c>
      <c r="C76" s="102" t="s">
        <v>2519</v>
      </c>
      <c r="D76" s="102" t="s">
        <v>1996</v>
      </c>
      <c r="E76" s="102">
        <v>9040014</v>
      </c>
      <c r="F76" s="102" t="s">
        <v>2520</v>
      </c>
      <c r="G76" s="102" t="s">
        <v>2521</v>
      </c>
      <c r="H76" s="102" t="s">
        <v>4439</v>
      </c>
      <c r="I76" s="102" t="s">
        <v>4091</v>
      </c>
      <c r="J76" s="102" t="s">
        <v>4067</v>
      </c>
      <c r="K76" s="102" t="s">
        <v>2522</v>
      </c>
      <c r="L76" s="102" t="s">
        <v>1997</v>
      </c>
      <c r="M76" s="102">
        <v>9042245</v>
      </c>
      <c r="N76" s="102" t="s">
        <v>1998</v>
      </c>
      <c r="O76" s="113" t="str">
        <f>LOOKUP(0,0/FIND(プルダウン!$L$1:$L$41,N76),プルダウン!$M$1:$M$41)</f>
        <v>うるま市</v>
      </c>
      <c r="P76" s="102" t="s">
        <v>1999</v>
      </c>
      <c r="Q76" s="103">
        <v>44835</v>
      </c>
    </row>
    <row r="77" spans="1:17">
      <c r="A77" s="102">
        <v>4750800486</v>
      </c>
      <c r="B77" s="102" t="s">
        <v>388</v>
      </c>
      <c r="C77" s="102" t="s">
        <v>2523</v>
      </c>
      <c r="D77" s="102" t="s">
        <v>231</v>
      </c>
      <c r="E77" s="102">
        <v>9042155</v>
      </c>
      <c r="F77" s="102" t="s">
        <v>2524</v>
      </c>
      <c r="G77" s="102" t="s">
        <v>2525</v>
      </c>
      <c r="H77" s="102" t="s">
        <v>4439</v>
      </c>
      <c r="I77" s="102" t="s">
        <v>4092</v>
      </c>
      <c r="J77" s="102" t="s">
        <v>4067</v>
      </c>
      <c r="K77" s="102" t="s">
        <v>2526</v>
      </c>
      <c r="L77" s="102" t="s">
        <v>1341</v>
      </c>
      <c r="M77" s="102">
        <v>9042155</v>
      </c>
      <c r="N77" s="102" t="s">
        <v>1342</v>
      </c>
      <c r="O77" s="113" t="str">
        <f>LOOKUP(0,0/FIND(プルダウン!$L$1:$L$41,N77),プルダウン!$M$1:$M$41)</f>
        <v>沖縄市</v>
      </c>
      <c r="P77" s="102" t="s">
        <v>1343</v>
      </c>
      <c r="Q77" s="103">
        <v>42767</v>
      </c>
    </row>
    <row r="78" spans="1:17">
      <c r="A78" s="102">
        <v>4750900450</v>
      </c>
      <c r="B78" s="102" t="s">
        <v>391</v>
      </c>
      <c r="C78" s="102" t="s">
        <v>2527</v>
      </c>
      <c r="D78" s="102" t="s">
        <v>1657</v>
      </c>
      <c r="E78" s="102">
        <v>9000023</v>
      </c>
      <c r="F78" s="102" t="s">
        <v>2528</v>
      </c>
      <c r="G78" s="102" t="s">
        <v>2529</v>
      </c>
      <c r="H78" s="102" t="s">
        <v>4440</v>
      </c>
      <c r="I78" s="102" t="s">
        <v>4093</v>
      </c>
      <c r="J78" s="102" t="s">
        <v>4094</v>
      </c>
      <c r="K78" s="102" t="s">
        <v>2530</v>
      </c>
      <c r="L78" s="102" t="s">
        <v>1658</v>
      </c>
      <c r="M78" s="102">
        <v>9012215</v>
      </c>
      <c r="N78" s="102" t="s">
        <v>1659</v>
      </c>
      <c r="O78" s="113" t="str">
        <f>LOOKUP(0,0/FIND(プルダウン!$L$1:$L$41,N78),プルダウン!$M$1:$M$41)</f>
        <v>宜野湾市</v>
      </c>
      <c r="P78" s="102" t="s">
        <v>1660</v>
      </c>
      <c r="Q78" s="103">
        <v>44501</v>
      </c>
    </row>
    <row r="79" spans="1:17">
      <c r="A79" s="102">
        <v>4750900450</v>
      </c>
      <c r="B79" s="102" t="s">
        <v>388</v>
      </c>
      <c r="C79" s="102" t="s">
        <v>2527</v>
      </c>
      <c r="D79" s="102" t="s">
        <v>1657</v>
      </c>
      <c r="E79" s="102">
        <v>9000023</v>
      </c>
      <c r="F79" s="102" t="s">
        <v>2528</v>
      </c>
      <c r="G79" s="102" t="s">
        <v>2529</v>
      </c>
      <c r="H79" s="102" t="s">
        <v>4440</v>
      </c>
      <c r="I79" s="102" t="s">
        <v>4093</v>
      </c>
      <c r="J79" s="102" t="s">
        <v>4094</v>
      </c>
      <c r="K79" s="102" t="s">
        <v>2531</v>
      </c>
      <c r="L79" s="102" t="s">
        <v>1658</v>
      </c>
      <c r="M79" s="102">
        <v>9012215</v>
      </c>
      <c r="N79" s="102" t="s">
        <v>1659</v>
      </c>
      <c r="O79" s="113" t="str">
        <f>LOOKUP(0,0/FIND(プルダウン!$L$1:$L$41,N79),プルダウン!$M$1:$M$41)</f>
        <v>宜野湾市</v>
      </c>
      <c r="P79" s="102" t="s">
        <v>1660</v>
      </c>
      <c r="Q79" s="103">
        <v>44501</v>
      </c>
    </row>
    <row r="80" spans="1:17">
      <c r="A80" s="102">
        <v>4750101349</v>
      </c>
      <c r="B80" s="102" t="s">
        <v>391</v>
      </c>
      <c r="C80" s="102" t="s">
        <v>2532</v>
      </c>
      <c r="D80" s="102" t="s">
        <v>2533</v>
      </c>
      <c r="E80" s="102">
        <v>9030805</v>
      </c>
      <c r="F80" s="102" t="s">
        <v>2534</v>
      </c>
      <c r="G80" s="102" t="s">
        <v>2535</v>
      </c>
      <c r="H80" s="102" t="s">
        <v>4441</v>
      </c>
      <c r="I80" s="102" t="s">
        <v>4095</v>
      </c>
      <c r="J80" s="102" t="s">
        <v>4094</v>
      </c>
      <c r="K80" s="102" t="s">
        <v>2536</v>
      </c>
      <c r="L80" s="102" t="s">
        <v>2537</v>
      </c>
      <c r="M80" s="102">
        <v>9030814</v>
      </c>
      <c r="N80" s="102" t="s">
        <v>2538</v>
      </c>
      <c r="O80" s="113" t="str">
        <f>LOOKUP(0,0/FIND(プルダウン!$L$1:$L$41,N80),プルダウン!$M$1:$M$41)</f>
        <v>那覇市</v>
      </c>
      <c r="P80" s="102" t="s">
        <v>2539</v>
      </c>
      <c r="Q80" s="103">
        <v>44958</v>
      </c>
    </row>
    <row r="81" spans="1:17">
      <c r="A81" s="102">
        <v>4750101349</v>
      </c>
      <c r="B81" s="102" t="s">
        <v>388</v>
      </c>
      <c r="C81" s="102" t="s">
        <v>2532</v>
      </c>
      <c r="D81" s="102" t="s">
        <v>2533</v>
      </c>
      <c r="E81" s="102">
        <v>9030805</v>
      </c>
      <c r="F81" s="102" t="s">
        <v>2534</v>
      </c>
      <c r="G81" s="102" t="s">
        <v>2535</v>
      </c>
      <c r="H81" s="102" t="s">
        <v>4441</v>
      </c>
      <c r="I81" s="102" t="s">
        <v>4095</v>
      </c>
      <c r="J81" s="102" t="s">
        <v>4094</v>
      </c>
      <c r="K81" s="102" t="s">
        <v>2536</v>
      </c>
      <c r="L81" s="102" t="s">
        <v>2537</v>
      </c>
      <c r="M81" s="102">
        <v>9030814</v>
      </c>
      <c r="N81" s="102" t="s">
        <v>2538</v>
      </c>
      <c r="O81" s="113" t="str">
        <f>LOOKUP(0,0/FIND(プルダウン!$L$1:$L$41,N81),プルダウン!$M$1:$M$41)</f>
        <v>那覇市</v>
      </c>
      <c r="P81" s="102" t="s">
        <v>2539</v>
      </c>
      <c r="Q81" s="103">
        <v>44958</v>
      </c>
    </row>
    <row r="82" spans="1:17">
      <c r="A82" s="102">
        <v>4750300636</v>
      </c>
      <c r="B82" s="102" t="s">
        <v>388</v>
      </c>
      <c r="C82" s="102" t="s">
        <v>2540</v>
      </c>
      <c r="D82" s="102" t="s">
        <v>173</v>
      </c>
      <c r="E82" s="102">
        <v>9012132</v>
      </c>
      <c r="F82" s="102" t="s">
        <v>2541</v>
      </c>
      <c r="G82" s="102" t="s">
        <v>174</v>
      </c>
      <c r="H82" s="102" t="s">
        <v>4437</v>
      </c>
      <c r="I82" s="102" t="s">
        <v>4096</v>
      </c>
      <c r="J82" s="102" t="s">
        <v>4094</v>
      </c>
      <c r="K82" s="102" t="s">
        <v>2542</v>
      </c>
      <c r="L82" s="102" t="s">
        <v>1018</v>
      </c>
      <c r="M82" s="102">
        <v>9012125</v>
      </c>
      <c r="N82" s="102" t="s">
        <v>1019</v>
      </c>
      <c r="O82" s="113" t="str">
        <f>LOOKUP(0,0/FIND(プルダウン!$L$1:$L$41,N82),プルダウン!$M$1:$M$41)</f>
        <v>浦添市</v>
      </c>
      <c r="P82" s="102" t="s">
        <v>174</v>
      </c>
      <c r="Q82" s="103">
        <v>44562</v>
      </c>
    </row>
    <row r="83" spans="1:17">
      <c r="A83" s="102">
        <v>4751300163</v>
      </c>
      <c r="B83" s="102" t="s">
        <v>391</v>
      </c>
      <c r="C83" s="102" t="s">
        <v>2543</v>
      </c>
      <c r="D83" s="102" t="s">
        <v>1836</v>
      </c>
      <c r="E83" s="102">
        <v>5150031</v>
      </c>
      <c r="F83" s="102" t="s">
        <v>2544</v>
      </c>
      <c r="G83" s="102" t="s">
        <v>1821</v>
      </c>
      <c r="H83" s="102" t="s">
        <v>4440</v>
      </c>
      <c r="I83" s="102" t="s">
        <v>4097</v>
      </c>
      <c r="J83" s="102" t="s">
        <v>4094</v>
      </c>
      <c r="K83" s="102" t="s">
        <v>2545</v>
      </c>
      <c r="L83" s="102" t="s">
        <v>1837</v>
      </c>
      <c r="M83" s="102">
        <v>9042201</v>
      </c>
      <c r="N83" s="102" t="s">
        <v>1838</v>
      </c>
      <c r="O83" s="113" t="str">
        <f>LOOKUP(0,0/FIND(プルダウン!$L$1:$L$41,N83),プルダウン!$M$1:$M$41)</f>
        <v>うるま市</v>
      </c>
      <c r="P83" s="102" t="s">
        <v>1839</v>
      </c>
      <c r="Q83" s="103">
        <v>41913</v>
      </c>
    </row>
    <row r="84" spans="1:17">
      <c r="A84" s="102">
        <v>4751300163</v>
      </c>
      <c r="B84" s="102" t="s">
        <v>388</v>
      </c>
      <c r="C84" s="102" t="s">
        <v>2543</v>
      </c>
      <c r="D84" s="102" t="s">
        <v>1836</v>
      </c>
      <c r="E84" s="102">
        <v>5150031</v>
      </c>
      <c r="F84" s="102" t="s">
        <v>2544</v>
      </c>
      <c r="G84" s="102" t="s">
        <v>1821</v>
      </c>
      <c r="H84" s="102" t="s">
        <v>4440</v>
      </c>
      <c r="I84" s="102" t="s">
        <v>4097</v>
      </c>
      <c r="J84" s="102" t="s">
        <v>4094</v>
      </c>
      <c r="K84" s="102" t="s">
        <v>2546</v>
      </c>
      <c r="L84" s="102" t="s">
        <v>1837</v>
      </c>
      <c r="M84" s="102">
        <v>9042201</v>
      </c>
      <c r="N84" s="102" t="s">
        <v>1838</v>
      </c>
      <c r="O84" s="113" t="str">
        <f>LOOKUP(0,0/FIND(プルダウン!$L$1:$L$41,N84),プルダウン!$M$1:$M$41)</f>
        <v>うるま市</v>
      </c>
      <c r="P84" s="102" t="s">
        <v>1839</v>
      </c>
      <c r="Q84" s="103">
        <v>42186</v>
      </c>
    </row>
    <row r="85" spans="1:17">
      <c r="A85" s="102">
        <v>4750100812</v>
      </c>
      <c r="B85" s="102" t="s">
        <v>388</v>
      </c>
      <c r="C85" s="102" t="s">
        <v>2547</v>
      </c>
      <c r="D85" s="102" t="s">
        <v>564</v>
      </c>
      <c r="E85" s="102">
        <v>9010146</v>
      </c>
      <c r="F85" s="102" t="s">
        <v>2548</v>
      </c>
      <c r="G85" s="102" t="s">
        <v>2549</v>
      </c>
      <c r="H85" s="102" t="s">
        <v>4440</v>
      </c>
      <c r="I85" s="102" t="s">
        <v>4098</v>
      </c>
      <c r="J85" s="102" t="s">
        <v>4094</v>
      </c>
      <c r="K85" s="102" t="s">
        <v>2550</v>
      </c>
      <c r="L85" s="102" t="s">
        <v>565</v>
      </c>
      <c r="M85" s="102">
        <v>9010145</v>
      </c>
      <c r="N85" s="102" t="s">
        <v>566</v>
      </c>
      <c r="O85" s="113" t="str">
        <f>LOOKUP(0,0/FIND(プルダウン!$L$1:$L$41,N85),プルダウン!$M$1:$M$41)</f>
        <v>那覇市</v>
      </c>
      <c r="P85" s="102" t="s">
        <v>567</v>
      </c>
      <c r="Q85" s="103">
        <v>43617</v>
      </c>
    </row>
    <row r="86" spans="1:17">
      <c r="A86" s="102">
        <v>4751300320</v>
      </c>
      <c r="B86" s="102" t="s">
        <v>391</v>
      </c>
      <c r="C86" s="102" t="s">
        <v>2551</v>
      </c>
      <c r="D86" s="102" t="s">
        <v>1866</v>
      </c>
      <c r="E86" s="102">
        <v>5150031</v>
      </c>
      <c r="F86" s="102" t="s">
        <v>2552</v>
      </c>
      <c r="G86" s="102" t="s">
        <v>2553</v>
      </c>
      <c r="H86" s="102" t="s">
        <v>4440</v>
      </c>
      <c r="I86" s="102" t="s">
        <v>4097</v>
      </c>
      <c r="J86" s="102" t="s">
        <v>4094</v>
      </c>
      <c r="K86" s="102" t="s">
        <v>2554</v>
      </c>
      <c r="L86" s="102" t="s">
        <v>1867</v>
      </c>
      <c r="M86" s="102">
        <v>9042301</v>
      </c>
      <c r="N86" s="102" t="s">
        <v>1868</v>
      </c>
      <c r="O86" s="113" t="str">
        <f>LOOKUP(0,0/FIND(プルダウン!$L$1:$L$41,N86),プルダウン!$M$1:$M$41)</f>
        <v>うるま市</v>
      </c>
      <c r="P86" s="102" t="s">
        <v>1869</v>
      </c>
      <c r="Q86" s="103">
        <v>42856</v>
      </c>
    </row>
    <row r="87" spans="1:17">
      <c r="A87" s="102">
        <v>4751300320</v>
      </c>
      <c r="B87" s="102" t="s">
        <v>388</v>
      </c>
      <c r="C87" s="102" t="s">
        <v>2551</v>
      </c>
      <c r="D87" s="102" t="s">
        <v>1866</v>
      </c>
      <c r="E87" s="102">
        <v>5150031</v>
      </c>
      <c r="F87" s="102" t="s">
        <v>2552</v>
      </c>
      <c r="G87" s="102" t="s">
        <v>2553</v>
      </c>
      <c r="H87" s="102" t="s">
        <v>4440</v>
      </c>
      <c r="I87" s="102" t="s">
        <v>4097</v>
      </c>
      <c r="J87" s="102" t="s">
        <v>4094</v>
      </c>
      <c r="K87" s="102" t="s">
        <v>2555</v>
      </c>
      <c r="L87" s="102" t="s">
        <v>1867</v>
      </c>
      <c r="M87" s="102">
        <v>9042301</v>
      </c>
      <c r="N87" s="102" t="s">
        <v>1868</v>
      </c>
      <c r="O87" s="113" t="str">
        <f>LOOKUP(0,0/FIND(プルダウン!$L$1:$L$41,N87),プルダウン!$M$1:$M$41)</f>
        <v>うるま市</v>
      </c>
      <c r="P87" s="102" t="s">
        <v>1869</v>
      </c>
      <c r="Q87" s="103">
        <v>42856</v>
      </c>
    </row>
    <row r="88" spans="1:17">
      <c r="A88" s="102">
        <v>4750700330</v>
      </c>
      <c r="B88" s="102" t="s">
        <v>391</v>
      </c>
      <c r="C88" s="102" t="s">
        <v>2556</v>
      </c>
      <c r="D88" s="102" t="s">
        <v>1258</v>
      </c>
      <c r="E88" s="102">
        <v>9010213</v>
      </c>
      <c r="F88" s="102" t="s">
        <v>2557</v>
      </c>
      <c r="G88" s="102" t="s">
        <v>1230</v>
      </c>
      <c r="H88" s="102" t="s">
        <v>4437</v>
      </c>
      <c r="I88" s="102" t="s">
        <v>4099</v>
      </c>
      <c r="J88" s="102" t="s">
        <v>4094</v>
      </c>
      <c r="K88" s="102" t="s">
        <v>2558</v>
      </c>
      <c r="L88" s="102" t="s">
        <v>1259</v>
      </c>
      <c r="M88" s="102">
        <v>9010223</v>
      </c>
      <c r="N88" s="102" t="s">
        <v>1260</v>
      </c>
      <c r="O88" s="113" t="str">
        <f>LOOKUP(0,0/FIND(プルダウン!$L$1:$L$41,N88),プルダウン!$M$1:$M$41)</f>
        <v>豊見城市</v>
      </c>
      <c r="P88" s="102" t="s">
        <v>1261</v>
      </c>
      <c r="Q88" s="103">
        <v>44409</v>
      </c>
    </row>
    <row r="89" spans="1:17">
      <c r="A89" s="102">
        <v>4750700330</v>
      </c>
      <c r="B89" s="102" t="s">
        <v>388</v>
      </c>
      <c r="C89" s="102" t="s">
        <v>2556</v>
      </c>
      <c r="D89" s="102" t="s">
        <v>1258</v>
      </c>
      <c r="E89" s="102">
        <v>9010213</v>
      </c>
      <c r="F89" s="102" t="s">
        <v>2557</v>
      </c>
      <c r="G89" s="102" t="s">
        <v>1230</v>
      </c>
      <c r="H89" s="102" t="s">
        <v>4437</v>
      </c>
      <c r="I89" s="102" t="s">
        <v>4099</v>
      </c>
      <c r="J89" s="102" t="s">
        <v>4094</v>
      </c>
      <c r="K89" s="102" t="s">
        <v>2559</v>
      </c>
      <c r="L89" s="102" t="s">
        <v>1259</v>
      </c>
      <c r="M89" s="102">
        <v>9010223</v>
      </c>
      <c r="N89" s="102" t="s">
        <v>1260</v>
      </c>
      <c r="O89" s="113" t="str">
        <f>LOOKUP(0,0/FIND(プルダウン!$L$1:$L$41,N89),プルダウン!$M$1:$M$41)</f>
        <v>豊見城市</v>
      </c>
      <c r="P89" s="102" t="s">
        <v>1261</v>
      </c>
      <c r="Q89" s="103">
        <v>44409</v>
      </c>
    </row>
    <row r="90" spans="1:17">
      <c r="A90" s="102">
        <v>4750100846</v>
      </c>
      <c r="B90" s="102" t="s">
        <v>388</v>
      </c>
      <c r="C90" s="102" t="s">
        <v>2560</v>
      </c>
      <c r="D90" s="102" t="s">
        <v>575</v>
      </c>
      <c r="E90" s="102">
        <v>9030805</v>
      </c>
      <c r="F90" s="102" t="s">
        <v>2561</v>
      </c>
      <c r="G90" s="102" t="s">
        <v>578</v>
      </c>
      <c r="H90" s="102" t="s">
        <v>4440</v>
      </c>
      <c r="I90" s="102" t="s">
        <v>4100</v>
      </c>
      <c r="J90" s="102" t="s">
        <v>4061</v>
      </c>
      <c r="K90" s="102" t="s">
        <v>2562</v>
      </c>
      <c r="L90" s="102" t="s">
        <v>576</v>
      </c>
      <c r="M90" s="102">
        <v>9030805</v>
      </c>
      <c r="N90" s="102" t="s">
        <v>577</v>
      </c>
      <c r="O90" s="113" t="str">
        <f>LOOKUP(0,0/FIND(プルダウン!$L$1:$L$41,N90),プルダウン!$M$1:$M$41)</f>
        <v>那覇市</v>
      </c>
      <c r="P90" s="102" t="s">
        <v>578</v>
      </c>
      <c r="Q90" s="103">
        <v>43739</v>
      </c>
    </row>
    <row r="91" spans="1:17">
      <c r="A91" s="102">
        <v>4751300510</v>
      </c>
      <c r="B91" s="102" t="s">
        <v>388</v>
      </c>
      <c r="C91" s="102" t="s">
        <v>2563</v>
      </c>
      <c r="D91" s="102" t="s">
        <v>1919</v>
      </c>
      <c r="E91" s="102">
        <v>5570031</v>
      </c>
      <c r="F91" s="102" t="s">
        <v>2564</v>
      </c>
      <c r="G91" s="102" t="s">
        <v>2565</v>
      </c>
      <c r="H91" s="102" t="s">
        <v>4440</v>
      </c>
      <c r="I91" s="102" t="s">
        <v>4101</v>
      </c>
      <c r="J91" s="102" t="s">
        <v>4094</v>
      </c>
      <c r="K91" s="102" t="s">
        <v>2566</v>
      </c>
      <c r="L91" s="102" t="s">
        <v>1920</v>
      </c>
      <c r="M91" s="102">
        <v>9042211</v>
      </c>
      <c r="N91" s="102" t="s">
        <v>1921</v>
      </c>
      <c r="O91" s="113" t="str">
        <f>LOOKUP(0,0/FIND(プルダウン!$L$1:$L$41,N91),プルダウン!$M$1:$M$41)</f>
        <v>うるま市</v>
      </c>
      <c r="P91" s="102" t="s">
        <v>2567</v>
      </c>
      <c r="Q91" s="103">
        <v>43983</v>
      </c>
    </row>
    <row r="92" spans="1:17">
      <c r="A92" s="102">
        <v>4752000069</v>
      </c>
      <c r="B92" s="102" t="s">
        <v>391</v>
      </c>
      <c r="C92" s="102" t="s">
        <v>2568</v>
      </c>
      <c r="D92" s="102" t="s">
        <v>2185</v>
      </c>
      <c r="E92" s="102">
        <v>9011203</v>
      </c>
      <c r="F92" s="102" t="s">
        <v>2569</v>
      </c>
      <c r="G92" s="102" t="s">
        <v>2188</v>
      </c>
      <c r="H92" s="102" t="s">
        <v>4440</v>
      </c>
      <c r="I92" s="102" t="s">
        <v>4102</v>
      </c>
      <c r="J92" s="102" t="s">
        <v>4094</v>
      </c>
      <c r="K92" s="102" t="s">
        <v>2570</v>
      </c>
      <c r="L92" s="102" t="s">
        <v>2186</v>
      </c>
      <c r="M92" s="102">
        <v>9011203</v>
      </c>
      <c r="N92" s="102" t="s">
        <v>2187</v>
      </c>
      <c r="O92" s="113" t="str">
        <f>LOOKUP(0,0/FIND(プルダウン!$L$1:$L$41,N92),プルダウン!$M$1:$M$41)</f>
        <v>南城市</v>
      </c>
      <c r="P92" s="102" t="s">
        <v>2188</v>
      </c>
      <c r="Q92" s="103">
        <v>42856</v>
      </c>
    </row>
    <row r="93" spans="1:17">
      <c r="A93" s="102">
        <v>4752000069</v>
      </c>
      <c r="B93" s="102" t="s">
        <v>388</v>
      </c>
      <c r="C93" s="102" t="s">
        <v>2568</v>
      </c>
      <c r="D93" s="102" t="s">
        <v>2185</v>
      </c>
      <c r="E93" s="102">
        <v>9011203</v>
      </c>
      <c r="F93" s="102" t="s">
        <v>2569</v>
      </c>
      <c r="G93" s="102" t="s">
        <v>2188</v>
      </c>
      <c r="H93" s="102" t="s">
        <v>4440</v>
      </c>
      <c r="I93" s="102" t="s">
        <v>4102</v>
      </c>
      <c r="J93" s="102" t="s">
        <v>4094</v>
      </c>
      <c r="K93" s="102" t="s">
        <v>2570</v>
      </c>
      <c r="L93" s="102" t="s">
        <v>2186</v>
      </c>
      <c r="M93" s="102">
        <v>9011203</v>
      </c>
      <c r="N93" s="102" t="s">
        <v>2187</v>
      </c>
      <c r="O93" s="113" t="str">
        <f>LOOKUP(0,0/FIND(プルダウン!$L$1:$L$41,N93),プルダウン!$M$1:$M$41)</f>
        <v>南城市</v>
      </c>
      <c r="P93" s="102" t="s">
        <v>2188</v>
      </c>
      <c r="Q93" s="103">
        <v>42948</v>
      </c>
    </row>
    <row r="94" spans="1:17">
      <c r="A94" s="102">
        <v>4750300537</v>
      </c>
      <c r="B94" s="102" t="s">
        <v>391</v>
      </c>
      <c r="C94" s="102" t="s">
        <v>2571</v>
      </c>
      <c r="D94" s="102" t="s">
        <v>355</v>
      </c>
      <c r="E94" s="102">
        <v>9012223</v>
      </c>
      <c r="F94" s="102" t="s">
        <v>2572</v>
      </c>
      <c r="G94" s="102" t="s">
        <v>249</v>
      </c>
      <c r="H94" s="102" t="s">
        <v>4440</v>
      </c>
      <c r="I94" s="102" t="s">
        <v>4103</v>
      </c>
      <c r="J94" s="102" t="s">
        <v>4094</v>
      </c>
      <c r="K94" s="102" t="s">
        <v>2573</v>
      </c>
      <c r="L94" s="102" t="s">
        <v>991</v>
      </c>
      <c r="M94" s="102">
        <v>9012134</v>
      </c>
      <c r="N94" s="102" t="s">
        <v>992</v>
      </c>
      <c r="O94" s="113" t="str">
        <f>LOOKUP(0,0/FIND(プルダウン!$L$1:$L$41,N94),プルダウン!$M$1:$M$41)</f>
        <v>浦添市</v>
      </c>
      <c r="P94" s="102" t="s">
        <v>993</v>
      </c>
      <c r="Q94" s="103">
        <v>43709</v>
      </c>
    </row>
    <row r="95" spans="1:17">
      <c r="A95" s="102">
        <v>4750300537</v>
      </c>
      <c r="B95" s="102" t="s">
        <v>388</v>
      </c>
      <c r="C95" s="102" t="s">
        <v>2571</v>
      </c>
      <c r="D95" s="102" t="s">
        <v>355</v>
      </c>
      <c r="E95" s="102">
        <v>9012223</v>
      </c>
      <c r="F95" s="102" t="s">
        <v>2572</v>
      </c>
      <c r="G95" s="102" t="s">
        <v>249</v>
      </c>
      <c r="H95" s="102" t="s">
        <v>4440</v>
      </c>
      <c r="I95" s="102" t="s">
        <v>4103</v>
      </c>
      <c r="J95" s="102" t="s">
        <v>4094</v>
      </c>
      <c r="K95" s="102" t="s">
        <v>2573</v>
      </c>
      <c r="L95" s="102" t="s">
        <v>991</v>
      </c>
      <c r="M95" s="102">
        <v>9012134</v>
      </c>
      <c r="N95" s="102" t="s">
        <v>992</v>
      </c>
      <c r="O95" s="113" t="str">
        <f>LOOKUP(0,0/FIND(プルダウン!$L$1:$L$41,N95),プルダウン!$M$1:$M$41)</f>
        <v>浦添市</v>
      </c>
      <c r="P95" s="102" t="s">
        <v>993</v>
      </c>
      <c r="Q95" s="103">
        <v>43709</v>
      </c>
    </row>
    <row r="96" spans="1:17">
      <c r="A96" s="102">
        <v>4750900229</v>
      </c>
      <c r="B96" s="102" t="s">
        <v>391</v>
      </c>
      <c r="C96" s="102" t="s">
        <v>2574</v>
      </c>
      <c r="D96" s="102" t="s">
        <v>355</v>
      </c>
      <c r="E96" s="102">
        <v>9012223</v>
      </c>
      <c r="F96" s="102" t="s">
        <v>2572</v>
      </c>
      <c r="G96" s="102" t="s">
        <v>249</v>
      </c>
      <c r="H96" s="102" t="s">
        <v>4440</v>
      </c>
      <c r="I96" s="102" t="s">
        <v>4103</v>
      </c>
      <c r="J96" s="102" t="s">
        <v>4094</v>
      </c>
      <c r="K96" s="102" t="s">
        <v>2575</v>
      </c>
      <c r="L96" s="102" t="s">
        <v>1589</v>
      </c>
      <c r="M96" s="102">
        <v>9012224</v>
      </c>
      <c r="N96" s="102" t="s">
        <v>1590</v>
      </c>
      <c r="O96" s="113" t="str">
        <f>LOOKUP(0,0/FIND(プルダウン!$L$1:$L$41,N96),プルダウン!$M$1:$M$41)</f>
        <v>宜野湾市</v>
      </c>
      <c r="P96" s="102" t="s">
        <v>249</v>
      </c>
      <c r="Q96" s="103">
        <v>42705</v>
      </c>
    </row>
    <row r="97" spans="1:17">
      <c r="A97" s="102">
        <v>4750900229</v>
      </c>
      <c r="B97" s="102" t="s">
        <v>388</v>
      </c>
      <c r="C97" s="102" t="s">
        <v>2574</v>
      </c>
      <c r="D97" s="102" t="s">
        <v>355</v>
      </c>
      <c r="E97" s="102">
        <v>9012223</v>
      </c>
      <c r="F97" s="102" t="s">
        <v>2572</v>
      </c>
      <c r="G97" s="102" t="s">
        <v>249</v>
      </c>
      <c r="H97" s="102" t="s">
        <v>4440</v>
      </c>
      <c r="I97" s="102" t="s">
        <v>4103</v>
      </c>
      <c r="J97" s="102" t="s">
        <v>4094</v>
      </c>
      <c r="K97" s="102" t="s">
        <v>2575</v>
      </c>
      <c r="L97" s="102" t="s">
        <v>1589</v>
      </c>
      <c r="M97" s="102">
        <v>9012224</v>
      </c>
      <c r="N97" s="102" t="s">
        <v>1590</v>
      </c>
      <c r="O97" s="113" t="str">
        <f>LOOKUP(0,0/FIND(プルダウン!$L$1:$L$41,N97),プルダウン!$M$1:$M$41)</f>
        <v>宜野湾市</v>
      </c>
      <c r="P97" s="102" t="s">
        <v>249</v>
      </c>
      <c r="Q97" s="103">
        <v>42705</v>
      </c>
    </row>
    <row r="98" spans="1:17">
      <c r="A98" s="102">
        <v>4750400204</v>
      </c>
      <c r="B98" s="102" t="s">
        <v>391</v>
      </c>
      <c r="C98" s="102" t="s">
        <v>2576</v>
      </c>
      <c r="D98" s="102" t="s">
        <v>339</v>
      </c>
      <c r="E98" s="102">
        <v>9011105</v>
      </c>
      <c r="F98" s="102" t="s">
        <v>2577</v>
      </c>
      <c r="G98" s="102" t="s">
        <v>340</v>
      </c>
      <c r="H98" s="102" t="s">
        <v>4440</v>
      </c>
      <c r="I98" s="102" t="s">
        <v>4104</v>
      </c>
      <c r="J98" s="102" t="s">
        <v>4094</v>
      </c>
      <c r="K98" s="102" t="s">
        <v>2578</v>
      </c>
      <c r="L98" s="102" t="s">
        <v>1067</v>
      </c>
      <c r="M98" s="102">
        <v>9011105</v>
      </c>
      <c r="N98" s="102" t="s">
        <v>1068</v>
      </c>
      <c r="O98" s="113" t="str">
        <f>LOOKUP(0,0/FIND(プルダウン!$L$1:$L$41,N98),プルダウン!$M$1:$M$41)</f>
        <v>南風原町</v>
      </c>
      <c r="P98" s="102" t="s">
        <v>1069</v>
      </c>
      <c r="Q98" s="103">
        <v>42979</v>
      </c>
    </row>
    <row r="99" spans="1:17">
      <c r="A99" s="102">
        <v>4750400204</v>
      </c>
      <c r="B99" s="102" t="s">
        <v>388</v>
      </c>
      <c r="C99" s="102" t="s">
        <v>2576</v>
      </c>
      <c r="D99" s="102" t="s">
        <v>339</v>
      </c>
      <c r="E99" s="102">
        <v>9011105</v>
      </c>
      <c r="F99" s="102" t="s">
        <v>2577</v>
      </c>
      <c r="G99" s="102" t="s">
        <v>340</v>
      </c>
      <c r="H99" s="102" t="s">
        <v>4440</v>
      </c>
      <c r="I99" s="102" t="s">
        <v>4104</v>
      </c>
      <c r="J99" s="102" t="s">
        <v>4094</v>
      </c>
      <c r="K99" s="102" t="s">
        <v>2578</v>
      </c>
      <c r="L99" s="102" t="s">
        <v>1067</v>
      </c>
      <c r="M99" s="102">
        <v>9011105</v>
      </c>
      <c r="N99" s="102" t="s">
        <v>1068</v>
      </c>
      <c r="O99" s="113" t="str">
        <f>LOOKUP(0,0/FIND(プルダウン!$L$1:$L$41,N99),プルダウン!$M$1:$M$41)</f>
        <v>南風原町</v>
      </c>
      <c r="P99" s="102" t="s">
        <v>1069</v>
      </c>
      <c r="Q99" s="103">
        <v>42979</v>
      </c>
    </row>
    <row r="100" spans="1:17">
      <c r="A100" s="102">
        <v>4751700131</v>
      </c>
      <c r="B100" s="102" t="s">
        <v>391</v>
      </c>
      <c r="C100" s="102" t="s">
        <v>2579</v>
      </c>
      <c r="D100" s="102" t="s">
        <v>2099</v>
      </c>
      <c r="E100" s="102">
        <v>9041303</v>
      </c>
      <c r="F100" s="102" t="s">
        <v>2101</v>
      </c>
      <c r="G100" s="102" t="s">
        <v>2102</v>
      </c>
      <c r="H100" s="102" t="s">
        <v>4441</v>
      </c>
      <c r="I100" s="102" t="s">
        <v>4105</v>
      </c>
      <c r="J100" s="102" t="s">
        <v>4094</v>
      </c>
      <c r="K100" s="102" t="s">
        <v>2580</v>
      </c>
      <c r="L100" s="102" t="s">
        <v>2100</v>
      </c>
      <c r="M100" s="102">
        <v>9041303</v>
      </c>
      <c r="N100" s="102" t="s">
        <v>2101</v>
      </c>
      <c r="O100" s="113" t="str">
        <f>LOOKUP(0,0/FIND(プルダウン!$L$1:$L$41,N100),プルダウン!$M$1:$M$41)</f>
        <v>宜野座村</v>
      </c>
      <c r="P100" s="102" t="s">
        <v>2102</v>
      </c>
      <c r="Q100" s="103">
        <v>42217</v>
      </c>
    </row>
    <row r="101" spans="1:17">
      <c r="A101" s="102">
        <v>4751700131</v>
      </c>
      <c r="B101" s="102" t="s">
        <v>388</v>
      </c>
      <c r="C101" s="102" t="s">
        <v>2579</v>
      </c>
      <c r="D101" s="102" t="s">
        <v>2099</v>
      </c>
      <c r="E101" s="102">
        <v>9041303</v>
      </c>
      <c r="F101" s="102" t="s">
        <v>2101</v>
      </c>
      <c r="G101" s="102" t="s">
        <v>2102</v>
      </c>
      <c r="H101" s="102" t="s">
        <v>4441</v>
      </c>
      <c r="I101" s="102" t="s">
        <v>4105</v>
      </c>
      <c r="J101" s="102" t="s">
        <v>4094</v>
      </c>
      <c r="K101" s="102" t="s">
        <v>2580</v>
      </c>
      <c r="L101" s="102" t="s">
        <v>2100</v>
      </c>
      <c r="M101" s="102">
        <v>9041303</v>
      </c>
      <c r="N101" s="102" t="s">
        <v>2101</v>
      </c>
      <c r="O101" s="113" t="str">
        <f>LOOKUP(0,0/FIND(プルダウン!$L$1:$L$41,N101),プルダウン!$M$1:$M$41)</f>
        <v>宜野座村</v>
      </c>
      <c r="P101" s="102" t="s">
        <v>2102</v>
      </c>
      <c r="Q101" s="103">
        <v>42217</v>
      </c>
    </row>
    <row r="102" spans="1:17">
      <c r="A102" s="102">
        <v>4750800841</v>
      </c>
      <c r="B102" s="102" t="s">
        <v>391</v>
      </c>
      <c r="C102" s="102" t="s">
        <v>2581</v>
      </c>
      <c r="D102" s="102" t="s">
        <v>348</v>
      </c>
      <c r="E102" s="102">
        <v>9042173</v>
      </c>
      <c r="F102" s="102" t="s">
        <v>349</v>
      </c>
      <c r="G102" s="102" t="s">
        <v>350</v>
      </c>
      <c r="H102" s="102" t="s">
        <v>4440</v>
      </c>
      <c r="I102" s="102" t="s">
        <v>4106</v>
      </c>
      <c r="J102" s="102" t="s">
        <v>4094</v>
      </c>
      <c r="K102" s="102"/>
      <c r="L102" s="102" t="s">
        <v>1435</v>
      </c>
      <c r="M102" s="102">
        <v>9042173</v>
      </c>
      <c r="N102" s="102" t="s">
        <v>349</v>
      </c>
      <c r="O102" s="113" t="str">
        <f>LOOKUP(0,0/FIND(プルダウン!$L$1:$L$41,N102),プルダウン!$M$1:$M$41)</f>
        <v>沖縄市</v>
      </c>
      <c r="P102" s="102" t="s">
        <v>350</v>
      </c>
      <c r="Q102" s="103">
        <v>43709</v>
      </c>
    </row>
    <row r="103" spans="1:17">
      <c r="A103" s="102">
        <v>4750800999</v>
      </c>
      <c r="B103" s="102" t="s">
        <v>391</v>
      </c>
      <c r="C103" s="102" t="s">
        <v>2582</v>
      </c>
      <c r="D103" s="102" t="s">
        <v>1486</v>
      </c>
      <c r="E103" s="102">
        <v>9042173</v>
      </c>
      <c r="F103" s="102" t="s">
        <v>349</v>
      </c>
      <c r="G103" s="102" t="s">
        <v>350</v>
      </c>
      <c r="H103" s="102" t="s">
        <v>4437</v>
      </c>
      <c r="I103" s="102" t="s">
        <v>4106</v>
      </c>
      <c r="J103" s="102" t="s">
        <v>4094</v>
      </c>
      <c r="K103" s="102" t="s">
        <v>2583</v>
      </c>
      <c r="L103" s="102" t="s">
        <v>1487</v>
      </c>
      <c r="M103" s="102">
        <v>9042172</v>
      </c>
      <c r="N103" s="102" t="s">
        <v>1488</v>
      </c>
      <c r="O103" s="113" t="str">
        <f>LOOKUP(0,0/FIND(プルダウン!$L$1:$L$41,N103),プルダウン!$M$1:$M$41)</f>
        <v>沖縄市</v>
      </c>
      <c r="P103" s="102" t="s">
        <v>1489</v>
      </c>
      <c r="Q103" s="103">
        <v>44440</v>
      </c>
    </row>
    <row r="104" spans="1:17">
      <c r="A104" s="102">
        <v>4750100739</v>
      </c>
      <c r="B104" s="102" t="s">
        <v>388</v>
      </c>
      <c r="C104" s="102" t="s">
        <v>2581</v>
      </c>
      <c r="D104" s="102" t="s">
        <v>542</v>
      </c>
      <c r="E104" s="102">
        <v>9030122</v>
      </c>
      <c r="F104" s="102" t="s">
        <v>2584</v>
      </c>
      <c r="G104" s="102" t="s">
        <v>1137</v>
      </c>
      <c r="H104" s="102" t="s">
        <v>4440</v>
      </c>
      <c r="I104" s="102" t="s">
        <v>4107</v>
      </c>
      <c r="J104" s="102" t="s">
        <v>4094</v>
      </c>
      <c r="K104" s="102" t="s">
        <v>2585</v>
      </c>
      <c r="L104" s="102" t="s">
        <v>543</v>
      </c>
      <c r="M104" s="102">
        <v>9030825</v>
      </c>
      <c r="N104" s="102" t="s">
        <v>544</v>
      </c>
      <c r="O104" s="113" t="str">
        <f>LOOKUP(0,0/FIND(プルダウン!$L$1:$L$41,N104),プルダウン!$M$1:$M$41)</f>
        <v>那覇市</v>
      </c>
      <c r="P104" s="102" t="s">
        <v>545</v>
      </c>
      <c r="Q104" s="103">
        <v>43191</v>
      </c>
    </row>
    <row r="105" spans="1:17">
      <c r="A105" s="102">
        <v>4751600224</v>
      </c>
      <c r="B105" s="102" t="s">
        <v>391</v>
      </c>
      <c r="C105" s="102" t="s">
        <v>2586</v>
      </c>
      <c r="D105" s="102" t="s">
        <v>2018</v>
      </c>
      <c r="E105" s="102">
        <v>9030122</v>
      </c>
      <c r="F105" s="102" t="s">
        <v>1136</v>
      </c>
      <c r="G105" s="102" t="s">
        <v>1137</v>
      </c>
      <c r="H105" s="102" t="s">
        <v>4437</v>
      </c>
      <c r="I105" s="102" t="s">
        <v>4108</v>
      </c>
      <c r="J105" s="102" t="s">
        <v>4094</v>
      </c>
      <c r="K105" s="102" t="s">
        <v>2587</v>
      </c>
      <c r="L105" s="102" t="s">
        <v>2019</v>
      </c>
      <c r="M105" s="102">
        <v>9050006</v>
      </c>
      <c r="N105" s="102" t="s">
        <v>2020</v>
      </c>
      <c r="O105" s="113" t="str">
        <f>LOOKUP(0,0/FIND(プルダウン!$L$1:$L$41,N105),プルダウン!$M$1:$M$41)</f>
        <v>名護市</v>
      </c>
      <c r="P105" s="102" t="s">
        <v>2021</v>
      </c>
      <c r="Q105" s="103">
        <v>42825</v>
      </c>
    </row>
    <row r="106" spans="1:17">
      <c r="A106" s="102">
        <v>4751600224</v>
      </c>
      <c r="B106" s="102" t="s">
        <v>388</v>
      </c>
      <c r="C106" s="102" t="s">
        <v>2586</v>
      </c>
      <c r="D106" s="102" t="s">
        <v>2018</v>
      </c>
      <c r="E106" s="102">
        <v>9030122</v>
      </c>
      <c r="F106" s="102" t="s">
        <v>1136</v>
      </c>
      <c r="G106" s="102" t="s">
        <v>1137</v>
      </c>
      <c r="H106" s="102" t="s">
        <v>4437</v>
      </c>
      <c r="I106" s="102" t="s">
        <v>4108</v>
      </c>
      <c r="J106" s="102" t="s">
        <v>4094</v>
      </c>
      <c r="K106" s="102" t="s">
        <v>2588</v>
      </c>
      <c r="L106" s="102" t="s">
        <v>2019</v>
      </c>
      <c r="M106" s="102">
        <v>9050006</v>
      </c>
      <c r="N106" s="102" t="s">
        <v>2020</v>
      </c>
      <c r="O106" s="113" t="str">
        <f>LOOKUP(0,0/FIND(プルダウン!$L$1:$L$41,N106),プルダウン!$M$1:$M$41)</f>
        <v>名護市</v>
      </c>
      <c r="P106" s="102" t="s">
        <v>2021</v>
      </c>
      <c r="Q106" s="103">
        <v>42825</v>
      </c>
    </row>
    <row r="107" spans="1:17">
      <c r="A107" s="102">
        <v>4750500094</v>
      </c>
      <c r="B107" s="102" t="s">
        <v>391</v>
      </c>
      <c r="C107" s="102" t="s">
        <v>2589</v>
      </c>
      <c r="D107" s="102" t="s">
        <v>542</v>
      </c>
      <c r="E107" s="102">
        <v>9030122</v>
      </c>
      <c r="F107" s="102" t="s">
        <v>1136</v>
      </c>
      <c r="G107" s="102" t="s">
        <v>1137</v>
      </c>
      <c r="H107" s="102" t="s">
        <v>4440</v>
      </c>
      <c r="I107" s="102" t="s">
        <v>4107</v>
      </c>
      <c r="J107" s="102" t="s">
        <v>4094</v>
      </c>
      <c r="K107" s="102" t="s">
        <v>2590</v>
      </c>
      <c r="L107" s="102" t="s">
        <v>1135</v>
      </c>
      <c r="M107" s="102">
        <v>9030122</v>
      </c>
      <c r="N107" s="102" t="s">
        <v>1136</v>
      </c>
      <c r="O107" s="113" t="str">
        <f>LOOKUP(0,0/FIND(プルダウン!$L$1:$L$41,N107),プルダウン!$M$1:$M$41)</f>
        <v>西原町</v>
      </c>
      <c r="P107" s="102" t="s">
        <v>1137</v>
      </c>
      <c r="Q107" s="103">
        <v>42461</v>
      </c>
    </row>
    <row r="108" spans="1:17">
      <c r="A108" s="102">
        <v>4750500094</v>
      </c>
      <c r="B108" s="102" t="s">
        <v>388</v>
      </c>
      <c r="C108" s="102" t="s">
        <v>2589</v>
      </c>
      <c r="D108" s="102" t="s">
        <v>542</v>
      </c>
      <c r="E108" s="102">
        <v>9030122</v>
      </c>
      <c r="F108" s="102" t="s">
        <v>1136</v>
      </c>
      <c r="G108" s="102" t="s">
        <v>1137</v>
      </c>
      <c r="H108" s="102" t="s">
        <v>4440</v>
      </c>
      <c r="I108" s="102" t="s">
        <v>4107</v>
      </c>
      <c r="J108" s="102" t="s">
        <v>4094</v>
      </c>
      <c r="K108" s="102" t="s">
        <v>2590</v>
      </c>
      <c r="L108" s="102" t="s">
        <v>1135</v>
      </c>
      <c r="M108" s="102">
        <v>9030122</v>
      </c>
      <c r="N108" s="102" t="s">
        <v>1136</v>
      </c>
      <c r="O108" s="113" t="str">
        <f>LOOKUP(0,0/FIND(プルダウン!$L$1:$L$41,N108),プルダウン!$M$1:$M$41)</f>
        <v>西原町</v>
      </c>
      <c r="P108" s="102" t="s">
        <v>1137</v>
      </c>
      <c r="Q108" s="103">
        <v>42461</v>
      </c>
    </row>
    <row r="109" spans="1:17">
      <c r="A109" s="102">
        <v>4750101257</v>
      </c>
      <c r="B109" s="102" t="s">
        <v>388</v>
      </c>
      <c r="C109" s="102" t="s">
        <v>2586</v>
      </c>
      <c r="D109" s="102" t="s">
        <v>542</v>
      </c>
      <c r="E109" s="102">
        <v>9030122</v>
      </c>
      <c r="F109" s="102" t="s">
        <v>2584</v>
      </c>
      <c r="G109" s="102" t="s">
        <v>1137</v>
      </c>
      <c r="H109" s="102" t="s">
        <v>4440</v>
      </c>
      <c r="I109" s="102" t="s">
        <v>4107</v>
      </c>
      <c r="J109" s="102" t="s">
        <v>4094</v>
      </c>
      <c r="K109" s="102" t="s">
        <v>2591</v>
      </c>
      <c r="L109" s="102" t="s">
        <v>720</v>
      </c>
      <c r="M109" s="102">
        <v>9000033</v>
      </c>
      <c r="N109" s="102" t="s">
        <v>721</v>
      </c>
      <c r="O109" s="113" t="str">
        <f>LOOKUP(0,0/FIND(プルダウン!$L$1:$L$41,N109),プルダウン!$M$1:$M$41)</f>
        <v>那覇市</v>
      </c>
      <c r="P109" s="102" t="s">
        <v>722</v>
      </c>
      <c r="Q109" s="103">
        <v>44713</v>
      </c>
    </row>
    <row r="110" spans="1:17">
      <c r="A110" s="102">
        <v>4750100820</v>
      </c>
      <c r="B110" s="102" t="s">
        <v>391</v>
      </c>
      <c r="C110" s="102" t="s">
        <v>2589</v>
      </c>
      <c r="D110" s="102" t="s">
        <v>542</v>
      </c>
      <c r="E110" s="102">
        <v>9030122</v>
      </c>
      <c r="F110" s="102" t="s">
        <v>2584</v>
      </c>
      <c r="G110" s="102" t="s">
        <v>1137</v>
      </c>
      <c r="H110" s="102" t="s">
        <v>4440</v>
      </c>
      <c r="I110" s="102" t="s">
        <v>4107</v>
      </c>
      <c r="J110" s="102" t="s">
        <v>4094</v>
      </c>
      <c r="K110" s="102" t="s">
        <v>2592</v>
      </c>
      <c r="L110" s="102" t="s">
        <v>568</v>
      </c>
      <c r="M110" s="102">
        <v>9020069</v>
      </c>
      <c r="N110" s="102" t="s">
        <v>569</v>
      </c>
      <c r="O110" s="113" t="str">
        <f>LOOKUP(0,0/FIND(プルダウン!$L$1:$L$41,N110),プルダウン!$M$1:$M$41)</f>
        <v>那覇市</v>
      </c>
      <c r="P110" s="102" t="s">
        <v>570</v>
      </c>
      <c r="Q110" s="103">
        <v>43617</v>
      </c>
    </row>
    <row r="111" spans="1:17">
      <c r="A111" s="102">
        <v>4750100820</v>
      </c>
      <c r="B111" s="102" t="s">
        <v>388</v>
      </c>
      <c r="C111" s="102" t="s">
        <v>2589</v>
      </c>
      <c r="D111" s="102" t="s">
        <v>542</v>
      </c>
      <c r="E111" s="102">
        <v>9030122</v>
      </c>
      <c r="F111" s="102" t="s">
        <v>2584</v>
      </c>
      <c r="G111" s="102" t="s">
        <v>1137</v>
      </c>
      <c r="H111" s="102" t="s">
        <v>4440</v>
      </c>
      <c r="I111" s="102" t="s">
        <v>4107</v>
      </c>
      <c r="J111" s="102" t="s">
        <v>4094</v>
      </c>
      <c r="K111" s="102" t="s">
        <v>2592</v>
      </c>
      <c r="L111" s="102" t="s">
        <v>568</v>
      </c>
      <c r="M111" s="102">
        <v>9020069</v>
      </c>
      <c r="N111" s="102" t="s">
        <v>569</v>
      </c>
      <c r="O111" s="113" t="str">
        <f>LOOKUP(0,0/FIND(プルダウン!$L$1:$L$41,N111),プルダウン!$M$1:$M$41)</f>
        <v>那覇市</v>
      </c>
      <c r="P111" s="102" t="s">
        <v>570</v>
      </c>
      <c r="Q111" s="103">
        <v>43617</v>
      </c>
    </row>
    <row r="112" spans="1:17">
      <c r="A112" s="102">
        <v>4750800965</v>
      </c>
      <c r="B112" s="102" t="s">
        <v>388</v>
      </c>
      <c r="C112" s="102" t="s">
        <v>2593</v>
      </c>
      <c r="D112" s="102" t="s">
        <v>241</v>
      </c>
      <c r="E112" s="102">
        <v>9042171</v>
      </c>
      <c r="F112" s="102" t="s">
        <v>2594</v>
      </c>
      <c r="G112" s="102" t="s">
        <v>242</v>
      </c>
      <c r="H112" s="102" t="s">
        <v>4440</v>
      </c>
      <c r="I112" s="102" t="s">
        <v>4109</v>
      </c>
      <c r="J112" s="102" t="s">
        <v>4094</v>
      </c>
      <c r="K112" s="102" t="s">
        <v>2595</v>
      </c>
      <c r="L112" s="102" t="s">
        <v>1477</v>
      </c>
      <c r="M112" s="102">
        <v>9042164</v>
      </c>
      <c r="N112" s="102" t="s">
        <v>1478</v>
      </c>
      <c r="O112" s="113" t="str">
        <f>LOOKUP(0,0/FIND(プルダウン!$L$1:$L$41,N112),プルダウン!$M$1:$M$41)</f>
        <v>沖縄市</v>
      </c>
      <c r="P112" s="102" t="s">
        <v>1479</v>
      </c>
      <c r="Q112" s="103">
        <v>44317</v>
      </c>
    </row>
    <row r="113" spans="1:17">
      <c r="A113" s="102">
        <v>4750800676</v>
      </c>
      <c r="B113" s="102" t="s">
        <v>388</v>
      </c>
      <c r="C113" s="102" t="s">
        <v>2596</v>
      </c>
      <c r="D113" s="102" t="s">
        <v>241</v>
      </c>
      <c r="E113" s="102">
        <v>9042171</v>
      </c>
      <c r="F113" s="102" t="s">
        <v>2597</v>
      </c>
      <c r="G113" s="102" t="s">
        <v>2598</v>
      </c>
      <c r="H113" s="102" t="s">
        <v>4440</v>
      </c>
      <c r="I113" s="102" t="s">
        <v>4109</v>
      </c>
      <c r="J113" s="102" t="s">
        <v>4094</v>
      </c>
      <c r="K113" s="102"/>
      <c r="L113" s="102" t="s">
        <v>1391</v>
      </c>
      <c r="M113" s="102">
        <v>9042162</v>
      </c>
      <c r="N113" s="102" t="s">
        <v>1392</v>
      </c>
      <c r="O113" s="113" t="str">
        <f>LOOKUP(0,0/FIND(プルダウン!$L$1:$L$41,N113),プルダウン!$M$1:$M$41)</f>
        <v>沖縄市</v>
      </c>
      <c r="P113" s="102" t="s">
        <v>1393</v>
      </c>
      <c r="Q113" s="103">
        <v>43191</v>
      </c>
    </row>
    <row r="114" spans="1:17">
      <c r="A114" s="102">
        <v>4750801047</v>
      </c>
      <c r="B114" s="102" t="s">
        <v>391</v>
      </c>
      <c r="C114" s="102" t="s">
        <v>2599</v>
      </c>
      <c r="D114" s="102" t="s">
        <v>241</v>
      </c>
      <c r="E114" s="102">
        <v>9042171</v>
      </c>
      <c r="F114" s="102" t="s">
        <v>2600</v>
      </c>
      <c r="G114" s="102" t="s">
        <v>242</v>
      </c>
      <c r="H114" s="102" t="s">
        <v>4440</v>
      </c>
      <c r="I114" s="102" t="s">
        <v>4109</v>
      </c>
      <c r="J114" s="102" t="s">
        <v>4094</v>
      </c>
      <c r="K114" s="102" t="s">
        <v>2601</v>
      </c>
      <c r="L114" s="102" t="s">
        <v>1503</v>
      </c>
      <c r="M114" s="102">
        <v>9042163</v>
      </c>
      <c r="N114" s="102" t="s">
        <v>1504</v>
      </c>
      <c r="O114" s="113" t="str">
        <f>LOOKUP(0,0/FIND(プルダウン!$L$1:$L$41,N114),プルダウン!$M$1:$M$41)</f>
        <v>沖縄市</v>
      </c>
      <c r="P114" s="102" t="s">
        <v>1505</v>
      </c>
      <c r="Q114" s="103">
        <v>44562</v>
      </c>
    </row>
    <row r="115" spans="1:17">
      <c r="A115" s="102">
        <v>4750800643</v>
      </c>
      <c r="B115" s="102" t="s">
        <v>388</v>
      </c>
      <c r="C115" s="102" t="s">
        <v>2602</v>
      </c>
      <c r="D115" s="102" t="s">
        <v>241</v>
      </c>
      <c r="E115" s="102">
        <v>9042171</v>
      </c>
      <c r="F115" s="102" t="s">
        <v>2600</v>
      </c>
      <c r="G115" s="102" t="s">
        <v>242</v>
      </c>
      <c r="H115" s="102" t="s">
        <v>4437</v>
      </c>
      <c r="I115" s="102" t="s">
        <v>4109</v>
      </c>
      <c r="J115" s="102" t="s">
        <v>4094</v>
      </c>
      <c r="K115" s="102" t="s">
        <v>2603</v>
      </c>
      <c r="L115" s="102" t="s">
        <v>1386</v>
      </c>
      <c r="M115" s="102">
        <v>9042171</v>
      </c>
      <c r="N115" s="102" t="s">
        <v>1387</v>
      </c>
      <c r="O115" s="113" t="str">
        <f>LOOKUP(0,0/FIND(プルダウン!$L$1:$L$41,N115),プルダウン!$M$1:$M$41)</f>
        <v>沖縄市</v>
      </c>
      <c r="P115" s="102" t="s">
        <v>242</v>
      </c>
      <c r="Q115" s="103">
        <v>43040</v>
      </c>
    </row>
    <row r="116" spans="1:17">
      <c r="A116" s="102">
        <v>4750900476</v>
      </c>
      <c r="B116" s="102" t="s">
        <v>391</v>
      </c>
      <c r="C116" s="102" t="s">
        <v>2604</v>
      </c>
      <c r="D116" s="102" t="s">
        <v>1665</v>
      </c>
      <c r="E116" s="102">
        <v>9040105</v>
      </c>
      <c r="F116" s="102" t="s">
        <v>2605</v>
      </c>
      <c r="G116" s="102" t="s">
        <v>2606</v>
      </c>
      <c r="H116" s="102" t="s">
        <v>4437</v>
      </c>
      <c r="I116" s="102" t="s">
        <v>4110</v>
      </c>
      <c r="J116" s="102" t="s">
        <v>4094</v>
      </c>
      <c r="K116" s="102" t="s">
        <v>2607</v>
      </c>
      <c r="L116" s="102" t="s">
        <v>1595</v>
      </c>
      <c r="M116" s="102">
        <v>9012203</v>
      </c>
      <c r="N116" s="102" t="s">
        <v>1666</v>
      </c>
      <c r="O116" s="113" t="str">
        <f>LOOKUP(0,0/FIND(プルダウン!$L$1:$L$41,N116),プルダウン!$M$1:$M$41)</f>
        <v>宜野湾市</v>
      </c>
      <c r="P116" s="102" t="s">
        <v>1597</v>
      </c>
      <c r="Q116" s="103">
        <v>44593</v>
      </c>
    </row>
    <row r="117" spans="1:17">
      <c r="A117" s="102">
        <v>4750200505</v>
      </c>
      <c r="B117" s="102" t="s">
        <v>391</v>
      </c>
      <c r="C117" s="102" t="s">
        <v>2608</v>
      </c>
      <c r="D117" s="102" t="s">
        <v>872</v>
      </c>
      <c r="E117" s="102">
        <v>9010301</v>
      </c>
      <c r="F117" s="102" t="s">
        <v>874</v>
      </c>
      <c r="G117" s="102" t="s">
        <v>206</v>
      </c>
      <c r="H117" s="102" t="s">
        <v>4440</v>
      </c>
      <c r="I117" s="102" t="s">
        <v>4111</v>
      </c>
      <c r="J117" s="102" t="s">
        <v>4094</v>
      </c>
      <c r="K117" s="102" t="s">
        <v>2609</v>
      </c>
      <c r="L117" s="102" t="s">
        <v>873</v>
      </c>
      <c r="M117" s="102">
        <v>9010301</v>
      </c>
      <c r="N117" s="102" t="s">
        <v>874</v>
      </c>
      <c r="O117" s="113" t="str">
        <f>LOOKUP(0,0/FIND(プルダウン!$L$1:$L$41,N117),プルダウン!$M$1:$M$41)</f>
        <v>糸満市</v>
      </c>
      <c r="P117" s="102" t="s">
        <v>875</v>
      </c>
      <c r="Q117" s="103">
        <v>44652</v>
      </c>
    </row>
    <row r="118" spans="1:17">
      <c r="A118" s="102">
        <v>4750200505</v>
      </c>
      <c r="B118" s="102" t="s">
        <v>388</v>
      </c>
      <c r="C118" s="102" t="s">
        <v>2608</v>
      </c>
      <c r="D118" s="102" t="s">
        <v>872</v>
      </c>
      <c r="E118" s="102">
        <v>9010301</v>
      </c>
      <c r="F118" s="102" t="s">
        <v>874</v>
      </c>
      <c r="G118" s="102" t="s">
        <v>206</v>
      </c>
      <c r="H118" s="102" t="s">
        <v>4440</v>
      </c>
      <c r="I118" s="102" t="s">
        <v>4111</v>
      </c>
      <c r="J118" s="102" t="s">
        <v>4094</v>
      </c>
      <c r="K118" s="102" t="s">
        <v>2609</v>
      </c>
      <c r="L118" s="102" t="s">
        <v>873</v>
      </c>
      <c r="M118" s="102">
        <v>9010301</v>
      </c>
      <c r="N118" s="102" t="s">
        <v>874</v>
      </c>
      <c r="O118" s="113" t="str">
        <f>LOOKUP(0,0/FIND(プルダウン!$L$1:$L$41,N118),プルダウン!$M$1:$M$41)</f>
        <v>糸満市</v>
      </c>
      <c r="P118" s="102" t="s">
        <v>875</v>
      </c>
      <c r="Q118" s="103">
        <v>44652</v>
      </c>
    </row>
    <row r="119" spans="1:17">
      <c r="A119" s="102">
        <v>4751300783</v>
      </c>
      <c r="B119" s="102" t="s">
        <v>391</v>
      </c>
      <c r="C119" s="102" t="s">
        <v>2610</v>
      </c>
      <c r="D119" s="102" t="s">
        <v>1992</v>
      </c>
      <c r="E119" s="102">
        <v>9042304</v>
      </c>
      <c r="F119" s="102" t="s">
        <v>2611</v>
      </c>
      <c r="G119" s="102" t="s">
        <v>1995</v>
      </c>
      <c r="H119" s="102" t="s">
        <v>4442</v>
      </c>
      <c r="I119" s="102" t="s">
        <v>4112</v>
      </c>
      <c r="J119" s="102" t="s">
        <v>4094</v>
      </c>
      <c r="K119" s="102" t="s">
        <v>2612</v>
      </c>
      <c r="L119" s="102" t="s">
        <v>1993</v>
      </c>
      <c r="M119" s="102">
        <v>9042225</v>
      </c>
      <c r="N119" s="102" t="s">
        <v>1994</v>
      </c>
      <c r="O119" s="113" t="str">
        <f>LOOKUP(0,0/FIND(プルダウン!$L$1:$L$41,N119),プルダウン!$M$1:$M$41)</f>
        <v>うるま市</v>
      </c>
      <c r="P119" s="102" t="s">
        <v>1995</v>
      </c>
      <c r="Q119" s="103">
        <v>44774</v>
      </c>
    </row>
    <row r="120" spans="1:17">
      <c r="A120" s="102">
        <v>4751300783</v>
      </c>
      <c r="B120" s="102" t="s">
        <v>388</v>
      </c>
      <c r="C120" s="102" t="s">
        <v>2610</v>
      </c>
      <c r="D120" s="102" t="s">
        <v>1992</v>
      </c>
      <c r="E120" s="102">
        <v>9042304</v>
      </c>
      <c r="F120" s="102" t="s">
        <v>2611</v>
      </c>
      <c r="G120" s="102" t="s">
        <v>1995</v>
      </c>
      <c r="H120" s="102" t="s">
        <v>4442</v>
      </c>
      <c r="I120" s="102" t="s">
        <v>4112</v>
      </c>
      <c r="J120" s="102" t="s">
        <v>4094</v>
      </c>
      <c r="K120" s="102" t="s">
        <v>2612</v>
      </c>
      <c r="L120" s="102" t="s">
        <v>1993</v>
      </c>
      <c r="M120" s="102">
        <v>9042225</v>
      </c>
      <c r="N120" s="102" t="s">
        <v>1994</v>
      </c>
      <c r="O120" s="113" t="str">
        <f>LOOKUP(0,0/FIND(プルダウン!$L$1:$L$41,N120),プルダウン!$M$1:$M$41)</f>
        <v>うるま市</v>
      </c>
      <c r="P120" s="102" t="s">
        <v>1995</v>
      </c>
      <c r="Q120" s="103">
        <v>44774</v>
      </c>
    </row>
    <row r="121" spans="1:17">
      <c r="A121" s="102">
        <v>4751200520</v>
      </c>
      <c r="B121" s="102" t="s">
        <v>391</v>
      </c>
      <c r="C121" s="102" t="s">
        <v>2613</v>
      </c>
      <c r="D121" s="102" t="s">
        <v>255</v>
      </c>
      <c r="E121" s="102">
        <v>9040304</v>
      </c>
      <c r="F121" s="102" t="s">
        <v>2614</v>
      </c>
      <c r="G121" s="102" t="s">
        <v>256</v>
      </c>
      <c r="H121" s="102" t="s">
        <v>4437</v>
      </c>
      <c r="I121" s="102" t="s">
        <v>4113</v>
      </c>
      <c r="J121" s="102" t="s">
        <v>4094</v>
      </c>
      <c r="K121" s="102" t="s">
        <v>2615</v>
      </c>
      <c r="L121" s="102" t="s">
        <v>1791</v>
      </c>
      <c r="M121" s="102">
        <v>9040315</v>
      </c>
      <c r="N121" s="102" t="s">
        <v>1792</v>
      </c>
      <c r="O121" s="113" t="str">
        <f>LOOKUP(0,0/FIND(プルダウン!$L$1:$L$41,N121),プルダウン!$M$1:$M$41)</f>
        <v>読谷村</v>
      </c>
      <c r="P121" s="102" t="s">
        <v>256</v>
      </c>
      <c r="Q121" s="103">
        <v>44743</v>
      </c>
    </row>
    <row r="122" spans="1:17">
      <c r="A122" s="102">
        <v>4751200520</v>
      </c>
      <c r="B122" s="102" t="s">
        <v>388</v>
      </c>
      <c r="C122" s="102" t="s">
        <v>2613</v>
      </c>
      <c r="D122" s="102" t="s">
        <v>255</v>
      </c>
      <c r="E122" s="102">
        <v>9040304</v>
      </c>
      <c r="F122" s="102" t="s">
        <v>2614</v>
      </c>
      <c r="G122" s="102" t="s">
        <v>256</v>
      </c>
      <c r="H122" s="102" t="s">
        <v>4437</v>
      </c>
      <c r="I122" s="102" t="s">
        <v>4113</v>
      </c>
      <c r="J122" s="102" t="s">
        <v>4094</v>
      </c>
      <c r="K122" s="102" t="s">
        <v>2615</v>
      </c>
      <c r="L122" s="102" t="s">
        <v>1791</v>
      </c>
      <c r="M122" s="102">
        <v>9040315</v>
      </c>
      <c r="N122" s="102" t="s">
        <v>1792</v>
      </c>
      <c r="O122" s="113" t="str">
        <f>LOOKUP(0,0/FIND(プルダウン!$L$1:$L$41,N122),プルダウン!$M$1:$M$41)</f>
        <v>読谷村</v>
      </c>
      <c r="P122" s="102" t="s">
        <v>256</v>
      </c>
      <c r="Q122" s="103">
        <v>44743</v>
      </c>
    </row>
    <row r="123" spans="1:17">
      <c r="A123" s="102">
        <v>4750700165</v>
      </c>
      <c r="B123" s="102" t="s">
        <v>391</v>
      </c>
      <c r="C123" s="102" t="s">
        <v>2616</v>
      </c>
      <c r="D123" s="102" t="s">
        <v>1206</v>
      </c>
      <c r="E123" s="102">
        <v>9011117</v>
      </c>
      <c r="F123" s="102" t="s">
        <v>1208</v>
      </c>
      <c r="G123" s="102" t="s">
        <v>1209</v>
      </c>
      <c r="H123" s="102" t="s">
        <v>4440</v>
      </c>
      <c r="I123" s="102" t="s">
        <v>4114</v>
      </c>
      <c r="J123" s="102" t="s">
        <v>4094</v>
      </c>
      <c r="K123" s="102" t="s">
        <v>2617</v>
      </c>
      <c r="L123" s="102" t="s">
        <v>1207</v>
      </c>
      <c r="M123" s="102">
        <v>9011117</v>
      </c>
      <c r="N123" s="102" t="s">
        <v>1208</v>
      </c>
      <c r="O123" s="113" t="str">
        <f>LOOKUP(0,0/FIND(プルダウン!$L$1:$L$41,N123),プルダウン!$M$1:$M$41)</f>
        <v>南風原町</v>
      </c>
      <c r="P123" s="102" t="s">
        <v>1209</v>
      </c>
      <c r="Q123" s="103">
        <v>42826</v>
      </c>
    </row>
    <row r="124" spans="1:17">
      <c r="A124" s="102">
        <v>4750700165</v>
      </c>
      <c r="B124" s="102" t="s">
        <v>388</v>
      </c>
      <c r="C124" s="102" t="s">
        <v>2616</v>
      </c>
      <c r="D124" s="102" t="s">
        <v>1206</v>
      </c>
      <c r="E124" s="102">
        <v>9011117</v>
      </c>
      <c r="F124" s="102" t="s">
        <v>1208</v>
      </c>
      <c r="G124" s="102" t="s">
        <v>1209</v>
      </c>
      <c r="H124" s="102" t="s">
        <v>4440</v>
      </c>
      <c r="I124" s="102" t="s">
        <v>4114</v>
      </c>
      <c r="J124" s="102" t="s">
        <v>4094</v>
      </c>
      <c r="K124" s="102" t="s">
        <v>2617</v>
      </c>
      <c r="L124" s="102" t="s">
        <v>1207</v>
      </c>
      <c r="M124" s="102">
        <v>9011117</v>
      </c>
      <c r="N124" s="102" t="s">
        <v>1208</v>
      </c>
      <c r="O124" s="113" t="str">
        <f>LOOKUP(0,0/FIND(プルダウン!$L$1:$L$41,N124),プルダウン!$M$1:$M$41)</f>
        <v>南風原町</v>
      </c>
      <c r="P124" s="102" t="s">
        <v>1209</v>
      </c>
      <c r="Q124" s="103">
        <v>43191</v>
      </c>
    </row>
    <row r="125" spans="1:17">
      <c r="A125" s="102">
        <v>4750500078</v>
      </c>
      <c r="B125" s="102" t="s">
        <v>388</v>
      </c>
      <c r="C125" s="102" t="s">
        <v>2618</v>
      </c>
      <c r="D125" s="102" t="s">
        <v>186</v>
      </c>
      <c r="E125" s="102">
        <v>9030121</v>
      </c>
      <c r="F125" s="102" t="s">
        <v>1130</v>
      </c>
      <c r="G125" s="102" t="s">
        <v>184</v>
      </c>
      <c r="H125" s="102" t="s">
        <v>4440</v>
      </c>
      <c r="I125" s="102" t="s">
        <v>4115</v>
      </c>
      <c r="J125" s="102" t="s">
        <v>4094</v>
      </c>
      <c r="K125" s="102" t="s">
        <v>2619</v>
      </c>
      <c r="L125" s="102" t="s">
        <v>1129</v>
      </c>
      <c r="M125" s="102">
        <v>9030121</v>
      </c>
      <c r="N125" s="102" t="s">
        <v>1130</v>
      </c>
      <c r="O125" s="113" t="str">
        <f>LOOKUP(0,0/FIND(プルダウン!$L$1:$L$41,N125),プルダウン!$M$1:$M$41)</f>
        <v>西原町</v>
      </c>
      <c r="P125" s="102" t="s">
        <v>184</v>
      </c>
      <c r="Q125" s="103">
        <v>41426</v>
      </c>
    </row>
    <row r="126" spans="1:17">
      <c r="A126" s="102">
        <v>4751200157</v>
      </c>
      <c r="B126" s="102" t="s">
        <v>391</v>
      </c>
      <c r="C126" s="102" t="s">
        <v>2620</v>
      </c>
      <c r="D126" s="102" t="s">
        <v>260</v>
      </c>
      <c r="E126" s="102">
        <v>9040101</v>
      </c>
      <c r="F126" s="102" t="s">
        <v>2621</v>
      </c>
      <c r="G126" s="102" t="s">
        <v>262</v>
      </c>
      <c r="H126" s="102" t="s">
        <v>4440</v>
      </c>
      <c r="I126" s="102" t="s">
        <v>4116</v>
      </c>
      <c r="J126" s="102" t="s">
        <v>4094</v>
      </c>
      <c r="K126" s="102" t="s">
        <v>2622</v>
      </c>
      <c r="L126" s="102" t="s">
        <v>261</v>
      </c>
      <c r="M126" s="102">
        <v>9040101</v>
      </c>
      <c r="N126" s="102" t="s">
        <v>1702</v>
      </c>
      <c r="O126" s="113" t="str">
        <f>LOOKUP(0,0/FIND(プルダウン!$L$1:$L$41,N126),プルダウン!$M$1:$M$41)</f>
        <v>北谷町</v>
      </c>
      <c r="P126" s="102" t="s">
        <v>262</v>
      </c>
      <c r="Q126" s="103">
        <v>42826</v>
      </c>
    </row>
    <row r="127" spans="1:17">
      <c r="A127" s="102">
        <v>4751200157</v>
      </c>
      <c r="B127" s="102" t="s">
        <v>388</v>
      </c>
      <c r="C127" s="102" t="s">
        <v>2620</v>
      </c>
      <c r="D127" s="102" t="s">
        <v>260</v>
      </c>
      <c r="E127" s="102">
        <v>9040101</v>
      </c>
      <c r="F127" s="102" t="s">
        <v>2621</v>
      </c>
      <c r="G127" s="102" t="s">
        <v>262</v>
      </c>
      <c r="H127" s="102" t="s">
        <v>4440</v>
      </c>
      <c r="I127" s="102" t="s">
        <v>4116</v>
      </c>
      <c r="J127" s="102" t="s">
        <v>4094</v>
      </c>
      <c r="K127" s="102" t="s">
        <v>2622</v>
      </c>
      <c r="L127" s="102" t="s">
        <v>261</v>
      </c>
      <c r="M127" s="102">
        <v>9040101</v>
      </c>
      <c r="N127" s="102" t="s">
        <v>1702</v>
      </c>
      <c r="O127" s="113" t="str">
        <f>LOOKUP(0,0/FIND(プルダウン!$L$1:$L$41,N127),プルダウン!$M$1:$M$41)</f>
        <v>北谷町</v>
      </c>
      <c r="P127" s="102" t="s">
        <v>262</v>
      </c>
      <c r="Q127" s="103">
        <v>41426</v>
      </c>
    </row>
    <row r="128" spans="1:17">
      <c r="A128" s="102">
        <v>4751300668</v>
      </c>
      <c r="B128" s="102" t="s">
        <v>391</v>
      </c>
      <c r="C128" s="102" t="s">
        <v>2623</v>
      </c>
      <c r="D128" s="102" t="s">
        <v>346</v>
      </c>
      <c r="E128" s="102">
        <v>5150031</v>
      </c>
      <c r="F128" s="102" t="s">
        <v>2552</v>
      </c>
      <c r="G128" s="102" t="s">
        <v>2553</v>
      </c>
      <c r="H128" s="102" t="s">
        <v>4440</v>
      </c>
      <c r="I128" s="102" t="s">
        <v>4097</v>
      </c>
      <c r="J128" s="102" t="s">
        <v>4094</v>
      </c>
      <c r="K128" s="102" t="s">
        <v>2624</v>
      </c>
      <c r="L128" s="102" t="s">
        <v>1956</v>
      </c>
      <c r="M128" s="102">
        <v>9042231</v>
      </c>
      <c r="N128" s="102" t="s">
        <v>1957</v>
      </c>
      <c r="O128" s="113" t="str">
        <f>LOOKUP(0,0/FIND(プルダウン!$L$1:$L$41,N128),プルダウン!$M$1:$M$41)</f>
        <v>うるま市</v>
      </c>
      <c r="P128" s="102" t="s">
        <v>1958</v>
      </c>
      <c r="Q128" s="103">
        <v>44531</v>
      </c>
    </row>
    <row r="129" spans="1:17">
      <c r="A129" s="102">
        <v>4751300668</v>
      </c>
      <c r="B129" s="102" t="s">
        <v>388</v>
      </c>
      <c r="C129" s="102" t="s">
        <v>2623</v>
      </c>
      <c r="D129" s="102" t="s">
        <v>346</v>
      </c>
      <c r="E129" s="102">
        <v>5150031</v>
      </c>
      <c r="F129" s="102" t="s">
        <v>2552</v>
      </c>
      <c r="G129" s="102" t="s">
        <v>2553</v>
      </c>
      <c r="H129" s="102" t="s">
        <v>4440</v>
      </c>
      <c r="I129" s="102" t="s">
        <v>4097</v>
      </c>
      <c r="J129" s="102" t="s">
        <v>4094</v>
      </c>
      <c r="K129" s="102" t="s">
        <v>2624</v>
      </c>
      <c r="L129" s="102" t="s">
        <v>1956</v>
      </c>
      <c r="M129" s="102">
        <v>9042231</v>
      </c>
      <c r="N129" s="102" t="s">
        <v>1957</v>
      </c>
      <c r="O129" s="113" t="str">
        <f>LOOKUP(0,0/FIND(プルダウン!$L$1:$L$41,N129),プルダウン!$M$1:$M$41)</f>
        <v>うるま市</v>
      </c>
      <c r="P129" s="102" t="s">
        <v>1958</v>
      </c>
      <c r="Q129" s="103">
        <v>44531</v>
      </c>
    </row>
    <row r="130" spans="1:17">
      <c r="A130" s="102">
        <v>4751300106</v>
      </c>
      <c r="B130" s="102" t="s">
        <v>391</v>
      </c>
      <c r="C130" s="102" t="s">
        <v>2623</v>
      </c>
      <c r="D130" s="102" t="s">
        <v>346</v>
      </c>
      <c r="E130" s="102">
        <v>5150031</v>
      </c>
      <c r="F130" s="102" t="s">
        <v>2625</v>
      </c>
      <c r="G130" s="102" t="s">
        <v>1821</v>
      </c>
      <c r="H130" s="102" t="s">
        <v>4440</v>
      </c>
      <c r="I130" s="102" t="s">
        <v>4097</v>
      </c>
      <c r="J130" s="102" t="s">
        <v>4094</v>
      </c>
      <c r="K130" s="102" t="s">
        <v>2626</v>
      </c>
      <c r="L130" s="102" t="s">
        <v>1819</v>
      </c>
      <c r="M130" s="102">
        <v>9042202</v>
      </c>
      <c r="N130" s="102" t="s">
        <v>1820</v>
      </c>
      <c r="O130" s="113" t="str">
        <f>LOOKUP(0,0/FIND(プルダウン!$L$1:$L$41,N130),プルダウン!$M$1:$M$41)</f>
        <v>うるま市</v>
      </c>
      <c r="P130" s="102" t="s">
        <v>1821</v>
      </c>
      <c r="Q130" s="103">
        <v>41334</v>
      </c>
    </row>
    <row r="131" spans="1:17">
      <c r="A131" s="102">
        <v>4751300106</v>
      </c>
      <c r="B131" s="102" t="s">
        <v>388</v>
      </c>
      <c r="C131" s="102" t="s">
        <v>2623</v>
      </c>
      <c r="D131" s="102" t="s">
        <v>346</v>
      </c>
      <c r="E131" s="102">
        <v>5150031</v>
      </c>
      <c r="F131" s="102" t="s">
        <v>2625</v>
      </c>
      <c r="G131" s="102" t="s">
        <v>1821</v>
      </c>
      <c r="H131" s="102" t="s">
        <v>4440</v>
      </c>
      <c r="I131" s="102" t="s">
        <v>4097</v>
      </c>
      <c r="J131" s="102" t="s">
        <v>4094</v>
      </c>
      <c r="K131" s="102" t="s">
        <v>2626</v>
      </c>
      <c r="L131" s="102" t="s">
        <v>1819</v>
      </c>
      <c r="M131" s="102">
        <v>9042202</v>
      </c>
      <c r="N131" s="102" t="s">
        <v>1820</v>
      </c>
      <c r="O131" s="113" t="str">
        <f>LOOKUP(0,0/FIND(プルダウン!$L$1:$L$41,N131),プルダウン!$M$1:$M$41)</f>
        <v>うるま市</v>
      </c>
      <c r="P131" s="102" t="s">
        <v>1821</v>
      </c>
      <c r="Q131" s="103">
        <v>41334</v>
      </c>
    </row>
    <row r="132" spans="1:17">
      <c r="A132" s="102">
        <v>4751300213</v>
      </c>
      <c r="B132" s="102" t="s">
        <v>391</v>
      </c>
      <c r="C132" s="102" t="s">
        <v>2623</v>
      </c>
      <c r="D132" s="102" t="s">
        <v>346</v>
      </c>
      <c r="E132" s="102">
        <v>5150031</v>
      </c>
      <c r="F132" s="102" t="s">
        <v>2625</v>
      </c>
      <c r="G132" s="102" t="s">
        <v>2553</v>
      </c>
      <c r="H132" s="102" t="s">
        <v>4440</v>
      </c>
      <c r="I132" s="102" t="s">
        <v>4097</v>
      </c>
      <c r="J132" s="102" t="s">
        <v>4094</v>
      </c>
      <c r="K132" s="102" t="s">
        <v>2627</v>
      </c>
      <c r="L132" s="102" t="s">
        <v>1846</v>
      </c>
      <c r="M132" s="102">
        <v>9042202</v>
      </c>
      <c r="N132" s="102" t="s">
        <v>1847</v>
      </c>
      <c r="O132" s="113" t="str">
        <f>LOOKUP(0,0/FIND(プルダウン!$L$1:$L$41,N132),プルダウン!$M$1:$M$41)</f>
        <v>うるま市</v>
      </c>
      <c r="P132" s="102" t="s">
        <v>1848</v>
      </c>
      <c r="Q132" s="103">
        <v>42401</v>
      </c>
    </row>
    <row r="133" spans="1:17">
      <c r="A133" s="102">
        <v>4751300213</v>
      </c>
      <c r="B133" s="102" t="s">
        <v>388</v>
      </c>
      <c r="C133" s="102" t="s">
        <v>2623</v>
      </c>
      <c r="D133" s="102" t="s">
        <v>346</v>
      </c>
      <c r="E133" s="102">
        <v>5150031</v>
      </c>
      <c r="F133" s="102" t="s">
        <v>2625</v>
      </c>
      <c r="G133" s="102" t="s">
        <v>2553</v>
      </c>
      <c r="H133" s="102" t="s">
        <v>4440</v>
      </c>
      <c r="I133" s="102" t="s">
        <v>4097</v>
      </c>
      <c r="J133" s="102" t="s">
        <v>4094</v>
      </c>
      <c r="K133" s="102" t="s">
        <v>2628</v>
      </c>
      <c r="L133" s="102" t="s">
        <v>1846</v>
      </c>
      <c r="M133" s="102">
        <v>9042202</v>
      </c>
      <c r="N133" s="102" t="s">
        <v>1847</v>
      </c>
      <c r="O133" s="113" t="str">
        <f>LOOKUP(0,0/FIND(プルダウン!$L$1:$L$41,N133),プルダウン!$M$1:$M$41)</f>
        <v>うるま市</v>
      </c>
      <c r="P133" s="102" t="s">
        <v>1848</v>
      </c>
      <c r="Q133" s="103">
        <v>42401</v>
      </c>
    </row>
    <row r="134" spans="1:17">
      <c r="A134" s="102">
        <v>4751300254</v>
      </c>
      <c r="B134" s="102" t="s">
        <v>391</v>
      </c>
      <c r="C134" s="102" t="s">
        <v>2623</v>
      </c>
      <c r="D134" s="102" t="s">
        <v>346</v>
      </c>
      <c r="E134" s="102">
        <v>5150031</v>
      </c>
      <c r="F134" s="102" t="s">
        <v>2625</v>
      </c>
      <c r="G134" s="102" t="s">
        <v>2553</v>
      </c>
      <c r="H134" s="102" t="s">
        <v>4441</v>
      </c>
      <c r="I134" s="102" t="s">
        <v>4097</v>
      </c>
      <c r="J134" s="102" t="s">
        <v>4094</v>
      </c>
      <c r="K134" s="102" t="s">
        <v>2629</v>
      </c>
      <c r="L134" s="102" t="s">
        <v>1852</v>
      </c>
      <c r="M134" s="102">
        <v>9042201</v>
      </c>
      <c r="N134" s="102" t="s">
        <v>1853</v>
      </c>
      <c r="O134" s="113" t="str">
        <f>LOOKUP(0,0/FIND(プルダウン!$L$1:$L$41,N134),プルダウン!$M$1:$M$41)</f>
        <v>うるま市</v>
      </c>
      <c r="P134" s="102" t="s">
        <v>1854</v>
      </c>
      <c r="Q134" s="103">
        <v>42583</v>
      </c>
    </row>
    <row r="135" spans="1:17">
      <c r="A135" s="102">
        <v>4751300254</v>
      </c>
      <c r="B135" s="102" t="s">
        <v>388</v>
      </c>
      <c r="C135" s="102" t="s">
        <v>2623</v>
      </c>
      <c r="D135" s="102" t="s">
        <v>346</v>
      </c>
      <c r="E135" s="102">
        <v>5150031</v>
      </c>
      <c r="F135" s="102" t="s">
        <v>2625</v>
      </c>
      <c r="G135" s="102" t="s">
        <v>2553</v>
      </c>
      <c r="H135" s="102" t="s">
        <v>4441</v>
      </c>
      <c r="I135" s="102" t="s">
        <v>4097</v>
      </c>
      <c r="J135" s="102" t="s">
        <v>4094</v>
      </c>
      <c r="K135" s="102" t="s">
        <v>2629</v>
      </c>
      <c r="L135" s="102" t="s">
        <v>1852</v>
      </c>
      <c r="M135" s="102">
        <v>9042201</v>
      </c>
      <c r="N135" s="102" t="s">
        <v>1853</v>
      </c>
      <c r="O135" s="113" t="str">
        <f>LOOKUP(0,0/FIND(プルダウン!$L$1:$L$41,N135),プルダウン!$M$1:$M$41)</f>
        <v>うるま市</v>
      </c>
      <c r="P135" s="102" t="s">
        <v>1854</v>
      </c>
      <c r="Q135" s="103">
        <v>42583</v>
      </c>
    </row>
    <row r="136" spans="1:17">
      <c r="A136" s="102">
        <v>4750900351</v>
      </c>
      <c r="B136" s="102" t="s">
        <v>391</v>
      </c>
      <c r="C136" s="102" t="s">
        <v>2630</v>
      </c>
      <c r="D136" s="102" t="s">
        <v>1627</v>
      </c>
      <c r="E136" s="102">
        <v>9012214</v>
      </c>
      <c r="F136" s="102" t="s">
        <v>1629</v>
      </c>
      <c r="G136" s="102" t="s">
        <v>356</v>
      </c>
      <c r="H136" s="102" t="s">
        <v>4440</v>
      </c>
      <c r="I136" s="102" t="s">
        <v>4117</v>
      </c>
      <c r="J136" s="102" t="s">
        <v>4094</v>
      </c>
      <c r="K136" s="102" t="s">
        <v>2631</v>
      </c>
      <c r="L136" s="102" t="s">
        <v>1628</v>
      </c>
      <c r="M136" s="102">
        <v>9012214</v>
      </c>
      <c r="N136" s="102" t="s">
        <v>1629</v>
      </c>
      <c r="O136" s="113" t="str">
        <f>LOOKUP(0,0/FIND(プルダウン!$L$1:$L$41,N136),プルダウン!$M$1:$M$41)</f>
        <v>宜野湾市</v>
      </c>
      <c r="P136" s="102" t="s">
        <v>356</v>
      </c>
      <c r="Q136" s="103">
        <v>43891</v>
      </c>
    </row>
    <row r="137" spans="1:17">
      <c r="A137" s="102">
        <v>4750900351</v>
      </c>
      <c r="B137" s="102" t="s">
        <v>388</v>
      </c>
      <c r="C137" s="102" t="s">
        <v>2630</v>
      </c>
      <c r="D137" s="102" t="s">
        <v>1627</v>
      </c>
      <c r="E137" s="102">
        <v>9012214</v>
      </c>
      <c r="F137" s="102" t="s">
        <v>1629</v>
      </c>
      <c r="G137" s="102" t="s">
        <v>356</v>
      </c>
      <c r="H137" s="102" t="s">
        <v>4440</v>
      </c>
      <c r="I137" s="102" t="s">
        <v>4117</v>
      </c>
      <c r="J137" s="102" t="s">
        <v>4094</v>
      </c>
      <c r="K137" s="102" t="s">
        <v>2631</v>
      </c>
      <c r="L137" s="102" t="s">
        <v>1628</v>
      </c>
      <c r="M137" s="102">
        <v>9012214</v>
      </c>
      <c r="N137" s="102" t="s">
        <v>1629</v>
      </c>
      <c r="O137" s="113" t="str">
        <f>LOOKUP(0,0/FIND(プルダウン!$L$1:$L$41,N137),プルダウン!$M$1:$M$41)</f>
        <v>宜野湾市</v>
      </c>
      <c r="P137" s="102" t="s">
        <v>356</v>
      </c>
      <c r="Q137" s="103">
        <v>43891</v>
      </c>
    </row>
    <row r="138" spans="1:17">
      <c r="A138" s="102">
        <v>4750900120</v>
      </c>
      <c r="B138" s="102" t="s">
        <v>388</v>
      </c>
      <c r="C138" s="102" t="s">
        <v>2632</v>
      </c>
      <c r="D138" s="102" t="s">
        <v>1559</v>
      </c>
      <c r="E138" s="102">
        <v>9012225</v>
      </c>
      <c r="F138" s="102" t="s">
        <v>1561</v>
      </c>
      <c r="G138" s="102" t="s">
        <v>1562</v>
      </c>
      <c r="H138" s="102" t="s">
        <v>4440</v>
      </c>
      <c r="I138" s="102" t="s">
        <v>4118</v>
      </c>
      <c r="J138" s="102" t="s">
        <v>4094</v>
      </c>
      <c r="K138" s="102" t="s">
        <v>2633</v>
      </c>
      <c r="L138" s="102" t="s">
        <v>1560</v>
      </c>
      <c r="M138" s="102">
        <v>9012225</v>
      </c>
      <c r="N138" s="102" t="s">
        <v>1561</v>
      </c>
      <c r="O138" s="113" t="str">
        <f>LOOKUP(0,0/FIND(プルダウン!$L$1:$L$41,N138),プルダウン!$M$1:$M$41)</f>
        <v>宜野湾市</v>
      </c>
      <c r="P138" s="102" t="s">
        <v>1562</v>
      </c>
      <c r="Q138" s="103">
        <v>41609</v>
      </c>
    </row>
    <row r="139" spans="1:17">
      <c r="A139" s="102">
        <v>4751700222</v>
      </c>
      <c r="B139" s="102" t="s">
        <v>391</v>
      </c>
      <c r="C139" s="102" t="s">
        <v>2634</v>
      </c>
      <c r="D139" s="102" t="s">
        <v>2114</v>
      </c>
      <c r="E139" s="102">
        <v>9051311</v>
      </c>
      <c r="F139" s="102" t="s">
        <v>2116</v>
      </c>
      <c r="G139" s="102" t="s">
        <v>2117</v>
      </c>
      <c r="H139" s="102" t="s">
        <v>4437</v>
      </c>
      <c r="I139" s="102" t="s">
        <v>4119</v>
      </c>
      <c r="J139" s="102" t="s">
        <v>4094</v>
      </c>
      <c r="K139" s="102" t="s">
        <v>2635</v>
      </c>
      <c r="L139" s="102" t="s">
        <v>2115</v>
      </c>
      <c r="M139" s="102">
        <v>9051311</v>
      </c>
      <c r="N139" s="102" t="s">
        <v>2116</v>
      </c>
      <c r="O139" s="113" t="str">
        <f>LOOKUP(0,0/FIND(プルダウン!$L$1:$L$41,N139),プルダウン!$M$1:$M$41)</f>
        <v>大宜味村</v>
      </c>
      <c r="P139" s="102" t="s">
        <v>2117</v>
      </c>
      <c r="Q139" s="103">
        <v>43252</v>
      </c>
    </row>
    <row r="140" spans="1:17">
      <c r="A140" s="102">
        <v>4751700222</v>
      </c>
      <c r="B140" s="102" t="s">
        <v>388</v>
      </c>
      <c r="C140" s="102" t="s">
        <v>2634</v>
      </c>
      <c r="D140" s="102" t="s">
        <v>2114</v>
      </c>
      <c r="E140" s="102">
        <v>9051311</v>
      </c>
      <c r="F140" s="102" t="s">
        <v>2116</v>
      </c>
      <c r="G140" s="102" t="s">
        <v>2117</v>
      </c>
      <c r="H140" s="102" t="s">
        <v>4437</v>
      </c>
      <c r="I140" s="102" t="s">
        <v>4119</v>
      </c>
      <c r="J140" s="102" t="s">
        <v>4094</v>
      </c>
      <c r="K140" s="102" t="s">
        <v>2635</v>
      </c>
      <c r="L140" s="102" t="s">
        <v>2115</v>
      </c>
      <c r="M140" s="102">
        <v>9051311</v>
      </c>
      <c r="N140" s="102" t="s">
        <v>2116</v>
      </c>
      <c r="O140" s="113" t="str">
        <f>LOOKUP(0,0/FIND(プルダウン!$L$1:$L$41,N140),プルダウン!$M$1:$M$41)</f>
        <v>大宜味村</v>
      </c>
      <c r="P140" s="102" t="s">
        <v>2117</v>
      </c>
      <c r="Q140" s="103">
        <v>43252</v>
      </c>
    </row>
    <row r="141" spans="1:17">
      <c r="A141" s="102">
        <v>4750800593</v>
      </c>
      <c r="B141" s="102" t="s">
        <v>391</v>
      </c>
      <c r="C141" s="102" t="s">
        <v>2636</v>
      </c>
      <c r="D141" s="102" t="s">
        <v>1372</v>
      </c>
      <c r="E141" s="102">
        <v>5150031</v>
      </c>
      <c r="F141" s="102" t="s">
        <v>2552</v>
      </c>
      <c r="G141" s="102" t="s">
        <v>2553</v>
      </c>
      <c r="H141" s="102" t="s">
        <v>4440</v>
      </c>
      <c r="I141" s="102" t="s">
        <v>4097</v>
      </c>
      <c r="J141" s="102" t="s">
        <v>4094</v>
      </c>
      <c r="K141" s="102" t="s">
        <v>2637</v>
      </c>
      <c r="L141" s="102" t="s">
        <v>1373</v>
      </c>
      <c r="M141" s="102">
        <v>9042171</v>
      </c>
      <c r="N141" s="102" t="s">
        <v>1374</v>
      </c>
      <c r="O141" s="113" t="str">
        <f>LOOKUP(0,0/FIND(プルダウン!$L$1:$L$41,N141),プルダウン!$M$1:$M$41)</f>
        <v>沖縄市</v>
      </c>
      <c r="P141" s="102" t="s">
        <v>1375</v>
      </c>
      <c r="Q141" s="103">
        <v>42917</v>
      </c>
    </row>
    <row r="142" spans="1:17">
      <c r="A142" s="102">
        <v>4750800593</v>
      </c>
      <c r="B142" s="102" t="s">
        <v>388</v>
      </c>
      <c r="C142" s="102" t="s">
        <v>2636</v>
      </c>
      <c r="D142" s="102" t="s">
        <v>1372</v>
      </c>
      <c r="E142" s="102">
        <v>5150031</v>
      </c>
      <c r="F142" s="102" t="s">
        <v>2552</v>
      </c>
      <c r="G142" s="102" t="s">
        <v>2553</v>
      </c>
      <c r="H142" s="102" t="s">
        <v>4440</v>
      </c>
      <c r="I142" s="102" t="s">
        <v>4097</v>
      </c>
      <c r="J142" s="102" t="s">
        <v>4094</v>
      </c>
      <c r="K142" s="102" t="s">
        <v>2637</v>
      </c>
      <c r="L142" s="102" t="s">
        <v>1373</v>
      </c>
      <c r="M142" s="102">
        <v>9042171</v>
      </c>
      <c r="N142" s="102" t="s">
        <v>1374</v>
      </c>
      <c r="O142" s="113" t="str">
        <f>LOOKUP(0,0/FIND(プルダウン!$L$1:$L$41,N142),プルダウン!$M$1:$M$41)</f>
        <v>沖縄市</v>
      </c>
      <c r="P142" s="102" t="s">
        <v>1375</v>
      </c>
      <c r="Q142" s="103">
        <v>42917</v>
      </c>
    </row>
    <row r="143" spans="1:17">
      <c r="A143" s="102">
        <v>4751700172</v>
      </c>
      <c r="B143" s="102" t="s">
        <v>391</v>
      </c>
      <c r="C143" s="102" t="s">
        <v>2636</v>
      </c>
      <c r="D143" s="102" t="s">
        <v>1372</v>
      </c>
      <c r="E143" s="102">
        <v>5150031</v>
      </c>
      <c r="F143" s="102" t="s">
        <v>2552</v>
      </c>
      <c r="G143" s="102" t="s">
        <v>2553</v>
      </c>
      <c r="H143" s="102" t="s">
        <v>4440</v>
      </c>
      <c r="I143" s="102" t="s">
        <v>4097</v>
      </c>
      <c r="J143" s="102" t="s">
        <v>4094</v>
      </c>
      <c r="K143" s="102" t="s">
        <v>2638</v>
      </c>
      <c r="L143" s="102" t="s">
        <v>2103</v>
      </c>
      <c r="M143" s="102">
        <v>9041201</v>
      </c>
      <c r="N143" s="102" t="s">
        <v>2104</v>
      </c>
      <c r="O143" s="113" t="str">
        <f>LOOKUP(0,0/FIND(プルダウン!$L$1:$L$41,N143),プルダウン!$M$1:$M$41)</f>
        <v>金武町</v>
      </c>
      <c r="P143" s="102" t="s">
        <v>2105</v>
      </c>
      <c r="Q143" s="103">
        <v>42948</v>
      </c>
    </row>
    <row r="144" spans="1:17">
      <c r="A144" s="102">
        <v>4751700172</v>
      </c>
      <c r="B144" s="102" t="s">
        <v>388</v>
      </c>
      <c r="C144" s="102" t="s">
        <v>2636</v>
      </c>
      <c r="D144" s="102" t="s">
        <v>1372</v>
      </c>
      <c r="E144" s="102">
        <v>5150031</v>
      </c>
      <c r="F144" s="102" t="s">
        <v>2552</v>
      </c>
      <c r="G144" s="102" t="s">
        <v>2553</v>
      </c>
      <c r="H144" s="102" t="s">
        <v>4440</v>
      </c>
      <c r="I144" s="102" t="s">
        <v>4097</v>
      </c>
      <c r="J144" s="102" t="s">
        <v>4094</v>
      </c>
      <c r="K144" s="102" t="s">
        <v>2639</v>
      </c>
      <c r="L144" s="102" t="s">
        <v>2103</v>
      </c>
      <c r="M144" s="102">
        <v>9041201</v>
      </c>
      <c r="N144" s="102" t="s">
        <v>2104</v>
      </c>
      <c r="O144" s="113" t="str">
        <f>LOOKUP(0,0/FIND(プルダウン!$L$1:$L$41,N144),プルダウン!$M$1:$M$41)</f>
        <v>金武町</v>
      </c>
      <c r="P144" s="102" t="s">
        <v>2105</v>
      </c>
      <c r="Q144" s="103">
        <v>42948</v>
      </c>
    </row>
    <row r="145" spans="1:17">
      <c r="A145" s="102">
        <v>4750800668</v>
      </c>
      <c r="B145" s="102" t="s">
        <v>388</v>
      </c>
      <c r="C145" s="102" t="s">
        <v>2636</v>
      </c>
      <c r="D145" s="102" t="s">
        <v>1372</v>
      </c>
      <c r="E145" s="102">
        <v>5150031</v>
      </c>
      <c r="F145" s="102" t="s">
        <v>2552</v>
      </c>
      <c r="G145" s="102" t="s">
        <v>2553</v>
      </c>
      <c r="H145" s="102" t="s">
        <v>4440</v>
      </c>
      <c r="I145" s="102" t="s">
        <v>4097</v>
      </c>
      <c r="J145" s="102" t="s">
        <v>4094</v>
      </c>
      <c r="K145" s="102" t="s">
        <v>2640</v>
      </c>
      <c r="L145" s="102" t="s">
        <v>1388</v>
      </c>
      <c r="M145" s="102">
        <v>9042162</v>
      </c>
      <c r="N145" s="102" t="s">
        <v>1389</v>
      </c>
      <c r="O145" s="113" t="str">
        <f>LOOKUP(0,0/FIND(プルダウン!$L$1:$L$41,N145),プルダウン!$M$1:$M$41)</f>
        <v>沖縄市</v>
      </c>
      <c r="P145" s="102" t="s">
        <v>1390</v>
      </c>
      <c r="Q145" s="103">
        <v>43160</v>
      </c>
    </row>
    <row r="146" spans="1:17">
      <c r="A146" s="102">
        <v>4750500102</v>
      </c>
      <c r="B146" s="102" t="s">
        <v>391</v>
      </c>
      <c r="C146" s="102" t="s">
        <v>2641</v>
      </c>
      <c r="D146" s="102" t="s">
        <v>232</v>
      </c>
      <c r="E146" s="102">
        <v>9012316</v>
      </c>
      <c r="F146" s="102" t="s">
        <v>2642</v>
      </c>
      <c r="G146" s="102" t="s">
        <v>246</v>
      </c>
      <c r="H146" s="102" t="s">
        <v>4437</v>
      </c>
      <c r="I146" s="102" t="s">
        <v>4120</v>
      </c>
      <c r="J146" s="102" t="s">
        <v>4094</v>
      </c>
      <c r="K146" s="102" t="s">
        <v>2643</v>
      </c>
      <c r="L146" s="102" t="s">
        <v>1138</v>
      </c>
      <c r="M146" s="102">
        <v>9030125</v>
      </c>
      <c r="N146" s="102" t="s">
        <v>1139</v>
      </c>
      <c r="O146" s="113" t="str">
        <f>LOOKUP(0,0/FIND(プルダウン!$L$1:$L$41,N146),プルダウン!$M$1:$M$41)</f>
        <v>西原町</v>
      </c>
      <c r="P146" s="102" t="s">
        <v>1140</v>
      </c>
      <c r="Q146" s="103">
        <v>42887</v>
      </c>
    </row>
    <row r="147" spans="1:17">
      <c r="A147" s="102">
        <v>4750500102</v>
      </c>
      <c r="B147" s="102" t="s">
        <v>388</v>
      </c>
      <c r="C147" s="102" t="s">
        <v>2641</v>
      </c>
      <c r="D147" s="102" t="s">
        <v>232</v>
      </c>
      <c r="E147" s="102">
        <v>9012316</v>
      </c>
      <c r="F147" s="102" t="s">
        <v>2642</v>
      </c>
      <c r="G147" s="102" t="s">
        <v>246</v>
      </c>
      <c r="H147" s="102" t="s">
        <v>4437</v>
      </c>
      <c r="I147" s="102" t="s">
        <v>4120</v>
      </c>
      <c r="J147" s="102" t="s">
        <v>4094</v>
      </c>
      <c r="K147" s="102" t="s">
        <v>2643</v>
      </c>
      <c r="L147" s="102" t="s">
        <v>1138</v>
      </c>
      <c r="M147" s="102">
        <v>9030125</v>
      </c>
      <c r="N147" s="102" t="s">
        <v>1139</v>
      </c>
      <c r="O147" s="113" t="str">
        <f>LOOKUP(0,0/FIND(プルダウン!$L$1:$L$41,N147),プルダウン!$M$1:$M$41)</f>
        <v>西原町</v>
      </c>
      <c r="P147" s="102" t="s">
        <v>1140</v>
      </c>
      <c r="Q147" s="103">
        <v>42675</v>
      </c>
    </row>
    <row r="148" spans="1:17">
      <c r="A148" s="102">
        <v>4751200355</v>
      </c>
      <c r="B148" s="102" t="s">
        <v>391</v>
      </c>
      <c r="C148" s="102" t="s">
        <v>2641</v>
      </c>
      <c r="D148" s="102" t="s">
        <v>232</v>
      </c>
      <c r="E148" s="102">
        <v>9012316</v>
      </c>
      <c r="F148" s="102" t="s">
        <v>2642</v>
      </c>
      <c r="G148" s="102" t="s">
        <v>246</v>
      </c>
      <c r="H148" s="102" t="s">
        <v>4437</v>
      </c>
      <c r="I148" s="102" t="s">
        <v>4121</v>
      </c>
      <c r="J148" s="102" t="s">
        <v>4094</v>
      </c>
      <c r="K148" s="102" t="s">
        <v>2644</v>
      </c>
      <c r="L148" s="102" t="s">
        <v>1743</v>
      </c>
      <c r="M148" s="102">
        <v>9040115</v>
      </c>
      <c r="N148" s="102" t="s">
        <v>1744</v>
      </c>
      <c r="O148" s="113" t="str">
        <f>LOOKUP(0,0/FIND(プルダウン!$L$1:$L$41,N148),プルダウン!$M$1:$M$41)</f>
        <v>北谷町</v>
      </c>
      <c r="P148" s="102" t="s">
        <v>1745</v>
      </c>
      <c r="Q148" s="103">
        <v>43344</v>
      </c>
    </row>
    <row r="149" spans="1:17">
      <c r="A149" s="102">
        <v>4751200355</v>
      </c>
      <c r="B149" s="102" t="s">
        <v>388</v>
      </c>
      <c r="C149" s="102" t="s">
        <v>2641</v>
      </c>
      <c r="D149" s="102" t="s">
        <v>232</v>
      </c>
      <c r="E149" s="102">
        <v>9012316</v>
      </c>
      <c r="F149" s="102" t="s">
        <v>2642</v>
      </c>
      <c r="G149" s="102" t="s">
        <v>246</v>
      </c>
      <c r="H149" s="102" t="s">
        <v>4437</v>
      </c>
      <c r="I149" s="102" t="s">
        <v>4121</v>
      </c>
      <c r="J149" s="102" t="s">
        <v>4094</v>
      </c>
      <c r="K149" s="102" t="s">
        <v>2644</v>
      </c>
      <c r="L149" s="102" t="s">
        <v>1743</v>
      </c>
      <c r="M149" s="102">
        <v>9040115</v>
      </c>
      <c r="N149" s="102" t="s">
        <v>1744</v>
      </c>
      <c r="O149" s="113" t="str">
        <f>LOOKUP(0,0/FIND(プルダウン!$L$1:$L$41,N149),プルダウン!$M$1:$M$41)</f>
        <v>北谷町</v>
      </c>
      <c r="P149" s="102" t="s">
        <v>1745</v>
      </c>
      <c r="Q149" s="103">
        <v>43344</v>
      </c>
    </row>
    <row r="150" spans="1:17">
      <c r="A150" s="102">
        <v>4750800908</v>
      </c>
      <c r="B150" s="102" t="s">
        <v>388</v>
      </c>
      <c r="C150" s="102" t="s">
        <v>2645</v>
      </c>
      <c r="D150" s="102" t="s">
        <v>1454</v>
      </c>
      <c r="E150" s="102">
        <v>9042155</v>
      </c>
      <c r="F150" s="102" t="s">
        <v>2646</v>
      </c>
      <c r="G150" s="102" t="s">
        <v>1457</v>
      </c>
      <c r="H150" s="102" t="s">
        <v>4440</v>
      </c>
      <c r="I150" s="102" t="s">
        <v>4122</v>
      </c>
      <c r="J150" s="102" t="s">
        <v>4094</v>
      </c>
      <c r="K150" s="102" t="s">
        <v>2647</v>
      </c>
      <c r="L150" s="102" t="s">
        <v>1455</v>
      </c>
      <c r="M150" s="102">
        <v>9042143</v>
      </c>
      <c r="N150" s="102" t="s">
        <v>1456</v>
      </c>
      <c r="O150" s="113" t="str">
        <f>LOOKUP(0,0/FIND(プルダウン!$L$1:$L$41,N150),プルダウン!$M$1:$M$41)</f>
        <v>沖縄市</v>
      </c>
      <c r="P150" s="102" t="s">
        <v>1457</v>
      </c>
      <c r="Q150" s="103">
        <v>44013</v>
      </c>
    </row>
    <row r="151" spans="1:17">
      <c r="A151" s="102">
        <v>4750500128</v>
      </c>
      <c r="B151" s="102" t="s">
        <v>388</v>
      </c>
      <c r="C151" s="102" t="s">
        <v>2648</v>
      </c>
      <c r="D151" s="102" t="s">
        <v>332</v>
      </c>
      <c r="E151" s="102">
        <v>9020072</v>
      </c>
      <c r="F151" s="102" t="s">
        <v>329</v>
      </c>
      <c r="G151" s="102" t="s">
        <v>333</v>
      </c>
      <c r="H151" s="102" t="s">
        <v>4440</v>
      </c>
      <c r="I151" s="102" t="s">
        <v>4123</v>
      </c>
      <c r="J151" s="102" t="s">
        <v>4094</v>
      </c>
      <c r="K151" s="102"/>
      <c r="L151" s="102" t="s">
        <v>1146</v>
      </c>
      <c r="M151" s="102">
        <v>9030116</v>
      </c>
      <c r="N151" s="102" t="s">
        <v>1147</v>
      </c>
      <c r="O151" s="113" t="str">
        <f>LOOKUP(0,0/FIND(プルダウン!$L$1:$L$41,N151),プルダウン!$M$1:$M$41)</f>
        <v>西原町</v>
      </c>
      <c r="P151" s="102" t="s">
        <v>333</v>
      </c>
      <c r="Q151" s="103">
        <v>42736</v>
      </c>
    </row>
    <row r="152" spans="1:17">
      <c r="A152" s="102">
        <v>4750700066</v>
      </c>
      <c r="B152" s="102" t="s">
        <v>388</v>
      </c>
      <c r="C152" s="102" t="s">
        <v>2648</v>
      </c>
      <c r="D152" s="102" t="s">
        <v>332</v>
      </c>
      <c r="E152" s="102">
        <v>9020072</v>
      </c>
      <c r="F152" s="102" t="s">
        <v>329</v>
      </c>
      <c r="G152" s="102" t="s">
        <v>333</v>
      </c>
      <c r="H152" s="102" t="s">
        <v>4440</v>
      </c>
      <c r="I152" s="102" t="s">
        <v>4123</v>
      </c>
      <c r="J152" s="102" t="s">
        <v>4067</v>
      </c>
      <c r="K152" s="102" t="s">
        <v>2649</v>
      </c>
      <c r="L152" s="102" t="s">
        <v>1184</v>
      </c>
      <c r="M152" s="102">
        <v>9010223</v>
      </c>
      <c r="N152" s="102" t="s">
        <v>1185</v>
      </c>
      <c r="O152" s="113" t="str">
        <f>LOOKUP(0,0/FIND(プルダウン!$L$1:$L$41,N152),プルダウン!$M$1:$M$41)</f>
        <v>豊見城市</v>
      </c>
      <c r="P152" s="102" t="s">
        <v>1186</v>
      </c>
      <c r="Q152" s="103">
        <v>41395</v>
      </c>
    </row>
    <row r="153" spans="1:17">
      <c r="A153" s="102">
        <v>4750101273</v>
      </c>
      <c r="B153" s="102" t="s">
        <v>388</v>
      </c>
      <c r="C153" s="102" t="s">
        <v>2648</v>
      </c>
      <c r="D153" s="102" t="s">
        <v>332</v>
      </c>
      <c r="E153" s="102">
        <v>9020072</v>
      </c>
      <c r="F153" s="102" t="s">
        <v>2650</v>
      </c>
      <c r="G153" s="102" t="s">
        <v>333</v>
      </c>
      <c r="H153" s="102" t="s">
        <v>4440</v>
      </c>
      <c r="I153" s="102" t="s">
        <v>4123</v>
      </c>
      <c r="J153" s="102" t="s">
        <v>4094</v>
      </c>
      <c r="K153" s="102" t="s">
        <v>2651</v>
      </c>
      <c r="L153" s="102" t="s">
        <v>727</v>
      </c>
      <c r="M153" s="102">
        <v>9020078</v>
      </c>
      <c r="N153" s="102" t="s">
        <v>728</v>
      </c>
      <c r="O153" s="113" t="str">
        <f>LOOKUP(0,0/FIND(プルダウン!$L$1:$L$41,N153),プルダウン!$M$1:$M$41)</f>
        <v>那覇市</v>
      </c>
      <c r="P153" s="102" t="s">
        <v>333</v>
      </c>
      <c r="Q153" s="103">
        <v>44713</v>
      </c>
    </row>
    <row r="154" spans="1:17">
      <c r="A154" s="102">
        <v>4750100499</v>
      </c>
      <c r="B154" s="102" t="s">
        <v>388</v>
      </c>
      <c r="C154" s="102" t="s">
        <v>2648</v>
      </c>
      <c r="D154" s="102" t="s">
        <v>332</v>
      </c>
      <c r="E154" s="102">
        <v>9020072</v>
      </c>
      <c r="F154" s="102" t="s">
        <v>2652</v>
      </c>
      <c r="G154" s="102" t="s">
        <v>333</v>
      </c>
      <c r="H154" s="102" t="s">
        <v>4440</v>
      </c>
      <c r="I154" s="102" t="s">
        <v>4123</v>
      </c>
      <c r="J154" s="102" t="s">
        <v>4094</v>
      </c>
      <c r="K154" s="102" t="s">
        <v>2653</v>
      </c>
      <c r="L154" s="102" t="s">
        <v>496</v>
      </c>
      <c r="M154" s="102">
        <v>9020078</v>
      </c>
      <c r="N154" s="102" t="s">
        <v>497</v>
      </c>
      <c r="O154" s="113" t="str">
        <f>LOOKUP(0,0/FIND(プルダウン!$L$1:$L$41,N154),プルダウン!$M$1:$M$41)</f>
        <v>那覇市</v>
      </c>
      <c r="P154" s="102" t="s">
        <v>333</v>
      </c>
      <c r="Q154" s="103">
        <v>42401</v>
      </c>
    </row>
    <row r="155" spans="1:17">
      <c r="A155" s="102">
        <v>4750100408</v>
      </c>
      <c r="B155" s="102" t="s">
        <v>388</v>
      </c>
      <c r="C155" s="102" t="s">
        <v>2648</v>
      </c>
      <c r="D155" s="102" t="s">
        <v>332</v>
      </c>
      <c r="E155" s="102">
        <v>9020072</v>
      </c>
      <c r="F155" s="102" t="s">
        <v>136</v>
      </c>
      <c r="G155" s="102" t="s">
        <v>333</v>
      </c>
      <c r="H155" s="102" t="s">
        <v>4440</v>
      </c>
      <c r="I155" s="102" t="s">
        <v>4123</v>
      </c>
      <c r="J155" s="102" t="s">
        <v>4094</v>
      </c>
      <c r="K155" s="102" t="s">
        <v>2654</v>
      </c>
      <c r="L155" s="102" t="s">
        <v>469</v>
      </c>
      <c r="M155" s="102">
        <v>9020072</v>
      </c>
      <c r="N155" s="102" t="s">
        <v>470</v>
      </c>
      <c r="O155" s="113" t="str">
        <f>LOOKUP(0,0/FIND(プルダウン!$L$1:$L$41,N155),プルダウン!$M$1:$M$41)</f>
        <v>那覇市</v>
      </c>
      <c r="P155" s="102" t="s">
        <v>471</v>
      </c>
      <c r="Q155" s="103">
        <v>42156</v>
      </c>
    </row>
    <row r="156" spans="1:17">
      <c r="A156" s="102">
        <v>4750700249</v>
      </c>
      <c r="B156" s="102" t="s">
        <v>391</v>
      </c>
      <c r="C156" s="102" t="s">
        <v>2655</v>
      </c>
      <c r="D156" s="102" t="s">
        <v>1227</v>
      </c>
      <c r="E156" s="102">
        <v>9010223</v>
      </c>
      <c r="F156" s="102" t="s">
        <v>2656</v>
      </c>
      <c r="G156" s="102" t="s">
        <v>1230</v>
      </c>
      <c r="H156" s="102" t="s">
        <v>4440</v>
      </c>
      <c r="I156" s="102" t="s">
        <v>4099</v>
      </c>
      <c r="J156" s="102" t="s">
        <v>4094</v>
      </c>
      <c r="K156" s="102" t="s">
        <v>2657</v>
      </c>
      <c r="L156" s="102" t="s">
        <v>1228</v>
      </c>
      <c r="M156" s="102">
        <v>9010213</v>
      </c>
      <c r="N156" s="102" t="s">
        <v>1229</v>
      </c>
      <c r="O156" s="113" t="str">
        <f>LOOKUP(0,0/FIND(プルダウン!$L$1:$L$41,N156),プルダウン!$M$1:$M$41)</f>
        <v>豊見城市</v>
      </c>
      <c r="P156" s="102" t="s">
        <v>1230</v>
      </c>
      <c r="Q156" s="103">
        <v>43313</v>
      </c>
    </row>
    <row r="157" spans="1:17">
      <c r="A157" s="102">
        <v>4750700249</v>
      </c>
      <c r="B157" s="102" t="s">
        <v>388</v>
      </c>
      <c r="C157" s="102" t="s">
        <v>2655</v>
      </c>
      <c r="D157" s="102" t="s">
        <v>1227</v>
      </c>
      <c r="E157" s="102">
        <v>9010223</v>
      </c>
      <c r="F157" s="102" t="s">
        <v>2656</v>
      </c>
      <c r="G157" s="102" t="s">
        <v>1230</v>
      </c>
      <c r="H157" s="102" t="s">
        <v>4440</v>
      </c>
      <c r="I157" s="102" t="s">
        <v>4099</v>
      </c>
      <c r="J157" s="102" t="s">
        <v>4094</v>
      </c>
      <c r="K157" s="102" t="s">
        <v>2657</v>
      </c>
      <c r="L157" s="102" t="s">
        <v>1228</v>
      </c>
      <c r="M157" s="102">
        <v>9010213</v>
      </c>
      <c r="N157" s="102" t="s">
        <v>1229</v>
      </c>
      <c r="O157" s="113" t="str">
        <f>LOOKUP(0,0/FIND(プルダウン!$L$1:$L$41,N157),プルダウン!$M$1:$M$41)</f>
        <v>豊見城市</v>
      </c>
      <c r="P157" s="102" t="s">
        <v>1230</v>
      </c>
      <c r="Q157" s="103">
        <v>43313</v>
      </c>
    </row>
    <row r="158" spans="1:17">
      <c r="A158" s="102">
        <v>4750700264</v>
      </c>
      <c r="B158" s="102" t="s">
        <v>391</v>
      </c>
      <c r="C158" s="102" t="s">
        <v>2655</v>
      </c>
      <c r="D158" s="102" t="s">
        <v>1227</v>
      </c>
      <c r="E158" s="102">
        <v>9010213</v>
      </c>
      <c r="F158" s="102" t="s">
        <v>2658</v>
      </c>
      <c r="G158" s="102" t="s">
        <v>1230</v>
      </c>
      <c r="H158" s="102" t="s">
        <v>4440</v>
      </c>
      <c r="I158" s="102" t="s">
        <v>4099</v>
      </c>
      <c r="J158" s="102" t="s">
        <v>4094</v>
      </c>
      <c r="K158" s="102" t="s">
        <v>2659</v>
      </c>
      <c r="L158" s="102" t="s">
        <v>1235</v>
      </c>
      <c r="M158" s="102">
        <v>9010241</v>
      </c>
      <c r="N158" s="102" t="s">
        <v>1236</v>
      </c>
      <c r="O158" s="113" t="str">
        <f>LOOKUP(0,0/FIND(プルダウン!$L$1:$L$41,N158),プルダウン!$M$1:$M$41)</f>
        <v>豊見城市</v>
      </c>
      <c r="P158" s="102" t="s">
        <v>1237</v>
      </c>
      <c r="Q158" s="103">
        <v>43862</v>
      </c>
    </row>
    <row r="159" spans="1:17">
      <c r="A159" s="102">
        <v>4750700264</v>
      </c>
      <c r="B159" s="102" t="s">
        <v>388</v>
      </c>
      <c r="C159" s="102" t="s">
        <v>2655</v>
      </c>
      <c r="D159" s="102" t="s">
        <v>1227</v>
      </c>
      <c r="E159" s="102">
        <v>9010213</v>
      </c>
      <c r="F159" s="102" t="s">
        <v>2658</v>
      </c>
      <c r="G159" s="102" t="s">
        <v>1230</v>
      </c>
      <c r="H159" s="102" t="s">
        <v>4440</v>
      </c>
      <c r="I159" s="102" t="s">
        <v>4099</v>
      </c>
      <c r="J159" s="102" t="s">
        <v>4094</v>
      </c>
      <c r="K159" s="102" t="s">
        <v>2659</v>
      </c>
      <c r="L159" s="102" t="s">
        <v>1235</v>
      </c>
      <c r="M159" s="102">
        <v>9010241</v>
      </c>
      <c r="N159" s="102" t="s">
        <v>1236</v>
      </c>
      <c r="O159" s="113" t="str">
        <f>LOOKUP(0,0/FIND(プルダウン!$L$1:$L$41,N159),プルダウン!$M$1:$M$41)</f>
        <v>豊見城市</v>
      </c>
      <c r="P159" s="102" t="s">
        <v>1237</v>
      </c>
      <c r="Q159" s="103">
        <v>43862</v>
      </c>
    </row>
    <row r="160" spans="1:17">
      <c r="A160" s="102">
        <v>4750300370</v>
      </c>
      <c r="B160" s="102" t="s">
        <v>391</v>
      </c>
      <c r="C160" s="102" t="s">
        <v>2660</v>
      </c>
      <c r="D160" s="102" t="s">
        <v>509</v>
      </c>
      <c r="E160" s="102">
        <v>9000006</v>
      </c>
      <c r="F160" s="102" t="s">
        <v>2661</v>
      </c>
      <c r="G160" s="102" t="s">
        <v>2662</v>
      </c>
      <c r="H160" s="102" t="s">
        <v>4437</v>
      </c>
      <c r="I160" s="102" t="s">
        <v>4124</v>
      </c>
      <c r="J160" s="102" t="s">
        <v>4094</v>
      </c>
      <c r="K160" s="102" t="s">
        <v>2663</v>
      </c>
      <c r="L160" s="102" t="s">
        <v>963</v>
      </c>
      <c r="M160" s="102">
        <v>9012133</v>
      </c>
      <c r="N160" s="102" t="s">
        <v>964</v>
      </c>
      <c r="O160" s="113" t="str">
        <f>LOOKUP(0,0/FIND(プルダウン!$L$1:$L$41,N160),プルダウン!$M$1:$M$41)</f>
        <v>浦添市</v>
      </c>
      <c r="P160" s="102" t="s">
        <v>965</v>
      </c>
      <c r="Q160" s="103">
        <v>42819</v>
      </c>
    </row>
    <row r="161" spans="1:17">
      <c r="A161" s="102">
        <v>4750300370</v>
      </c>
      <c r="B161" s="102" t="s">
        <v>388</v>
      </c>
      <c r="C161" s="102" t="s">
        <v>2660</v>
      </c>
      <c r="D161" s="102" t="s">
        <v>509</v>
      </c>
      <c r="E161" s="102">
        <v>9000006</v>
      </c>
      <c r="F161" s="102" t="s">
        <v>2661</v>
      </c>
      <c r="G161" s="102" t="s">
        <v>2662</v>
      </c>
      <c r="H161" s="102" t="s">
        <v>4437</v>
      </c>
      <c r="I161" s="102" t="s">
        <v>4124</v>
      </c>
      <c r="J161" s="102" t="s">
        <v>4094</v>
      </c>
      <c r="K161" s="102" t="s">
        <v>2663</v>
      </c>
      <c r="L161" s="102" t="s">
        <v>963</v>
      </c>
      <c r="M161" s="102">
        <v>9012133</v>
      </c>
      <c r="N161" s="102" t="s">
        <v>964</v>
      </c>
      <c r="O161" s="113" t="str">
        <f>LOOKUP(0,0/FIND(プルダウン!$L$1:$L$41,N161),プルダウン!$M$1:$M$41)</f>
        <v>浦添市</v>
      </c>
      <c r="P161" s="102" t="s">
        <v>965</v>
      </c>
      <c r="Q161" s="103">
        <v>42819</v>
      </c>
    </row>
    <row r="162" spans="1:17">
      <c r="A162" s="102">
        <v>4750100556</v>
      </c>
      <c r="B162" s="102" t="s">
        <v>391</v>
      </c>
      <c r="C162" s="102" t="s">
        <v>2664</v>
      </c>
      <c r="D162" s="102" t="s">
        <v>509</v>
      </c>
      <c r="E162" s="102">
        <v>9000006</v>
      </c>
      <c r="F162" s="102" t="s">
        <v>2665</v>
      </c>
      <c r="G162" s="102" t="s">
        <v>2662</v>
      </c>
      <c r="H162" s="102" t="s">
        <v>4441</v>
      </c>
      <c r="I162" s="102" t="s">
        <v>4125</v>
      </c>
      <c r="J162" s="102" t="s">
        <v>4094</v>
      </c>
      <c r="K162" s="102" t="s">
        <v>2666</v>
      </c>
      <c r="L162" s="102" t="s">
        <v>510</v>
      </c>
      <c r="M162" s="102">
        <v>9000004</v>
      </c>
      <c r="N162" s="102" t="s">
        <v>511</v>
      </c>
      <c r="O162" s="113" t="str">
        <f>LOOKUP(0,0/FIND(プルダウン!$L$1:$L$41,N162),プルダウン!$M$1:$M$41)</f>
        <v>那覇市</v>
      </c>
      <c r="P162" s="102" t="s">
        <v>512</v>
      </c>
      <c r="Q162" s="103">
        <v>42614</v>
      </c>
    </row>
    <row r="163" spans="1:17">
      <c r="A163" s="102">
        <v>4750100556</v>
      </c>
      <c r="B163" s="102" t="s">
        <v>388</v>
      </c>
      <c r="C163" s="102" t="s">
        <v>2664</v>
      </c>
      <c r="D163" s="102" t="s">
        <v>509</v>
      </c>
      <c r="E163" s="102">
        <v>9000006</v>
      </c>
      <c r="F163" s="102" t="s">
        <v>2665</v>
      </c>
      <c r="G163" s="102" t="s">
        <v>2662</v>
      </c>
      <c r="H163" s="102" t="s">
        <v>4441</v>
      </c>
      <c r="I163" s="102" t="s">
        <v>4125</v>
      </c>
      <c r="J163" s="102" t="s">
        <v>4094</v>
      </c>
      <c r="K163" s="102" t="s">
        <v>2666</v>
      </c>
      <c r="L163" s="102" t="s">
        <v>510</v>
      </c>
      <c r="M163" s="102">
        <v>9000004</v>
      </c>
      <c r="N163" s="102" t="s">
        <v>511</v>
      </c>
      <c r="O163" s="113" t="str">
        <f>LOOKUP(0,0/FIND(プルダウン!$L$1:$L$41,N163),プルダウン!$M$1:$M$41)</f>
        <v>那覇市</v>
      </c>
      <c r="P163" s="102" t="s">
        <v>512</v>
      </c>
      <c r="Q163" s="103">
        <v>42614</v>
      </c>
    </row>
    <row r="164" spans="1:17">
      <c r="A164" s="102">
        <v>4750100861</v>
      </c>
      <c r="B164" s="102" t="s">
        <v>388</v>
      </c>
      <c r="C164" s="102" t="s">
        <v>2667</v>
      </c>
      <c r="D164" s="102" t="s">
        <v>583</v>
      </c>
      <c r="E164" s="102">
        <v>9030814</v>
      </c>
      <c r="F164" s="102" t="s">
        <v>2668</v>
      </c>
      <c r="G164" s="102" t="s">
        <v>586</v>
      </c>
      <c r="H164" s="102" t="s">
        <v>4440</v>
      </c>
      <c r="I164" s="102" t="s">
        <v>4126</v>
      </c>
      <c r="J164" s="102" t="s">
        <v>4094</v>
      </c>
      <c r="K164" s="102" t="s">
        <v>2669</v>
      </c>
      <c r="L164" s="102" t="s">
        <v>584</v>
      </c>
      <c r="M164" s="102">
        <v>9030811</v>
      </c>
      <c r="N164" s="102" t="s">
        <v>585</v>
      </c>
      <c r="O164" s="113" t="str">
        <f>LOOKUP(0,0/FIND(プルダウン!$L$1:$L$41,N164),プルダウン!$M$1:$M$41)</f>
        <v>那覇市</v>
      </c>
      <c r="P164" s="102" t="s">
        <v>586</v>
      </c>
      <c r="Q164" s="103">
        <v>43770</v>
      </c>
    </row>
    <row r="165" spans="1:17">
      <c r="A165" s="102">
        <v>4750200364</v>
      </c>
      <c r="B165" s="102" t="s">
        <v>388</v>
      </c>
      <c r="C165" s="102" t="s">
        <v>2670</v>
      </c>
      <c r="D165" s="102" t="s">
        <v>823</v>
      </c>
      <c r="E165" s="102">
        <v>9010313</v>
      </c>
      <c r="F165" s="102" t="s">
        <v>2671</v>
      </c>
      <c r="G165" s="102" t="s">
        <v>826</v>
      </c>
      <c r="H165" s="102" t="s">
        <v>4437</v>
      </c>
      <c r="I165" s="102" t="s">
        <v>4127</v>
      </c>
      <c r="J165" s="102" t="s">
        <v>4094</v>
      </c>
      <c r="K165" s="102" t="s">
        <v>2672</v>
      </c>
      <c r="L165" s="102" t="s">
        <v>824</v>
      </c>
      <c r="M165" s="102">
        <v>9010313</v>
      </c>
      <c r="N165" s="102" t="s">
        <v>825</v>
      </c>
      <c r="O165" s="113" t="str">
        <f>LOOKUP(0,0/FIND(プルダウン!$L$1:$L$41,N165),プルダウン!$M$1:$M$41)</f>
        <v>糸満市</v>
      </c>
      <c r="P165" s="102" t="s">
        <v>826</v>
      </c>
      <c r="Q165" s="103">
        <v>43374</v>
      </c>
    </row>
    <row r="166" spans="1:17">
      <c r="A166" s="102">
        <v>4752300147</v>
      </c>
      <c r="B166" s="102" t="s">
        <v>391</v>
      </c>
      <c r="C166" s="102" t="s">
        <v>2673</v>
      </c>
      <c r="D166" s="102" t="s">
        <v>2226</v>
      </c>
      <c r="E166" s="102">
        <v>9060301</v>
      </c>
      <c r="F166" s="102" t="s">
        <v>2228</v>
      </c>
      <c r="G166" s="102" t="s">
        <v>313</v>
      </c>
      <c r="H166" s="102" t="s">
        <v>4440</v>
      </c>
      <c r="I166" s="102" t="s">
        <v>2227</v>
      </c>
      <c r="J166" s="102" t="s">
        <v>4094</v>
      </c>
      <c r="K166" s="102" t="s">
        <v>2674</v>
      </c>
      <c r="L166" s="102" t="s">
        <v>2227</v>
      </c>
      <c r="M166" s="102">
        <v>9060301</v>
      </c>
      <c r="N166" s="102" t="s">
        <v>2228</v>
      </c>
      <c r="O166" s="113" t="str">
        <f>LOOKUP(0,0/FIND(プルダウン!$L$1:$L$41,N166),プルダウン!$M$1:$M$41)</f>
        <v>宮古島市</v>
      </c>
      <c r="P166" s="102" t="s">
        <v>313</v>
      </c>
      <c r="Q166" s="103">
        <v>44348</v>
      </c>
    </row>
    <row r="167" spans="1:17">
      <c r="A167" s="102">
        <v>4752300147</v>
      </c>
      <c r="B167" s="102" t="s">
        <v>388</v>
      </c>
      <c r="C167" s="102" t="s">
        <v>2673</v>
      </c>
      <c r="D167" s="102" t="s">
        <v>2226</v>
      </c>
      <c r="E167" s="102">
        <v>9060301</v>
      </c>
      <c r="F167" s="102" t="s">
        <v>2228</v>
      </c>
      <c r="G167" s="102" t="s">
        <v>313</v>
      </c>
      <c r="H167" s="102" t="s">
        <v>4440</v>
      </c>
      <c r="I167" s="102" t="s">
        <v>2227</v>
      </c>
      <c r="J167" s="102" t="s">
        <v>4094</v>
      </c>
      <c r="K167" s="102" t="s">
        <v>2674</v>
      </c>
      <c r="L167" s="102" t="s">
        <v>2227</v>
      </c>
      <c r="M167" s="102">
        <v>9060301</v>
      </c>
      <c r="N167" s="102" t="s">
        <v>2228</v>
      </c>
      <c r="O167" s="113" t="str">
        <f>LOOKUP(0,0/FIND(プルダウン!$L$1:$L$41,N167),プルダウン!$M$1:$M$41)</f>
        <v>宮古島市</v>
      </c>
      <c r="P167" s="102" t="s">
        <v>313</v>
      </c>
      <c r="Q167" s="103">
        <v>44348</v>
      </c>
    </row>
    <row r="168" spans="1:17">
      <c r="A168" s="102">
        <v>4751600422</v>
      </c>
      <c r="B168" s="102" t="s">
        <v>391</v>
      </c>
      <c r="C168" s="102" t="s">
        <v>2675</v>
      </c>
      <c r="D168" s="102" t="s">
        <v>2070</v>
      </c>
      <c r="E168" s="102">
        <v>6101101</v>
      </c>
      <c r="F168" s="102" t="s">
        <v>2676</v>
      </c>
      <c r="G168" s="102" t="s">
        <v>2677</v>
      </c>
      <c r="H168" s="102" t="s">
        <v>4440</v>
      </c>
      <c r="I168" s="102" t="s">
        <v>4128</v>
      </c>
      <c r="J168" s="102" t="s">
        <v>4094</v>
      </c>
      <c r="K168" s="102" t="s">
        <v>2678</v>
      </c>
      <c r="L168" s="102" t="s">
        <v>2071</v>
      </c>
      <c r="M168" s="102">
        <v>9050016</v>
      </c>
      <c r="N168" s="102" t="s">
        <v>2072</v>
      </c>
      <c r="O168" s="113" t="str">
        <f>LOOKUP(0,0/FIND(プルダウン!$L$1:$L$41,N168),プルダウン!$M$1:$M$41)</f>
        <v>名護市</v>
      </c>
      <c r="P168" s="102" t="s">
        <v>2073</v>
      </c>
      <c r="Q168" s="103">
        <v>44743</v>
      </c>
    </row>
    <row r="169" spans="1:17">
      <c r="A169" s="102">
        <v>4751600422</v>
      </c>
      <c r="B169" s="102" t="s">
        <v>388</v>
      </c>
      <c r="C169" s="102" t="s">
        <v>2675</v>
      </c>
      <c r="D169" s="102" t="s">
        <v>2070</v>
      </c>
      <c r="E169" s="102">
        <v>6101101</v>
      </c>
      <c r="F169" s="102" t="s">
        <v>2676</v>
      </c>
      <c r="G169" s="102" t="s">
        <v>2677</v>
      </c>
      <c r="H169" s="102" t="s">
        <v>4440</v>
      </c>
      <c r="I169" s="102" t="s">
        <v>4128</v>
      </c>
      <c r="J169" s="102" t="s">
        <v>4094</v>
      </c>
      <c r="K169" s="102" t="s">
        <v>2678</v>
      </c>
      <c r="L169" s="102" t="s">
        <v>2071</v>
      </c>
      <c r="M169" s="102">
        <v>9050016</v>
      </c>
      <c r="N169" s="102" t="s">
        <v>2072</v>
      </c>
      <c r="O169" s="113" t="str">
        <f>LOOKUP(0,0/FIND(プルダウン!$L$1:$L$41,N169),プルダウン!$M$1:$M$41)</f>
        <v>名護市</v>
      </c>
      <c r="P169" s="102" t="s">
        <v>2073</v>
      </c>
      <c r="Q169" s="103">
        <v>44743</v>
      </c>
    </row>
    <row r="170" spans="1:17">
      <c r="A170" s="102">
        <v>4750100838</v>
      </c>
      <c r="B170" s="102" t="s">
        <v>391</v>
      </c>
      <c r="C170" s="102" t="s">
        <v>2679</v>
      </c>
      <c r="D170" s="102" t="s">
        <v>571</v>
      </c>
      <c r="E170" s="102">
        <v>9010156</v>
      </c>
      <c r="F170" s="102" t="s">
        <v>2680</v>
      </c>
      <c r="G170" s="102" t="s">
        <v>2681</v>
      </c>
      <c r="H170" s="102" t="s">
        <v>4440</v>
      </c>
      <c r="I170" s="102" t="s">
        <v>4129</v>
      </c>
      <c r="J170" s="102" t="s">
        <v>4094</v>
      </c>
      <c r="K170" s="102" t="s">
        <v>2682</v>
      </c>
      <c r="L170" s="102" t="s">
        <v>572</v>
      </c>
      <c r="M170" s="102">
        <v>9010145</v>
      </c>
      <c r="N170" s="102" t="s">
        <v>573</v>
      </c>
      <c r="O170" s="113" t="str">
        <f>LOOKUP(0,0/FIND(プルダウン!$L$1:$L$41,N170),プルダウン!$M$1:$M$41)</f>
        <v>那覇市</v>
      </c>
      <c r="P170" s="102" t="s">
        <v>574</v>
      </c>
      <c r="Q170" s="103">
        <v>43647</v>
      </c>
    </row>
    <row r="171" spans="1:17">
      <c r="A171" s="102">
        <v>4750100838</v>
      </c>
      <c r="B171" s="102" t="s">
        <v>388</v>
      </c>
      <c r="C171" s="102" t="s">
        <v>2679</v>
      </c>
      <c r="D171" s="102" t="s">
        <v>571</v>
      </c>
      <c r="E171" s="102">
        <v>9010156</v>
      </c>
      <c r="F171" s="102" t="s">
        <v>2680</v>
      </c>
      <c r="G171" s="102" t="s">
        <v>2681</v>
      </c>
      <c r="H171" s="102" t="s">
        <v>4440</v>
      </c>
      <c r="I171" s="102" t="s">
        <v>4129</v>
      </c>
      <c r="J171" s="102" t="s">
        <v>4094</v>
      </c>
      <c r="K171" s="102" t="s">
        <v>2682</v>
      </c>
      <c r="L171" s="102" t="s">
        <v>572</v>
      </c>
      <c r="M171" s="102">
        <v>9010145</v>
      </c>
      <c r="N171" s="102" t="s">
        <v>573</v>
      </c>
      <c r="O171" s="113" t="str">
        <f>LOOKUP(0,0/FIND(プルダウン!$L$1:$L$41,N171),プルダウン!$M$1:$M$41)</f>
        <v>那覇市</v>
      </c>
      <c r="P171" s="102" t="s">
        <v>574</v>
      </c>
      <c r="Q171" s="103">
        <v>43647</v>
      </c>
    </row>
    <row r="172" spans="1:17">
      <c r="A172" s="102">
        <v>4750800049</v>
      </c>
      <c r="B172" s="102" t="s">
        <v>391</v>
      </c>
      <c r="C172" s="102" t="s">
        <v>2683</v>
      </c>
      <c r="D172" s="102" t="s">
        <v>1275</v>
      </c>
      <c r="E172" s="102">
        <v>9048501</v>
      </c>
      <c r="F172" s="102" t="s">
        <v>2684</v>
      </c>
      <c r="G172" s="102" t="s">
        <v>2685</v>
      </c>
      <c r="H172" s="102" t="s">
        <v>4442</v>
      </c>
      <c r="I172" s="102" t="s">
        <v>4130</v>
      </c>
      <c r="J172" s="102" t="s">
        <v>4131</v>
      </c>
      <c r="K172" s="102" t="s">
        <v>2686</v>
      </c>
      <c r="L172" s="102" t="s">
        <v>353</v>
      </c>
      <c r="M172" s="102">
        <v>9042143</v>
      </c>
      <c r="N172" s="102" t="s">
        <v>1276</v>
      </c>
      <c r="O172" s="113" t="str">
        <f>LOOKUP(0,0/FIND(プルダウン!$L$1:$L$41,N172),プルダウン!$M$1:$M$41)</f>
        <v>沖縄市</v>
      </c>
      <c r="P172" s="102" t="s">
        <v>354</v>
      </c>
      <c r="Q172" s="103">
        <v>41000</v>
      </c>
    </row>
    <row r="173" spans="1:17">
      <c r="A173" s="102">
        <v>4750300016</v>
      </c>
      <c r="B173" s="102" t="s">
        <v>391</v>
      </c>
      <c r="C173" s="102" t="s">
        <v>2687</v>
      </c>
      <c r="D173" s="102" t="s">
        <v>890</v>
      </c>
      <c r="E173" s="102">
        <v>9030804</v>
      </c>
      <c r="F173" s="102" t="s">
        <v>2688</v>
      </c>
      <c r="G173" s="102" t="s">
        <v>2689</v>
      </c>
      <c r="H173" s="102" t="s">
        <v>4443</v>
      </c>
      <c r="I173" s="102" t="s">
        <v>4132</v>
      </c>
      <c r="J173" s="102" t="s">
        <v>4067</v>
      </c>
      <c r="K173" s="102" t="s">
        <v>2690</v>
      </c>
      <c r="L173" s="102" t="s">
        <v>164</v>
      </c>
      <c r="M173" s="102">
        <v>9012111</v>
      </c>
      <c r="N173" s="102" t="s">
        <v>891</v>
      </c>
      <c r="O173" s="113" t="str">
        <f>LOOKUP(0,0/FIND(プルダウン!$L$1:$L$41,N173),プルダウン!$M$1:$M$41)</f>
        <v>浦添市</v>
      </c>
      <c r="P173" s="102" t="s">
        <v>163</v>
      </c>
      <c r="Q173" s="103">
        <v>41000</v>
      </c>
    </row>
    <row r="174" spans="1:17">
      <c r="A174" s="102">
        <v>4750200372</v>
      </c>
      <c r="B174" s="102" t="s">
        <v>391</v>
      </c>
      <c r="C174" s="102" t="s">
        <v>2691</v>
      </c>
      <c r="D174" s="102" t="s">
        <v>676</v>
      </c>
      <c r="E174" s="102">
        <v>9010244</v>
      </c>
      <c r="F174" s="102" t="s">
        <v>1263</v>
      </c>
      <c r="G174" s="102" t="s">
        <v>1195</v>
      </c>
      <c r="H174" s="102" t="s">
        <v>4437</v>
      </c>
      <c r="I174" s="102" t="s">
        <v>4133</v>
      </c>
      <c r="J174" s="102" t="s">
        <v>4061</v>
      </c>
      <c r="K174" s="102" t="s">
        <v>2692</v>
      </c>
      <c r="L174" s="102" t="s">
        <v>827</v>
      </c>
      <c r="M174" s="102">
        <v>9010312</v>
      </c>
      <c r="N174" s="102" t="s">
        <v>828</v>
      </c>
      <c r="O174" s="113" t="str">
        <f>LOOKUP(0,0/FIND(プルダウン!$L$1:$L$41,N174),プルダウン!$M$1:$M$41)</f>
        <v>糸満市</v>
      </c>
      <c r="P174" s="102" t="s">
        <v>829</v>
      </c>
      <c r="Q174" s="103">
        <v>43466</v>
      </c>
    </row>
    <row r="175" spans="1:17">
      <c r="A175" s="102">
        <v>4750200372</v>
      </c>
      <c r="B175" s="102" t="s">
        <v>388</v>
      </c>
      <c r="C175" s="102" t="s">
        <v>2691</v>
      </c>
      <c r="D175" s="102" t="s">
        <v>676</v>
      </c>
      <c r="E175" s="102">
        <v>9010244</v>
      </c>
      <c r="F175" s="102" t="s">
        <v>1263</v>
      </c>
      <c r="G175" s="102" t="s">
        <v>1195</v>
      </c>
      <c r="H175" s="102" t="s">
        <v>4437</v>
      </c>
      <c r="I175" s="102" t="s">
        <v>4133</v>
      </c>
      <c r="J175" s="102" t="s">
        <v>4061</v>
      </c>
      <c r="K175" s="102" t="s">
        <v>2692</v>
      </c>
      <c r="L175" s="102" t="s">
        <v>827</v>
      </c>
      <c r="M175" s="102">
        <v>9010312</v>
      </c>
      <c r="N175" s="102" t="s">
        <v>828</v>
      </c>
      <c r="O175" s="113" t="str">
        <f>LOOKUP(0,0/FIND(プルダウン!$L$1:$L$41,N175),プルダウン!$M$1:$M$41)</f>
        <v>糸満市</v>
      </c>
      <c r="P175" s="102" t="s">
        <v>829</v>
      </c>
      <c r="Q175" s="103">
        <v>43466</v>
      </c>
    </row>
    <row r="176" spans="1:17">
      <c r="A176" s="102">
        <v>4750200455</v>
      </c>
      <c r="B176" s="102" t="s">
        <v>391</v>
      </c>
      <c r="C176" s="102" t="s">
        <v>2691</v>
      </c>
      <c r="D176" s="102" t="s">
        <v>676</v>
      </c>
      <c r="E176" s="102">
        <v>9010244</v>
      </c>
      <c r="F176" s="102" t="s">
        <v>1263</v>
      </c>
      <c r="G176" s="102" t="s">
        <v>1195</v>
      </c>
      <c r="H176" s="102" t="s">
        <v>4437</v>
      </c>
      <c r="I176" s="102" t="s">
        <v>4133</v>
      </c>
      <c r="J176" s="102" t="s">
        <v>4063</v>
      </c>
      <c r="K176" s="102" t="s">
        <v>2693</v>
      </c>
      <c r="L176" s="102" t="s">
        <v>854</v>
      </c>
      <c r="M176" s="102">
        <v>9010311</v>
      </c>
      <c r="N176" s="102" t="s">
        <v>855</v>
      </c>
      <c r="O176" s="113" t="str">
        <f>LOOKUP(0,0/FIND(プルダウン!$L$1:$L$41,N176),プルダウン!$M$1:$M$41)</f>
        <v>糸満市</v>
      </c>
      <c r="P176" s="102" t="s">
        <v>856</v>
      </c>
      <c r="Q176" s="103">
        <v>44166</v>
      </c>
    </row>
    <row r="177" spans="1:17">
      <c r="A177" s="102">
        <v>4750200455</v>
      </c>
      <c r="B177" s="102" t="s">
        <v>388</v>
      </c>
      <c r="C177" s="102" t="s">
        <v>2691</v>
      </c>
      <c r="D177" s="102" t="s">
        <v>676</v>
      </c>
      <c r="E177" s="102">
        <v>9010244</v>
      </c>
      <c r="F177" s="102" t="s">
        <v>1263</v>
      </c>
      <c r="G177" s="102" t="s">
        <v>1195</v>
      </c>
      <c r="H177" s="102" t="s">
        <v>4437</v>
      </c>
      <c r="I177" s="102" t="s">
        <v>4133</v>
      </c>
      <c r="J177" s="102" t="s">
        <v>4063</v>
      </c>
      <c r="K177" s="102" t="s">
        <v>2694</v>
      </c>
      <c r="L177" s="102" t="s">
        <v>854</v>
      </c>
      <c r="M177" s="102">
        <v>9010311</v>
      </c>
      <c r="N177" s="102" t="s">
        <v>855</v>
      </c>
      <c r="O177" s="113" t="str">
        <f>LOOKUP(0,0/FIND(プルダウン!$L$1:$L$41,N177),プルダウン!$M$1:$M$41)</f>
        <v>糸満市</v>
      </c>
      <c r="P177" s="102" t="s">
        <v>856</v>
      </c>
      <c r="Q177" s="103">
        <v>44166</v>
      </c>
    </row>
    <row r="178" spans="1:17">
      <c r="A178" s="102">
        <v>4750400311</v>
      </c>
      <c r="B178" s="102" t="s">
        <v>391</v>
      </c>
      <c r="C178" s="102" t="s">
        <v>2695</v>
      </c>
      <c r="D178" s="102" t="s">
        <v>676</v>
      </c>
      <c r="E178" s="102">
        <v>9010244</v>
      </c>
      <c r="F178" s="102" t="s">
        <v>1263</v>
      </c>
      <c r="G178" s="102" t="s">
        <v>1195</v>
      </c>
      <c r="H178" s="102" t="s">
        <v>4437</v>
      </c>
      <c r="I178" s="102" t="s">
        <v>4133</v>
      </c>
      <c r="J178" s="102" t="s">
        <v>4063</v>
      </c>
      <c r="K178" s="102" t="s">
        <v>2696</v>
      </c>
      <c r="L178" s="102" t="s">
        <v>1099</v>
      </c>
      <c r="M178" s="102">
        <v>9011205</v>
      </c>
      <c r="N178" s="102" t="s">
        <v>1100</v>
      </c>
      <c r="O178" s="113" t="str">
        <f>LOOKUP(0,0/FIND(プルダウン!$L$1:$L$41,N178),プルダウン!$M$1:$M$41)</f>
        <v>南城市</v>
      </c>
      <c r="P178" s="102" t="s">
        <v>1101</v>
      </c>
      <c r="Q178" s="103">
        <v>44562</v>
      </c>
    </row>
    <row r="179" spans="1:17">
      <c r="A179" s="102">
        <v>4750400311</v>
      </c>
      <c r="B179" s="102" t="s">
        <v>388</v>
      </c>
      <c r="C179" s="102" t="s">
        <v>2695</v>
      </c>
      <c r="D179" s="102" t="s">
        <v>676</v>
      </c>
      <c r="E179" s="102">
        <v>9010244</v>
      </c>
      <c r="F179" s="102" t="s">
        <v>1263</v>
      </c>
      <c r="G179" s="102" t="s">
        <v>1195</v>
      </c>
      <c r="H179" s="102" t="s">
        <v>4437</v>
      </c>
      <c r="I179" s="102" t="s">
        <v>4133</v>
      </c>
      <c r="J179" s="102" t="s">
        <v>4063</v>
      </c>
      <c r="K179" s="102" t="s">
        <v>2696</v>
      </c>
      <c r="L179" s="102" t="s">
        <v>1099</v>
      </c>
      <c r="M179" s="102">
        <v>9011205</v>
      </c>
      <c r="N179" s="102" t="s">
        <v>1102</v>
      </c>
      <c r="O179" s="113" t="str">
        <f>LOOKUP(0,0/FIND(プルダウン!$L$1:$L$41,N179),プルダウン!$M$1:$M$41)</f>
        <v>南城市</v>
      </c>
      <c r="P179" s="102" t="s">
        <v>1101</v>
      </c>
      <c r="Q179" s="103">
        <v>44562</v>
      </c>
    </row>
    <row r="180" spans="1:17">
      <c r="A180" s="102">
        <v>4750801161</v>
      </c>
      <c r="B180" s="102" t="s">
        <v>391</v>
      </c>
      <c r="C180" s="102" t="s">
        <v>2695</v>
      </c>
      <c r="D180" s="102" t="s">
        <v>676</v>
      </c>
      <c r="E180" s="102">
        <v>9010244</v>
      </c>
      <c r="F180" s="102" t="s">
        <v>1263</v>
      </c>
      <c r="G180" s="102" t="s">
        <v>1195</v>
      </c>
      <c r="H180" s="102" t="s">
        <v>4437</v>
      </c>
      <c r="I180" s="102" t="s">
        <v>4133</v>
      </c>
      <c r="J180" s="102" t="s">
        <v>4063</v>
      </c>
      <c r="K180" s="102" t="s">
        <v>2697</v>
      </c>
      <c r="L180" s="102" t="s">
        <v>2698</v>
      </c>
      <c r="M180" s="102">
        <v>9042142</v>
      </c>
      <c r="N180" s="102" t="s">
        <v>2699</v>
      </c>
      <c r="O180" s="113" t="str">
        <f>LOOKUP(0,0/FIND(プルダウン!$L$1:$L$41,N180),プルダウン!$M$1:$M$41)</f>
        <v>沖縄市</v>
      </c>
      <c r="P180" s="102" t="s">
        <v>2700</v>
      </c>
      <c r="Q180" s="103">
        <v>44927</v>
      </c>
    </row>
    <row r="181" spans="1:17">
      <c r="A181" s="102">
        <v>4750801161</v>
      </c>
      <c r="B181" s="102" t="s">
        <v>388</v>
      </c>
      <c r="C181" s="102" t="s">
        <v>2695</v>
      </c>
      <c r="D181" s="102" t="s">
        <v>676</v>
      </c>
      <c r="E181" s="102">
        <v>9010244</v>
      </c>
      <c r="F181" s="102" t="s">
        <v>1263</v>
      </c>
      <c r="G181" s="102" t="s">
        <v>1195</v>
      </c>
      <c r="H181" s="102" t="s">
        <v>4437</v>
      </c>
      <c r="I181" s="102" t="s">
        <v>4133</v>
      </c>
      <c r="J181" s="102" t="s">
        <v>4063</v>
      </c>
      <c r="K181" s="102" t="s">
        <v>2697</v>
      </c>
      <c r="L181" s="102" t="s">
        <v>2698</v>
      </c>
      <c r="M181" s="102">
        <v>9042142</v>
      </c>
      <c r="N181" s="102" t="s">
        <v>2699</v>
      </c>
      <c r="O181" s="113" t="str">
        <f>LOOKUP(0,0/FIND(プルダウン!$L$1:$L$41,N181),プルダウン!$M$1:$M$41)</f>
        <v>沖縄市</v>
      </c>
      <c r="P181" s="102" t="s">
        <v>2700</v>
      </c>
      <c r="Q181" s="103">
        <v>44927</v>
      </c>
    </row>
    <row r="182" spans="1:17">
      <c r="A182" s="102">
        <v>4750101133</v>
      </c>
      <c r="B182" s="102" t="s">
        <v>391</v>
      </c>
      <c r="C182" s="102" t="s">
        <v>2691</v>
      </c>
      <c r="D182" s="102" t="s">
        <v>676</v>
      </c>
      <c r="E182" s="102">
        <v>9010244</v>
      </c>
      <c r="F182" s="102" t="s">
        <v>2701</v>
      </c>
      <c r="G182" s="102" t="s">
        <v>1195</v>
      </c>
      <c r="H182" s="102" t="s">
        <v>4437</v>
      </c>
      <c r="I182" s="102" t="s">
        <v>4133</v>
      </c>
      <c r="J182" s="102" t="s">
        <v>4063</v>
      </c>
      <c r="K182" s="102" t="s">
        <v>2702</v>
      </c>
      <c r="L182" s="102" t="s">
        <v>677</v>
      </c>
      <c r="M182" s="102">
        <v>9010146</v>
      </c>
      <c r="N182" s="102" t="s">
        <v>678</v>
      </c>
      <c r="O182" s="113" t="str">
        <f>LOOKUP(0,0/FIND(プルダウン!$L$1:$L$41,N182),プルダウン!$M$1:$M$41)</f>
        <v>那覇市</v>
      </c>
      <c r="P182" s="102" t="s">
        <v>679</v>
      </c>
      <c r="Q182" s="103">
        <v>44621</v>
      </c>
    </row>
    <row r="183" spans="1:17">
      <c r="A183" s="102">
        <v>4750101133</v>
      </c>
      <c r="B183" s="102" t="s">
        <v>388</v>
      </c>
      <c r="C183" s="102" t="s">
        <v>2691</v>
      </c>
      <c r="D183" s="102" t="s">
        <v>676</v>
      </c>
      <c r="E183" s="102">
        <v>9010244</v>
      </c>
      <c r="F183" s="102" t="s">
        <v>2701</v>
      </c>
      <c r="G183" s="102" t="s">
        <v>1195</v>
      </c>
      <c r="H183" s="102" t="s">
        <v>4437</v>
      </c>
      <c r="I183" s="102" t="s">
        <v>4133</v>
      </c>
      <c r="J183" s="102" t="s">
        <v>4063</v>
      </c>
      <c r="K183" s="102" t="s">
        <v>2702</v>
      </c>
      <c r="L183" s="102" t="s">
        <v>677</v>
      </c>
      <c r="M183" s="102">
        <v>9010146</v>
      </c>
      <c r="N183" s="102" t="s">
        <v>678</v>
      </c>
      <c r="O183" s="113" t="str">
        <f>LOOKUP(0,0/FIND(プルダウン!$L$1:$L$41,N183),プルダウン!$M$1:$M$41)</f>
        <v>那覇市</v>
      </c>
      <c r="P183" s="102" t="s">
        <v>679</v>
      </c>
      <c r="Q183" s="103">
        <v>44621</v>
      </c>
    </row>
    <row r="184" spans="1:17">
      <c r="A184" s="102">
        <v>4750700108</v>
      </c>
      <c r="B184" s="102" t="s">
        <v>388</v>
      </c>
      <c r="C184" s="102" t="s">
        <v>2691</v>
      </c>
      <c r="D184" s="102" t="s">
        <v>676</v>
      </c>
      <c r="E184" s="102">
        <v>9010244</v>
      </c>
      <c r="F184" s="102" t="s">
        <v>1263</v>
      </c>
      <c r="G184" s="102" t="s">
        <v>1195</v>
      </c>
      <c r="H184" s="102" t="s">
        <v>4437</v>
      </c>
      <c r="I184" s="102" t="s">
        <v>4133</v>
      </c>
      <c r="J184" s="102" t="s">
        <v>4063</v>
      </c>
      <c r="K184" s="102" t="s">
        <v>2703</v>
      </c>
      <c r="L184" s="102" t="s">
        <v>1193</v>
      </c>
      <c r="M184" s="102">
        <v>9010244</v>
      </c>
      <c r="N184" s="102" t="s">
        <v>1194</v>
      </c>
      <c r="O184" s="113" t="str">
        <f>LOOKUP(0,0/FIND(プルダウン!$L$1:$L$41,N184),プルダウン!$M$1:$M$41)</f>
        <v>豊見城市</v>
      </c>
      <c r="P184" s="102" t="s">
        <v>1195</v>
      </c>
      <c r="Q184" s="103">
        <v>42491</v>
      </c>
    </row>
    <row r="185" spans="1:17">
      <c r="A185" s="102">
        <v>4750700272</v>
      </c>
      <c r="B185" s="102" t="s">
        <v>388</v>
      </c>
      <c r="C185" s="102" t="s">
        <v>2691</v>
      </c>
      <c r="D185" s="102" t="s">
        <v>676</v>
      </c>
      <c r="E185" s="102">
        <v>9010244</v>
      </c>
      <c r="F185" s="102" t="s">
        <v>1263</v>
      </c>
      <c r="G185" s="102" t="s">
        <v>1195</v>
      </c>
      <c r="H185" s="102" t="s">
        <v>4437</v>
      </c>
      <c r="I185" s="102" t="s">
        <v>4133</v>
      </c>
      <c r="J185" s="102" t="s">
        <v>4063</v>
      </c>
      <c r="K185" s="102" t="s">
        <v>2704</v>
      </c>
      <c r="L185" s="102" t="s">
        <v>1238</v>
      </c>
      <c r="M185" s="102">
        <v>9010243</v>
      </c>
      <c r="N185" s="102" t="s">
        <v>1239</v>
      </c>
      <c r="O185" s="113" t="str">
        <f>LOOKUP(0,0/FIND(プルダウン!$L$1:$L$41,N185),プルダウン!$M$1:$M$41)</f>
        <v>豊見城市</v>
      </c>
      <c r="P185" s="102" t="s">
        <v>1240</v>
      </c>
      <c r="Q185" s="103">
        <v>43922</v>
      </c>
    </row>
    <row r="186" spans="1:17">
      <c r="A186" s="102">
        <v>4750700348</v>
      </c>
      <c r="B186" s="102" t="s">
        <v>388</v>
      </c>
      <c r="C186" s="102" t="s">
        <v>2691</v>
      </c>
      <c r="D186" s="102" t="s">
        <v>676</v>
      </c>
      <c r="E186" s="102">
        <v>9010244</v>
      </c>
      <c r="F186" s="102" t="s">
        <v>1263</v>
      </c>
      <c r="G186" s="102" t="s">
        <v>1195</v>
      </c>
      <c r="H186" s="102" t="s">
        <v>4437</v>
      </c>
      <c r="I186" s="102" t="s">
        <v>4133</v>
      </c>
      <c r="J186" s="102" t="s">
        <v>4063</v>
      </c>
      <c r="K186" s="102" t="s">
        <v>2705</v>
      </c>
      <c r="L186" s="102" t="s">
        <v>1262</v>
      </c>
      <c r="M186" s="102">
        <v>9010244</v>
      </c>
      <c r="N186" s="102" t="s">
        <v>1263</v>
      </c>
      <c r="O186" s="113" t="str">
        <f>LOOKUP(0,0/FIND(プルダウン!$L$1:$L$41,N186),プルダウン!$M$1:$M$41)</f>
        <v>豊見城市</v>
      </c>
      <c r="P186" s="102" t="s">
        <v>1264</v>
      </c>
      <c r="Q186" s="103">
        <v>44409</v>
      </c>
    </row>
    <row r="187" spans="1:17">
      <c r="A187" s="102">
        <v>4750700207</v>
      </c>
      <c r="B187" s="102" t="s">
        <v>391</v>
      </c>
      <c r="C187" s="102" t="s">
        <v>2691</v>
      </c>
      <c r="D187" s="102" t="s">
        <v>676</v>
      </c>
      <c r="E187" s="102">
        <v>9010244</v>
      </c>
      <c r="F187" s="102" t="s">
        <v>2706</v>
      </c>
      <c r="G187" s="102" t="s">
        <v>1195</v>
      </c>
      <c r="H187" s="102" t="s">
        <v>4437</v>
      </c>
      <c r="I187" s="102" t="s">
        <v>4134</v>
      </c>
      <c r="J187" s="102" t="s">
        <v>4063</v>
      </c>
      <c r="K187" s="102" t="s">
        <v>2707</v>
      </c>
      <c r="L187" s="102" t="s">
        <v>1218</v>
      </c>
      <c r="M187" s="102">
        <v>9010244</v>
      </c>
      <c r="N187" s="102" t="s">
        <v>1219</v>
      </c>
      <c r="O187" s="113" t="str">
        <f>LOOKUP(0,0/FIND(プルダウン!$L$1:$L$41,N187),プルダウン!$M$1:$M$41)</f>
        <v>豊見城市</v>
      </c>
      <c r="P187" s="102" t="s">
        <v>1220</v>
      </c>
      <c r="Q187" s="103">
        <v>42979</v>
      </c>
    </row>
    <row r="188" spans="1:17">
      <c r="A188" s="102">
        <v>4750700207</v>
      </c>
      <c r="B188" s="102" t="s">
        <v>388</v>
      </c>
      <c r="C188" s="102" t="s">
        <v>2691</v>
      </c>
      <c r="D188" s="102" t="s">
        <v>676</v>
      </c>
      <c r="E188" s="102">
        <v>9010244</v>
      </c>
      <c r="F188" s="102" t="s">
        <v>2706</v>
      </c>
      <c r="G188" s="102" t="s">
        <v>1195</v>
      </c>
      <c r="H188" s="102" t="s">
        <v>4437</v>
      </c>
      <c r="I188" s="102" t="s">
        <v>4134</v>
      </c>
      <c r="J188" s="102" t="s">
        <v>4063</v>
      </c>
      <c r="K188" s="102" t="s">
        <v>2707</v>
      </c>
      <c r="L188" s="102" t="s">
        <v>1218</v>
      </c>
      <c r="M188" s="102">
        <v>9010244</v>
      </c>
      <c r="N188" s="102" t="s">
        <v>1219</v>
      </c>
      <c r="O188" s="113" t="str">
        <f>LOOKUP(0,0/FIND(プルダウン!$L$1:$L$41,N188),プルダウン!$M$1:$M$41)</f>
        <v>豊見城市</v>
      </c>
      <c r="P188" s="102" t="s">
        <v>1220</v>
      </c>
      <c r="Q188" s="103">
        <v>42979</v>
      </c>
    </row>
    <row r="189" spans="1:17">
      <c r="A189" s="102">
        <v>4751700107</v>
      </c>
      <c r="B189" s="102" t="s">
        <v>391</v>
      </c>
      <c r="C189" s="102" t="s">
        <v>2708</v>
      </c>
      <c r="D189" s="102" t="s">
        <v>2095</v>
      </c>
      <c r="E189" s="102">
        <v>9041201</v>
      </c>
      <c r="F189" s="102" t="s">
        <v>2709</v>
      </c>
      <c r="G189" s="102" t="s">
        <v>2710</v>
      </c>
      <c r="H189" s="102" t="s">
        <v>4441</v>
      </c>
      <c r="I189" s="102" t="s">
        <v>4135</v>
      </c>
      <c r="J189" s="102" t="s">
        <v>4067</v>
      </c>
      <c r="K189" s="102" t="s">
        <v>2711</v>
      </c>
      <c r="L189" s="102" t="s">
        <v>2096</v>
      </c>
      <c r="M189" s="102">
        <v>9041201</v>
      </c>
      <c r="N189" s="102" t="s">
        <v>2097</v>
      </c>
      <c r="O189" s="113" t="str">
        <f>LOOKUP(0,0/FIND(プルダウン!$L$1:$L$41,N189),プルダウン!$M$1:$M$41)</f>
        <v>金武町</v>
      </c>
      <c r="P189" s="102" t="s">
        <v>2098</v>
      </c>
      <c r="Q189" s="103">
        <v>41730</v>
      </c>
    </row>
    <row r="190" spans="1:17">
      <c r="A190" s="102">
        <v>4751700107</v>
      </c>
      <c r="B190" s="102" t="s">
        <v>388</v>
      </c>
      <c r="C190" s="102" t="s">
        <v>2708</v>
      </c>
      <c r="D190" s="102" t="s">
        <v>2095</v>
      </c>
      <c r="E190" s="102">
        <v>9041201</v>
      </c>
      <c r="F190" s="102" t="s">
        <v>2709</v>
      </c>
      <c r="G190" s="102" t="s">
        <v>2710</v>
      </c>
      <c r="H190" s="102" t="s">
        <v>4441</v>
      </c>
      <c r="I190" s="102" t="s">
        <v>4135</v>
      </c>
      <c r="J190" s="102" t="s">
        <v>4067</v>
      </c>
      <c r="K190" s="102" t="s">
        <v>2711</v>
      </c>
      <c r="L190" s="102" t="s">
        <v>2096</v>
      </c>
      <c r="M190" s="102">
        <v>9041201</v>
      </c>
      <c r="N190" s="102" t="s">
        <v>2097</v>
      </c>
      <c r="O190" s="113" t="str">
        <f>LOOKUP(0,0/FIND(プルダウン!$L$1:$L$41,N190),プルダウン!$M$1:$M$41)</f>
        <v>金武町</v>
      </c>
      <c r="P190" s="102" t="s">
        <v>2098</v>
      </c>
      <c r="Q190" s="103">
        <v>41730</v>
      </c>
    </row>
    <row r="191" spans="1:17">
      <c r="A191" s="102">
        <v>4751300445</v>
      </c>
      <c r="B191" s="102" t="s">
        <v>391</v>
      </c>
      <c r="C191" s="102" t="s">
        <v>2712</v>
      </c>
      <c r="D191" s="102" t="s">
        <v>1895</v>
      </c>
      <c r="E191" s="102">
        <v>9042212</v>
      </c>
      <c r="F191" s="102" t="s">
        <v>2713</v>
      </c>
      <c r="G191" s="102" t="s">
        <v>1898</v>
      </c>
      <c r="H191" s="102" t="s">
        <v>4437</v>
      </c>
      <c r="I191" s="102" t="s">
        <v>4136</v>
      </c>
      <c r="J191" s="102" t="s">
        <v>4061</v>
      </c>
      <c r="K191" s="102" t="s">
        <v>2714</v>
      </c>
      <c r="L191" s="102" t="s">
        <v>1896</v>
      </c>
      <c r="M191" s="102">
        <v>9042212</v>
      </c>
      <c r="N191" s="102" t="s">
        <v>1897</v>
      </c>
      <c r="O191" s="113" t="str">
        <f>LOOKUP(0,0/FIND(プルダウン!$L$1:$L$41,N191),プルダウン!$M$1:$M$41)</f>
        <v>うるま市</v>
      </c>
      <c r="P191" s="102" t="s">
        <v>1898</v>
      </c>
      <c r="Q191" s="103">
        <v>44593</v>
      </c>
    </row>
    <row r="192" spans="1:17">
      <c r="A192" s="102">
        <v>4751300445</v>
      </c>
      <c r="B192" s="102" t="s">
        <v>388</v>
      </c>
      <c r="C192" s="102" t="s">
        <v>2712</v>
      </c>
      <c r="D192" s="102" t="s">
        <v>1895</v>
      </c>
      <c r="E192" s="102">
        <v>9042212</v>
      </c>
      <c r="F192" s="102" t="s">
        <v>2713</v>
      </c>
      <c r="G192" s="102" t="s">
        <v>1898</v>
      </c>
      <c r="H192" s="102" t="s">
        <v>4437</v>
      </c>
      <c r="I192" s="102" t="s">
        <v>4136</v>
      </c>
      <c r="J192" s="102" t="s">
        <v>4061</v>
      </c>
      <c r="K192" s="102" t="s">
        <v>2714</v>
      </c>
      <c r="L192" s="102" t="s">
        <v>1896</v>
      </c>
      <c r="M192" s="102">
        <v>9042212</v>
      </c>
      <c r="N192" s="102" t="s">
        <v>1897</v>
      </c>
      <c r="O192" s="113" t="str">
        <f>LOOKUP(0,0/FIND(プルダウン!$L$1:$L$41,N192),プルダウン!$M$1:$M$41)</f>
        <v>うるま市</v>
      </c>
      <c r="P192" s="102" t="s">
        <v>1898</v>
      </c>
      <c r="Q192" s="103">
        <v>43862</v>
      </c>
    </row>
    <row r="193" spans="1:17">
      <c r="A193" s="102">
        <v>4751300726</v>
      </c>
      <c r="B193" s="102" t="s">
        <v>391</v>
      </c>
      <c r="C193" s="102" t="s">
        <v>2715</v>
      </c>
      <c r="D193" s="102" t="s">
        <v>1895</v>
      </c>
      <c r="E193" s="102">
        <v>9042212</v>
      </c>
      <c r="F193" s="102" t="s">
        <v>1897</v>
      </c>
      <c r="G193" s="102" t="s">
        <v>1898</v>
      </c>
      <c r="H193" s="102" t="s">
        <v>4437</v>
      </c>
      <c r="I193" s="102" t="s">
        <v>4136</v>
      </c>
      <c r="J193" s="102" t="s">
        <v>4061</v>
      </c>
      <c r="K193" s="102" t="s">
        <v>2716</v>
      </c>
      <c r="L193" s="102" t="s">
        <v>1974</v>
      </c>
      <c r="M193" s="102">
        <v>9042245</v>
      </c>
      <c r="N193" s="102" t="s">
        <v>1975</v>
      </c>
      <c r="O193" s="113" t="str">
        <f>LOOKUP(0,0/FIND(プルダウン!$L$1:$L$41,N193),プルダウン!$M$1:$M$41)</f>
        <v>うるま市</v>
      </c>
      <c r="P193" s="102" t="s">
        <v>1976</v>
      </c>
      <c r="Q193" s="103">
        <v>44682</v>
      </c>
    </row>
    <row r="194" spans="1:17">
      <c r="A194" s="102">
        <v>4751300726</v>
      </c>
      <c r="B194" s="102" t="s">
        <v>388</v>
      </c>
      <c r="C194" s="102" t="s">
        <v>2715</v>
      </c>
      <c r="D194" s="102" t="s">
        <v>1895</v>
      </c>
      <c r="E194" s="102">
        <v>9042212</v>
      </c>
      <c r="F194" s="102" t="s">
        <v>1897</v>
      </c>
      <c r="G194" s="102" t="s">
        <v>1898</v>
      </c>
      <c r="H194" s="102" t="s">
        <v>4437</v>
      </c>
      <c r="I194" s="102" t="s">
        <v>4136</v>
      </c>
      <c r="J194" s="102" t="s">
        <v>4061</v>
      </c>
      <c r="K194" s="102" t="s">
        <v>2716</v>
      </c>
      <c r="L194" s="102" t="s">
        <v>1974</v>
      </c>
      <c r="M194" s="102">
        <v>9042245</v>
      </c>
      <c r="N194" s="102" t="s">
        <v>1975</v>
      </c>
      <c r="O194" s="113" t="str">
        <f>LOOKUP(0,0/FIND(プルダウン!$L$1:$L$41,N194),プルダウン!$M$1:$M$41)</f>
        <v>うるま市</v>
      </c>
      <c r="P194" s="102" t="s">
        <v>1976</v>
      </c>
      <c r="Q194" s="103">
        <v>44682</v>
      </c>
    </row>
    <row r="195" spans="1:17">
      <c r="A195" s="102">
        <v>4750801013</v>
      </c>
      <c r="B195" s="102" t="s">
        <v>391</v>
      </c>
      <c r="C195" s="102" t="s">
        <v>2717</v>
      </c>
      <c r="D195" s="102" t="s">
        <v>1491</v>
      </c>
      <c r="E195" s="102">
        <v>9040031</v>
      </c>
      <c r="F195" s="102" t="s">
        <v>2718</v>
      </c>
      <c r="G195" s="102" t="s">
        <v>1494</v>
      </c>
      <c r="H195" s="102" t="s">
        <v>4437</v>
      </c>
      <c r="I195" s="102" t="s">
        <v>4137</v>
      </c>
      <c r="J195" s="102" t="s">
        <v>4063</v>
      </c>
      <c r="K195" s="102" t="s">
        <v>2719</v>
      </c>
      <c r="L195" s="102" t="s">
        <v>1492</v>
      </c>
      <c r="M195" s="102">
        <v>9040021</v>
      </c>
      <c r="N195" s="102" t="s">
        <v>1493</v>
      </c>
      <c r="O195" s="113" t="str">
        <f>LOOKUP(0,0/FIND(プルダウン!$L$1:$L$41,N195),プルダウン!$M$1:$M$41)</f>
        <v>沖縄市</v>
      </c>
      <c r="P195" s="102" t="s">
        <v>1494</v>
      </c>
      <c r="Q195" s="103">
        <v>44440</v>
      </c>
    </row>
    <row r="196" spans="1:17">
      <c r="A196" s="102">
        <v>4750801013</v>
      </c>
      <c r="B196" s="102" t="s">
        <v>388</v>
      </c>
      <c r="C196" s="102" t="s">
        <v>2717</v>
      </c>
      <c r="D196" s="102" t="s">
        <v>1491</v>
      </c>
      <c r="E196" s="102">
        <v>9040031</v>
      </c>
      <c r="F196" s="102" t="s">
        <v>2718</v>
      </c>
      <c r="G196" s="102" t="s">
        <v>1494</v>
      </c>
      <c r="H196" s="102" t="s">
        <v>4437</v>
      </c>
      <c r="I196" s="102" t="s">
        <v>4137</v>
      </c>
      <c r="J196" s="102" t="s">
        <v>4063</v>
      </c>
      <c r="K196" s="102"/>
      <c r="L196" s="102" t="s">
        <v>1492</v>
      </c>
      <c r="M196" s="102">
        <v>9040021</v>
      </c>
      <c r="N196" s="102" t="s">
        <v>1493</v>
      </c>
      <c r="O196" s="113" t="str">
        <f>LOOKUP(0,0/FIND(プルダウン!$L$1:$L$41,N196),プルダウン!$M$1:$M$41)</f>
        <v>沖縄市</v>
      </c>
      <c r="P196" s="102" t="s">
        <v>1494</v>
      </c>
      <c r="Q196" s="103">
        <v>44440</v>
      </c>
    </row>
    <row r="197" spans="1:17">
      <c r="A197" s="102">
        <v>4750101158</v>
      </c>
      <c r="B197" s="102" t="s">
        <v>391</v>
      </c>
      <c r="C197" s="102" t="s">
        <v>2720</v>
      </c>
      <c r="D197" s="102" t="s">
        <v>685</v>
      </c>
      <c r="E197" s="102">
        <v>9010221</v>
      </c>
      <c r="F197" s="102" t="s">
        <v>2721</v>
      </c>
      <c r="G197" s="102" t="s">
        <v>688</v>
      </c>
      <c r="H197" s="102" t="s">
        <v>4437</v>
      </c>
      <c r="I197" s="102" t="s">
        <v>4138</v>
      </c>
      <c r="J197" s="102" t="s">
        <v>4063</v>
      </c>
      <c r="K197" s="102" t="s">
        <v>2722</v>
      </c>
      <c r="L197" s="102" t="s">
        <v>686</v>
      </c>
      <c r="M197" s="102">
        <v>9020075</v>
      </c>
      <c r="N197" s="102" t="s">
        <v>687</v>
      </c>
      <c r="O197" s="113" t="str">
        <f>LOOKUP(0,0/FIND(プルダウン!$L$1:$L$41,N197),プルダウン!$M$1:$M$41)</f>
        <v>那覇市</v>
      </c>
      <c r="P197" s="102" t="s">
        <v>688</v>
      </c>
      <c r="Q197" s="103">
        <v>44621</v>
      </c>
    </row>
    <row r="198" spans="1:17">
      <c r="A198" s="102">
        <v>4750101158</v>
      </c>
      <c r="B198" s="102" t="s">
        <v>388</v>
      </c>
      <c r="C198" s="102" t="s">
        <v>2720</v>
      </c>
      <c r="D198" s="102" t="s">
        <v>685</v>
      </c>
      <c r="E198" s="102">
        <v>9010221</v>
      </c>
      <c r="F198" s="102" t="s">
        <v>2721</v>
      </c>
      <c r="G198" s="102" t="s">
        <v>688</v>
      </c>
      <c r="H198" s="102" t="s">
        <v>4437</v>
      </c>
      <c r="I198" s="102" t="s">
        <v>4138</v>
      </c>
      <c r="J198" s="102" t="s">
        <v>4063</v>
      </c>
      <c r="K198" s="102" t="s">
        <v>2722</v>
      </c>
      <c r="L198" s="102" t="s">
        <v>686</v>
      </c>
      <c r="M198" s="102">
        <v>9020075</v>
      </c>
      <c r="N198" s="102" t="s">
        <v>687</v>
      </c>
      <c r="O198" s="113" t="str">
        <f>LOOKUP(0,0/FIND(プルダウン!$L$1:$L$41,N198),プルダウン!$M$1:$M$41)</f>
        <v>那覇市</v>
      </c>
      <c r="P198" s="102" t="s">
        <v>688</v>
      </c>
      <c r="Q198" s="103">
        <v>44621</v>
      </c>
    </row>
    <row r="199" spans="1:17">
      <c r="A199" s="102">
        <v>4750800619</v>
      </c>
      <c r="B199" s="102" t="s">
        <v>388</v>
      </c>
      <c r="C199" s="102" t="s">
        <v>2723</v>
      </c>
      <c r="D199" s="102" t="s">
        <v>1380</v>
      </c>
      <c r="E199" s="102">
        <v>9012224</v>
      </c>
      <c r="F199" s="102" t="s">
        <v>2724</v>
      </c>
      <c r="G199" s="102" t="s">
        <v>1383</v>
      </c>
      <c r="H199" s="102" t="s">
        <v>4437</v>
      </c>
      <c r="I199" s="102" t="s">
        <v>4139</v>
      </c>
      <c r="J199" s="102" t="s">
        <v>4063</v>
      </c>
      <c r="K199" s="102" t="s">
        <v>2725</v>
      </c>
      <c r="L199" s="102" t="s">
        <v>1381</v>
      </c>
      <c r="M199" s="102">
        <v>9042155</v>
      </c>
      <c r="N199" s="102" t="s">
        <v>1382</v>
      </c>
      <c r="O199" s="113" t="str">
        <f>LOOKUP(0,0/FIND(プルダウン!$L$1:$L$41,N199),プルダウン!$M$1:$M$41)</f>
        <v>沖縄市</v>
      </c>
      <c r="P199" s="102" t="s">
        <v>1383</v>
      </c>
      <c r="Q199" s="103">
        <v>42979</v>
      </c>
    </row>
    <row r="200" spans="1:17">
      <c r="A200" s="102">
        <v>4751300502</v>
      </c>
      <c r="B200" s="102" t="s">
        <v>391</v>
      </c>
      <c r="C200" s="102" t="s">
        <v>2726</v>
      </c>
      <c r="D200" s="102" t="s">
        <v>1915</v>
      </c>
      <c r="E200" s="102">
        <v>9042225</v>
      </c>
      <c r="F200" s="102" t="s">
        <v>2727</v>
      </c>
      <c r="G200" s="102" t="s">
        <v>2728</v>
      </c>
      <c r="H200" s="102" t="s">
        <v>4437</v>
      </c>
      <c r="I200" s="102" t="s">
        <v>4140</v>
      </c>
      <c r="J200" s="102" t="s">
        <v>4063</v>
      </c>
      <c r="K200" s="102" t="s">
        <v>2729</v>
      </c>
      <c r="L200" s="102" t="s">
        <v>1916</v>
      </c>
      <c r="M200" s="102">
        <v>9042223</v>
      </c>
      <c r="N200" s="102" t="s">
        <v>1917</v>
      </c>
      <c r="O200" s="113" t="str">
        <f>LOOKUP(0,0/FIND(プルダウン!$L$1:$L$41,N200),プルダウン!$M$1:$M$41)</f>
        <v>うるま市</v>
      </c>
      <c r="P200" s="102" t="s">
        <v>1918</v>
      </c>
      <c r="Q200" s="103">
        <v>43952</v>
      </c>
    </row>
    <row r="201" spans="1:17">
      <c r="A201" s="102">
        <v>4751300502</v>
      </c>
      <c r="B201" s="102" t="s">
        <v>388</v>
      </c>
      <c r="C201" s="102" t="s">
        <v>2726</v>
      </c>
      <c r="D201" s="102" t="s">
        <v>1915</v>
      </c>
      <c r="E201" s="102">
        <v>9042225</v>
      </c>
      <c r="F201" s="102" t="s">
        <v>2727</v>
      </c>
      <c r="G201" s="102" t="s">
        <v>2728</v>
      </c>
      <c r="H201" s="102" t="s">
        <v>4437</v>
      </c>
      <c r="I201" s="102" t="s">
        <v>4140</v>
      </c>
      <c r="J201" s="102" t="s">
        <v>4063</v>
      </c>
      <c r="K201" s="102" t="s">
        <v>2729</v>
      </c>
      <c r="L201" s="102" t="s">
        <v>1916</v>
      </c>
      <c r="M201" s="102">
        <v>9042223</v>
      </c>
      <c r="N201" s="102" t="s">
        <v>1917</v>
      </c>
      <c r="O201" s="113" t="str">
        <f>LOOKUP(0,0/FIND(プルダウン!$L$1:$L$41,N201),プルダウン!$M$1:$M$41)</f>
        <v>うるま市</v>
      </c>
      <c r="P201" s="102" t="s">
        <v>1918</v>
      </c>
      <c r="Q201" s="103">
        <v>43952</v>
      </c>
    </row>
    <row r="202" spans="1:17">
      <c r="A202" s="102">
        <v>4750200422</v>
      </c>
      <c r="B202" s="102" t="s">
        <v>391</v>
      </c>
      <c r="C202" s="102" t="s">
        <v>2730</v>
      </c>
      <c r="D202" s="102" t="s">
        <v>846</v>
      </c>
      <c r="E202" s="102">
        <v>9020066</v>
      </c>
      <c r="F202" s="102" t="s">
        <v>2731</v>
      </c>
      <c r="G202" s="102" t="s">
        <v>849</v>
      </c>
      <c r="H202" s="102" t="s">
        <v>4437</v>
      </c>
      <c r="I202" s="102" t="s">
        <v>4141</v>
      </c>
      <c r="J202" s="102" t="s">
        <v>4063</v>
      </c>
      <c r="K202" s="102" t="s">
        <v>2732</v>
      </c>
      <c r="L202" s="102" t="s">
        <v>847</v>
      </c>
      <c r="M202" s="102">
        <v>9010305</v>
      </c>
      <c r="N202" s="102" t="s">
        <v>848</v>
      </c>
      <c r="O202" s="113" t="str">
        <f>LOOKUP(0,0/FIND(プルダウン!$L$1:$L$41,N202),プルダウン!$M$1:$M$41)</f>
        <v>糸満市</v>
      </c>
      <c r="P202" s="102" t="s">
        <v>849</v>
      </c>
      <c r="Q202" s="103">
        <v>44044</v>
      </c>
    </row>
    <row r="203" spans="1:17">
      <c r="A203" s="102">
        <v>4750200422</v>
      </c>
      <c r="B203" s="102" t="s">
        <v>388</v>
      </c>
      <c r="C203" s="102" t="s">
        <v>2730</v>
      </c>
      <c r="D203" s="102" t="s">
        <v>846</v>
      </c>
      <c r="E203" s="102">
        <v>9020066</v>
      </c>
      <c r="F203" s="102" t="s">
        <v>2731</v>
      </c>
      <c r="G203" s="102" t="s">
        <v>849</v>
      </c>
      <c r="H203" s="102" t="s">
        <v>4437</v>
      </c>
      <c r="I203" s="102" t="s">
        <v>4141</v>
      </c>
      <c r="J203" s="102" t="s">
        <v>4063</v>
      </c>
      <c r="K203" s="102" t="s">
        <v>2732</v>
      </c>
      <c r="L203" s="102" t="s">
        <v>847</v>
      </c>
      <c r="M203" s="102">
        <v>9010305</v>
      </c>
      <c r="N203" s="102" t="s">
        <v>848</v>
      </c>
      <c r="O203" s="113" t="str">
        <f>LOOKUP(0,0/FIND(プルダウン!$L$1:$L$41,N203),プルダウン!$M$1:$M$41)</f>
        <v>糸満市</v>
      </c>
      <c r="P203" s="102" t="s">
        <v>849</v>
      </c>
      <c r="Q203" s="103">
        <v>44044</v>
      </c>
    </row>
    <row r="204" spans="1:17">
      <c r="A204" s="102">
        <v>4750801088</v>
      </c>
      <c r="B204" s="102" t="s">
        <v>391</v>
      </c>
      <c r="C204" s="102" t="s">
        <v>2733</v>
      </c>
      <c r="D204" s="102" t="s">
        <v>1518</v>
      </c>
      <c r="E204" s="102">
        <v>9042154</v>
      </c>
      <c r="F204" s="102" t="s">
        <v>1520</v>
      </c>
      <c r="G204" s="102" t="s">
        <v>2734</v>
      </c>
      <c r="H204" s="102" t="s">
        <v>4437</v>
      </c>
      <c r="I204" s="102" t="s">
        <v>4142</v>
      </c>
      <c r="J204" s="102" t="s">
        <v>4063</v>
      </c>
      <c r="K204" s="102" t="s">
        <v>2735</v>
      </c>
      <c r="L204" s="102" t="s">
        <v>1519</v>
      </c>
      <c r="M204" s="102">
        <v>9042154</v>
      </c>
      <c r="N204" s="102" t="s">
        <v>1520</v>
      </c>
      <c r="O204" s="113" t="str">
        <f>LOOKUP(0,0/FIND(プルダウン!$L$1:$L$41,N204),プルダウン!$M$1:$M$41)</f>
        <v>沖縄市</v>
      </c>
      <c r="P204" s="102" t="s">
        <v>1521</v>
      </c>
      <c r="Q204" s="103">
        <v>44652</v>
      </c>
    </row>
    <row r="205" spans="1:17">
      <c r="A205" s="102">
        <v>4750801088</v>
      </c>
      <c r="B205" s="102" t="s">
        <v>388</v>
      </c>
      <c r="C205" s="102" t="s">
        <v>2733</v>
      </c>
      <c r="D205" s="102" t="s">
        <v>1518</v>
      </c>
      <c r="E205" s="102">
        <v>9042154</v>
      </c>
      <c r="F205" s="102" t="s">
        <v>1520</v>
      </c>
      <c r="G205" s="102" t="s">
        <v>2734</v>
      </c>
      <c r="H205" s="102" t="s">
        <v>4437</v>
      </c>
      <c r="I205" s="102" t="s">
        <v>4142</v>
      </c>
      <c r="J205" s="102" t="s">
        <v>4063</v>
      </c>
      <c r="K205" s="102" t="s">
        <v>2736</v>
      </c>
      <c r="L205" s="102" t="s">
        <v>1519</v>
      </c>
      <c r="M205" s="102">
        <v>9042154</v>
      </c>
      <c r="N205" s="102" t="s">
        <v>1520</v>
      </c>
      <c r="O205" s="113" t="str">
        <f>LOOKUP(0,0/FIND(プルダウン!$L$1:$L$41,N205),プルダウン!$M$1:$M$41)</f>
        <v>沖縄市</v>
      </c>
      <c r="P205" s="102" t="s">
        <v>1521</v>
      </c>
      <c r="Q205" s="103">
        <v>44652</v>
      </c>
    </row>
    <row r="206" spans="1:17">
      <c r="A206" s="102">
        <v>4751900053</v>
      </c>
      <c r="B206" s="102" t="s">
        <v>388</v>
      </c>
      <c r="C206" s="102" t="s">
        <v>2737</v>
      </c>
      <c r="D206" s="102" t="s">
        <v>302</v>
      </c>
      <c r="E206" s="102">
        <v>9011304</v>
      </c>
      <c r="F206" s="102" t="s">
        <v>2738</v>
      </c>
      <c r="G206" s="102" t="s">
        <v>303</v>
      </c>
      <c r="H206" s="102" t="s">
        <v>4437</v>
      </c>
      <c r="I206" s="102" t="s">
        <v>4143</v>
      </c>
      <c r="J206" s="102" t="s">
        <v>4063</v>
      </c>
      <c r="K206" s="102" t="s">
        <v>2739</v>
      </c>
      <c r="L206" s="102" t="s">
        <v>2141</v>
      </c>
      <c r="M206" s="102">
        <v>9011304</v>
      </c>
      <c r="N206" s="102" t="s">
        <v>2142</v>
      </c>
      <c r="O206" s="113" t="str">
        <f>LOOKUP(0,0/FIND(プルダウン!$L$1:$L$41,N206),プルダウン!$M$1:$M$41)</f>
        <v>与那原町</v>
      </c>
      <c r="P206" s="102" t="s">
        <v>2143</v>
      </c>
      <c r="Q206" s="103">
        <v>41852</v>
      </c>
    </row>
    <row r="207" spans="1:17">
      <c r="A207" s="102">
        <v>4751900087</v>
      </c>
      <c r="B207" s="102" t="s">
        <v>391</v>
      </c>
      <c r="C207" s="102" t="s">
        <v>2740</v>
      </c>
      <c r="D207" s="102" t="s">
        <v>302</v>
      </c>
      <c r="E207" s="102">
        <v>9011304</v>
      </c>
      <c r="F207" s="102" t="s">
        <v>2151</v>
      </c>
      <c r="G207" s="102" t="s">
        <v>303</v>
      </c>
      <c r="H207" s="102" t="s">
        <v>4437</v>
      </c>
      <c r="I207" s="102" t="s">
        <v>4143</v>
      </c>
      <c r="J207" s="102" t="s">
        <v>4063</v>
      </c>
      <c r="K207" s="102" t="s">
        <v>2741</v>
      </c>
      <c r="L207" s="102" t="s">
        <v>2150</v>
      </c>
      <c r="M207" s="102">
        <v>9011304</v>
      </c>
      <c r="N207" s="102" t="s">
        <v>2151</v>
      </c>
      <c r="O207" s="113" t="str">
        <f>LOOKUP(0,0/FIND(プルダウン!$L$1:$L$41,N207),プルダウン!$M$1:$M$41)</f>
        <v>与那原町</v>
      </c>
      <c r="P207" s="102" t="s">
        <v>2152</v>
      </c>
      <c r="Q207" s="103">
        <v>43070</v>
      </c>
    </row>
    <row r="208" spans="1:17">
      <c r="A208" s="102">
        <v>4751900087</v>
      </c>
      <c r="B208" s="102" t="s">
        <v>388</v>
      </c>
      <c r="C208" s="102" t="s">
        <v>2740</v>
      </c>
      <c r="D208" s="102" t="s">
        <v>302</v>
      </c>
      <c r="E208" s="102">
        <v>9011304</v>
      </c>
      <c r="F208" s="102" t="s">
        <v>2151</v>
      </c>
      <c r="G208" s="102" t="s">
        <v>303</v>
      </c>
      <c r="H208" s="102" t="s">
        <v>4437</v>
      </c>
      <c r="I208" s="102" t="s">
        <v>4143</v>
      </c>
      <c r="J208" s="102" t="s">
        <v>4063</v>
      </c>
      <c r="K208" s="102" t="s">
        <v>2742</v>
      </c>
      <c r="L208" s="102" t="s">
        <v>2150</v>
      </c>
      <c r="M208" s="102">
        <v>9011304</v>
      </c>
      <c r="N208" s="102" t="s">
        <v>2151</v>
      </c>
      <c r="O208" s="113" t="str">
        <f>LOOKUP(0,0/FIND(プルダウン!$L$1:$L$41,N208),プルダウン!$M$1:$M$41)</f>
        <v>与那原町</v>
      </c>
      <c r="P208" s="102" t="s">
        <v>2152</v>
      </c>
      <c r="Q208" s="103">
        <v>43922</v>
      </c>
    </row>
    <row r="209" spans="1:17">
      <c r="A209" s="102">
        <v>4750100945</v>
      </c>
      <c r="B209" s="102" t="s">
        <v>391</v>
      </c>
      <c r="C209" s="102" t="s">
        <v>2743</v>
      </c>
      <c r="D209" s="102" t="s">
        <v>321</v>
      </c>
      <c r="E209" s="102">
        <v>5460043</v>
      </c>
      <c r="F209" s="102" t="s">
        <v>2744</v>
      </c>
      <c r="G209" s="102" t="s">
        <v>2745</v>
      </c>
      <c r="H209" s="102" t="s">
        <v>4437</v>
      </c>
      <c r="I209" s="102" t="s">
        <v>4144</v>
      </c>
      <c r="J209" s="102" t="s">
        <v>4063</v>
      </c>
      <c r="K209" s="102" t="s">
        <v>2746</v>
      </c>
      <c r="L209" s="102" t="s">
        <v>610</v>
      </c>
      <c r="M209" s="102">
        <v>9010145</v>
      </c>
      <c r="N209" s="102" t="s">
        <v>611</v>
      </c>
      <c r="O209" s="113" t="str">
        <f>LOOKUP(0,0/FIND(プルダウン!$L$1:$L$41,N209),プルダウン!$M$1:$M$41)</f>
        <v>那覇市</v>
      </c>
      <c r="P209" s="102" t="s">
        <v>612</v>
      </c>
      <c r="Q209" s="103">
        <v>43983</v>
      </c>
    </row>
    <row r="210" spans="1:17">
      <c r="A210" s="102">
        <v>4750100945</v>
      </c>
      <c r="B210" s="102" t="s">
        <v>388</v>
      </c>
      <c r="C210" s="102" t="s">
        <v>2743</v>
      </c>
      <c r="D210" s="102" t="s">
        <v>321</v>
      </c>
      <c r="E210" s="102">
        <v>5460043</v>
      </c>
      <c r="F210" s="102" t="s">
        <v>2744</v>
      </c>
      <c r="G210" s="102" t="s">
        <v>2745</v>
      </c>
      <c r="H210" s="102" t="s">
        <v>4437</v>
      </c>
      <c r="I210" s="102" t="s">
        <v>4144</v>
      </c>
      <c r="J210" s="102" t="s">
        <v>4063</v>
      </c>
      <c r="K210" s="102" t="s">
        <v>2746</v>
      </c>
      <c r="L210" s="102" t="s">
        <v>610</v>
      </c>
      <c r="M210" s="102">
        <v>9010145</v>
      </c>
      <c r="N210" s="102" t="s">
        <v>611</v>
      </c>
      <c r="O210" s="113" t="str">
        <f>LOOKUP(0,0/FIND(プルダウン!$L$1:$L$41,N210),プルダウン!$M$1:$M$41)</f>
        <v>那覇市</v>
      </c>
      <c r="P210" s="102" t="s">
        <v>612</v>
      </c>
      <c r="Q210" s="103">
        <v>43983</v>
      </c>
    </row>
    <row r="211" spans="1:17">
      <c r="A211" s="102">
        <v>4750100895</v>
      </c>
      <c r="B211" s="102" t="s">
        <v>391</v>
      </c>
      <c r="C211" s="102" t="s">
        <v>2747</v>
      </c>
      <c r="D211" s="102" t="s">
        <v>321</v>
      </c>
      <c r="E211" s="102">
        <v>5460043</v>
      </c>
      <c r="F211" s="102" t="s">
        <v>2748</v>
      </c>
      <c r="G211" s="102" t="s">
        <v>2745</v>
      </c>
      <c r="H211" s="102" t="s">
        <v>4437</v>
      </c>
      <c r="I211" s="102" t="s">
        <v>4144</v>
      </c>
      <c r="J211" s="102" t="s">
        <v>4063</v>
      </c>
      <c r="K211" s="102" t="s">
        <v>2749</v>
      </c>
      <c r="L211" s="102" t="s">
        <v>594</v>
      </c>
      <c r="M211" s="102">
        <v>9000005</v>
      </c>
      <c r="N211" s="102" t="s">
        <v>595</v>
      </c>
      <c r="O211" s="113" t="str">
        <f>LOOKUP(0,0/FIND(プルダウン!$L$1:$L$41,N211),プルダウン!$M$1:$M$41)</f>
        <v>那覇市</v>
      </c>
      <c r="P211" s="102" t="s">
        <v>596</v>
      </c>
      <c r="Q211" s="103">
        <v>43891</v>
      </c>
    </row>
    <row r="212" spans="1:17">
      <c r="A212" s="102">
        <v>4750100895</v>
      </c>
      <c r="B212" s="102" t="s">
        <v>388</v>
      </c>
      <c r="C212" s="102" t="s">
        <v>2747</v>
      </c>
      <c r="D212" s="102" t="s">
        <v>321</v>
      </c>
      <c r="E212" s="102">
        <v>5460043</v>
      </c>
      <c r="F212" s="102" t="s">
        <v>2748</v>
      </c>
      <c r="G212" s="102" t="s">
        <v>2745</v>
      </c>
      <c r="H212" s="102" t="s">
        <v>4437</v>
      </c>
      <c r="I212" s="102" t="s">
        <v>4144</v>
      </c>
      <c r="J212" s="102" t="s">
        <v>4063</v>
      </c>
      <c r="K212" s="102" t="s">
        <v>2749</v>
      </c>
      <c r="L212" s="102" t="s">
        <v>594</v>
      </c>
      <c r="M212" s="102">
        <v>9000005</v>
      </c>
      <c r="N212" s="102" t="s">
        <v>595</v>
      </c>
      <c r="O212" s="113" t="str">
        <f>LOOKUP(0,0/FIND(プルダウン!$L$1:$L$41,N212),プルダウン!$M$1:$M$41)</f>
        <v>那覇市</v>
      </c>
      <c r="P212" s="102" t="s">
        <v>596</v>
      </c>
      <c r="Q212" s="103">
        <v>43891</v>
      </c>
    </row>
    <row r="213" spans="1:17">
      <c r="A213" s="102">
        <v>4750100903</v>
      </c>
      <c r="B213" s="102" t="s">
        <v>391</v>
      </c>
      <c r="C213" s="102" t="s">
        <v>2747</v>
      </c>
      <c r="D213" s="102" t="s">
        <v>321</v>
      </c>
      <c r="E213" s="102">
        <v>5460043</v>
      </c>
      <c r="F213" s="102" t="s">
        <v>2748</v>
      </c>
      <c r="G213" s="102" t="s">
        <v>2745</v>
      </c>
      <c r="H213" s="102" t="s">
        <v>4437</v>
      </c>
      <c r="I213" s="102" t="s">
        <v>4144</v>
      </c>
      <c r="J213" s="102" t="s">
        <v>4063</v>
      </c>
      <c r="K213" s="102" t="s">
        <v>2750</v>
      </c>
      <c r="L213" s="102" t="s">
        <v>597</v>
      </c>
      <c r="M213" s="102">
        <v>9000005</v>
      </c>
      <c r="N213" s="102" t="s">
        <v>598</v>
      </c>
      <c r="O213" s="113" t="str">
        <f>LOOKUP(0,0/FIND(プルダウン!$L$1:$L$41,N213),プルダウン!$M$1:$M$41)</f>
        <v>那覇市</v>
      </c>
      <c r="P213" s="102" t="s">
        <v>599</v>
      </c>
      <c r="Q213" s="103">
        <v>43891</v>
      </c>
    </row>
    <row r="214" spans="1:17">
      <c r="A214" s="102">
        <v>4750100903</v>
      </c>
      <c r="B214" s="102" t="s">
        <v>388</v>
      </c>
      <c r="C214" s="102" t="s">
        <v>2747</v>
      </c>
      <c r="D214" s="102" t="s">
        <v>321</v>
      </c>
      <c r="E214" s="102">
        <v>5460043</v>
      </c>
      <c r="F214" s="102" t="s">
        <v>2748</v>
      </c>
      <c r="G214" s="102" t="s">
        <v>2745</v>
      </c>
      <c r="H214" s="102" t="s">
        <v>4437</v>
      </c>
      <c r="I214" s="102" t="s">
        <v>4144</v>
      </c>
      <c r="J214" s="102" t="s">
        <v>4063</v>
      </c>
      <c r="K214" s="102" t="s">
        <v>2750</v>
      </c>
      <c r="L214" s="102" t="s">
        <v>597</v>
      </c>
      <c r="M214" s="102">
        <v>9000005</v>
      </c>
      <c r="N214" s="102" t="s">
        <v>598</v>
      </c>
      <c r="O214" s="113" t="str">
        <f>LOOKUP(0,0/FIND(プルダウン!$L$1:$L$41,N214),プルダウン!$M$1:$M$41)</f>
        <v>那覇市</v>
      </c>
      <c r="P214" s="102" t="s">
        <v>599</v>
      </c>
      <c r="Q214" s="103">
        <v>43891</v>
      </c>
    </row>
    <row r="215" spans="1:17">
      <c r="A215" s="102">
        <v>4750100341</v>
      </c>
      <c r="B215" s="102" t="s">
        <v>391</v>
      </c>
      <c r="C215" s="102" t="s">
        <v>2751</v>
      </c>
      <c r="D215" s="102" t="s">
        <v>455</v>
      </c>
      <c r="E215" s="102">
        <v>9030804</v>
      </c>
      <c r="F215" s="102" t="s">
        <v>2752</v>
      </c>
      <c r="G215" s="102" t="s">
        <v>458</v>
      </c>
      <c r="H215" s="102" t="s">
        <v>4437</v>
      </c>
      <c r="I215" s="102" t="s">
        <v>4145</v>
      </c>
      <c r="J215" s="102" t="s">
        <v>4063</v>
      </c>
      <c r="K215" s="102" t="s">
        <v>2753</v>
      </c>
      <c r="L215" s="102" t="s">
        <v>456</v>
      </c>
      <c r="M215" s="102">
        <v>9030804</v>
      </c>
      <c r="N215" s="102" t="s">
        <v>457</v>
      </c>
      <c r="O215" s="113" t="str">
        <f>LOOKUP(0,0/FIND(プルダウン!$L$1:$L$41,N215),プルダウン!$M$1:$M$41)</f>
        <v>那覇市</v>
      </c>
      <c r="P215" s="102" t="s">
        <v>458</v>
      </c>
      <c r="Q215" s="103">
        <v>41518</v>
      </c>
    </row>
    <row r="216" spans="1:17">
      <c r="A216" s="102">
        <v>4750100341</v>
      </c>
      <c r="B216" s="102" t="s">
        <v>388</v>
      </c>
      <c r="C216" s="102" t="s">
        <v>2751</v>
      </c>
      <c r="D216" s="102" t="s">
        <v>455</v>
      </c>
      <c r="E216" s="102">
        <v>9030804</v>
      </c>
      <c r="F216" s="102" t="s">
        <v>2752</v>
      </c>
      <c r="G216" s="102" t="s">
        <v>458</v>
      </c>
      <c r="H216" s="102" t="s">
        <v>4437</v>
      </c>
      <c r="I216" s="102" t="s">
        <v>4145</v>
      </c>
      <c r="J216" s="102" t="s">
        <v>4063</v>
      </c>
      <c r="K216" s="102" t="s">
        <v>2753</v>
      </c>
      <c r="L216" s="102" t="s">
        <v>456</v>
      </c>
      <c r="M216" s="102">
        <v>9030804</v>
      </c>
      <c r="N216" s="102" t="s">
        <v>457</v>
      </c>
      <c r="O216" s="113" t="str">
        <f>LOOKUP(0,0/FIND(プルダウン!$L$1:$L$41,N216),プルダウン!$M$1:$M$41)</f>
        <v>那覇市</v>
      </c>
      <c r="P216" s="102" t="s">
        <v>458</v>
      </c>
      <c r="Q216" s="103">
        <v>41518</v>
      </c>
    </row>
    <row r="217" spans="1:17">
      <c r="A217" s="102">
        <v>4750100390</v>
      </c>
      <c r="B217" s="102" t="s">
        <v>391</v>
      </c>
      <c r="C217" s="102" t="s">
        <v>2754</v>
      </c>
      <c r="D217" s="102" t="s">
        <v>455</v>
      </c>
      <c r="E217" s="102">
        <v>9030804</v>
      </c>
      <c r="F217" s="102" t="s">
        <v>2755</v>
      </c>
      <c r="G217" s="102" t="s">
        <v>2756</v>
      </c>
      <c r="H217" s="102" t="s">
        <v>4437</v>
      </c>
      <c r="I217" s="102" t="s">
        <v>4145</v>
      </c>
      <c r="J217" s="102" t="s">
        <v>4146</v>
      </c>
      <c r="K217" s="102" t="s">
        <v>2757</v>
      </c>
      <c r="L217" s="102" t="s">
        <v>466</v>
      </c>
      <c r="M217" s="102">
        <v>9000014</v>
      </c>
      <c r="N217" s="102" t="s">
        <v>467</v>
      </c>
      <c r="O217" s="113" t="str">
        <f>LOOKUP(0,0/FIND(プルダウン!$L$1:$L$41,N217),プルダウン!$M$1:$M$41)</f>
        <v>那覇市</v>
      </c>
      <c r="P217" s="102" t="s">
        <v>468</v>
      </c>
      <c r="Q217" s="103">
        <v>42036</v>
      </c>
    </row>
    <row r="218" spans="1:17">
      <c r="A218" s="102">
        <v>4750100390</v>
      </c>
      <c r="B218" s="102" t="s">
        <v>388</v>
      </c>
      <c r="C218" s="102" t="s">
        <v>2754</v>
      </c>
      <c r="D218" s="102" t="s">
        <v>455</v>
      </c>
      <c r="E218" s="102">
        <v>9030804</v>
      </c>
      <c r="F218" s="102" t="s">
        <v>2755</v>
      </c>
      <c r="G218" s="102" t="s">
        <v>2756</v>
      </c>
      <c r="H218" s="102" t="s">
        <v>4437</v>
      </c>
      <c r="I218" s="102" t="s">
        <v>4145</v>
      </c>
      <c r="J218" s="102" t="s">
        <v>4146</v>
      </c>
      <c r="K218" s="102" t="s">
        <v>2757</v>
      </c>
      <c r="L218" s="102" t="s">
        <v>466</v>
      </c>
      <c r="M218" s="102">
        <v>9000014</v>
      </c>
      <c r="N218" s="102" t="s">
        <v>467</v>
      </c>
      <c r="O218" s="113" t="str">
        <f>LOOKUP(0,0/FIND(プルダウン!$L$1:$L$41,N218),プルダウン!$M$1:$M$41)</f>
        <v>那覇市</v>
      </c>
      <c r="P218" s="102" t="s">
        <v>468</v>
      </c>
      <c r="Q218" s="103">
        <v>42036</v>
      </c>
    </row>
    <row r="219" spans="1:17">
      <c r="A219" s="102">
        <v>4750101281</v>
      </c>
      <c r="B219" s="102" t="s">
        <v>391</v>
      </c>
      <c r="C219" s="102" t="s">
        <v>2758</v>
      </c>
      <c r="D219" s="102" t="s">
        <v>729</v>
      </c>
      <c r="E219" s="102">
        <v>9010146</v>
      </c>
      <c r="F219" s="102" t="s">
        <v>2759</v>
      </c>
      <c r="G219" s="102" t="s">
        <v>732</v>
      </c>
      <c r="H219" s="102" t="s">
        <v>4437</v>
      </c>
      <c r="I219" s="102" t="s">
        <v>4147</v>
      </c>
      <c r="J219" s="102" t="s">
        <v>4063</v>
      </c>
      <c r="K219" s="102" t="s">
        <v>2760</v>
      </c>
      <c r="L219" s="102" t="s">
        <v>730</v>
      </c>
      <c r="M219" s="102">
        <v>9010146</v>
      </c>
      <c r="N219" s="102" t="s">
        <v>731</v>
      </c>
      <c r="O219" s="113" t="str">
        <f>LOOKUP(0,0/FIND(プルダウン!$L$1:$L$41,N219),プルダウン!$M$1:$M$41)</f>
        <v>那覇市</v>
      </c>
      <c r="P219" s="102" t="s">
        <v>732</v>
      </c>
      <c r="Q219" s="103">
        <v>44774</v>
      </c>
    </row>
    <row r="220" spans="1:17">
      <c r="A220" s="102">
        <v>4750101281</v>
      </c>
      <c r="B220" s="102" t="s">
        <v>388</v>
      </c>
      <c r="C220" s="102" t="s">
        <v>2758</v>
      </c>
      <c r="D220" s="102" t="s">
        <v>729</v>
      </c>
      <c r="E220" s="102">
        <v>9010146</v>
      </c>
      <c r="F220" s="102" t="s">
        <v>2759</v>
      </c>
      <c r="G220" s="102" t="s">
        <v>732</v>
      </c>
      <c r="H220" s="102" t="s">
        <v>4437</v>
      </c>
      <c r="I220" s="102" t="s">
        <v>4147</v>
      </c>
      <c r="J220" s="102" t="s">
        <v>4063</v>
      </c>
      <c r="K220" s="102" t="s">
        <v>2760</v>
      </c>
      <c r="L220" s="102" t="s">
        <v>730</v>
      </c>
      <c r="M220" s="102">
        <v>9010146</v>
      </c>
      <c r="N220" s="102" t="s">
        <v>731</v>
      </c>
      <c r="O220" s="113" t="str">
        <f>LOOKUP(0,0/FIND(プルダウン!$L$1:$L$41,N220),プルダウン!$M$1:$M$41)</f>
        <v>那覇市</v>
      </c>
      <c r="P220" s="102" t="s">
        <v>732</v>
      </c>
      <c r="Q220" s="103">
        <v>44774</v>
      </c>
    </row>
    <row r="221" spans="1:17">
      <c r="A221" s="102">
        <v>4750400261</v>
      </c>
      <c r="B221" s="102" t="s">
        <v>388</v>
      </c>
      <c r="C221" s="102" t="s">
        <v>2761</v>
      </c>
      <c r="D221" s="102" t="s">
        <v>244</v>
      </c>
      <c r="E221" s="102">
        <v>9012224</v>
      </c>
      <c r="F221" s="102" t="s">
        <v>2762</v>
      </c>
      <c r="G221" s="102" t="s">
        <v>245</v>
      </c>
      <c r="H221" s="102" t="s">
        <v>4437</v>
      </c>
      <c r="I221" s="102" t="s">
        <v>4148</v>
      </c>
      <c r="J221" s="102" t="s">
        <v>4063</v>
      </c>
      <c r="K221" s="102" t="s">
        <v>2763</v>
      </c>
      <c r="L221" s="102" t="s">
        <v>1081</v>
      </c>
      <c r="M221" s="102">
        <v>9011113</v>
      </c>
      <c r="N221" s="102" t="s">
        <v>1082</v>
      </c>
      <c r="O221" s="113" t="str">
        <f>LOOKUP(0,0/FIND(プルダウン!$L$1:$L$41,N221),プルダウン!$M$1:$M$41)</f>
        <v>南風原町</v>
      </c>
      <c r="P221" s="102" t="s">
        <v>1083</v>
      </c>
      <c r="Q221" s="103">
        <v>43922</v>
      </c>
    </row>
    <row r="222" spans="1:17">
      <c r="A222" s="102">
        <v>4750101059</v>
      </c>
      <c r="B222" s="102" t="s">
        <v>391</v>
      </c>
      <c r="C222" s="102" t="s">
        <v>2764</v>
      </c>
      <c r="D222" s="102" t="s">
        <v>650</v>
      </c>
      <c r="E222" s="102">
        <v>1600022</v>
      </c>
      <c r="F222" s="102" t="s">
        <v>2765</v>
      </c>
      <c r="G222" s="102" t="s">
        <v>2766</v>
      </c>
      <c r="H222" s="102" t="s">
        <v>4437</v>
      </c>
      <c r="I222" s="102" t="s">
        <v>4149</v>
      </c>
      <c r="J222" s="102" t="s">
        <v>4063</v>
      </c>
      <c r="K222" s="102" t="s">
        <v>2767</v>
      </c>
      <c r="L222" s="102" t="s">
        <v>651</v>
      </c>
      <c r="M222" s="102">
        <v>9000005</v>
      </c>
      <c r="N222" s="102" t="s">
        <v>652</v>
      </c>
      <c r="O222" s="113" t="str">
        <f>LOOKUP(0,0/FIND(プルダウン!$L$1:$L$41,N222),プルダウン!$M$1:$M$41)</f>
        <v>那覇市</v>
      </c>
      <c r="P222" s="102" t="s">
        <v>653</v>
      </c>
      <c r="Q222" s="103">
        <v>44287</v>
      </c>
    </row>
    <row r="223" spans="1:17">
      <c r="A223" s="102">
        <v>4751600307</v>
      </c>
      <c r="B223" s="102" t="s">
        <v>391</v>
      </c>
      <c r="C223" s="102" t="s">
        <v>2768</v>
      </c>
      <c r="D223" s="102" t="s">
        <v>376</v>
      </c>
      <c r="E223" s="102">
        <v>9050019</v>
      </c>
      <c r="F223" s="102" t="s">
        <v>2769</v>
      </c>
      <c r="G223" s="102" t="s">
        <v>290</v>
      </c>
      <c r="H223" s="102" t="s">
        <v>4437</v>
      </c>
      <c r="I223" s="102" t="s">
        <v>4150</v>
      </c>
      <c r="J223" s="102" t="s">
        <v>4063</v>
      </c>
      <c r="K223" s="102" t="s">
        <v>2770</v>
      </c>
      <c r="L223" s="102" t="s">
        <v>2034</v>
      </c>
      <c r="M223" s="102">
        <v>9051146</v>
      </c>
      <c r="N223" s="102" t="s">
        <v>2035</v>
      </c>
      <c r="O223" s="113" t="str">
        <f>LOOKUP(0,0/FIND(プルダウン!$L$1:$L$41,N223),プルダウン!$M$1:$M$41)</f>
        <v>名護市</v>
      </c>
      <c r="P223" s="102" t="s">
        <v>290</v>
      </c>
      <c r="Q223" s="103">
        <v>43586</v>
      </c>
    </row>
    <row r="224" spans="1:17">
      <c r="A224" s="102">
        <v>4751600307</v>
      </c>
      <c r="B224" s="102" t="s">
        <v>388</v>
      </c>
      <c r="C224" s="102" t="s">
        <v>2768</v>
      </c>
      <c r="D224" s="102" t="s">
        <v>376</v>
      </c>
      <c r="E224" s="102">
        <v>9050019</v>
      </c>
      <c r="F224" s="102" t="s">
        <v>2769</v>
      </c>
      <c r="G224" s="102" t="s">
        <v>290</v>
      </c>
      <c r="H224" s="102" t="s">
        <v>4437</v>
      </c>
      <c r="I224" s="102" t="s">
        <v>4150</v>
      </c>
      <c r="J224" s="102" t="s">
        <v>4063</v>
      </c>
      <c r="K224" s="102" t="s">
        <v>2770</v>
      </c>
      <c r="L224" s="102" t="s">
        <v>2034</v>
      </c>
      <c r="M224" s="102">
        <v>9051146</v>
      </c>
      <c r="N224" s="102" t="s">
        <v>2035</v>
      </c>
      <c r="O224" s="113" t="str">
        <f>LOOKUP(0,0/FIND(プルダウン!$L$1:$L$41,N224),プルダウン!$M$1:$M$41)</f>
        <v>名護市</v>
      </c>
      <c r="P224" s="102" t="s">
        <v>2036</v>
      </c>
      <c r="Q224" s="103">
        <v>43586</v>
      </c>
    </row>
    <row r="225" spans="1:17">
      <c r="A225" s="102">
        <v>4750100085</v>
      </c>
      <c r="B225" s="102" t="s">
        <v>391</v>
      </c>
      <c r="C225" s="102" t="s">
        <v>2771</v>
      </c>
      <c r="D225" s="102" t="s">
        <v>407</v>
      </c>
      <c r="E225" s="102">
        <v>9020062</v>
      </c>
      <c r="F225" s="102" t="s">
        <v>409</v>
      </c>
      <c r="G225" s="102" t="s">
        <v>410</v>
      </c>
      <c r="H225" s="102" t="s">
        <v>4437</v>
      </c>
      <c r="I225" s="102" t="s">
        <v>4151</v>
      </c>
      <c r="J225" s="102" t="s">
        <v>4063</v>
      </c>
      <c r="K225" s="102" t="s">
        <v>2772</v>
      </c>
      <c r="L225" s="102" t="s">
        <v>408</v>
      </c>
      <c r="M225" s="102">
        <v>9020062</v>
      </c>
      <c r="N225" s="102" t="s">
        <v>409</v>
      </c>
      <c r="O225" s="113" t="str">
        <f>LOOKUP(0,0/FIND(プルダウン!$L$1:$L$41,N225),プルダウン!$M$1:$M$41)</f>
        <v>那覇市</v>
      </c>
      <c r="P225" s="102" t="s">
        <v>410</v>
      </c>
      <c r="Q225" s="103">
        <v>41000</v>
      </c>
    </row>
    <row r="226" spans="1:17">
      <c r="A226" s="102">
        <v>4750100085</v>
      </c>
      <c r="B226" s="102" t="s">
        <v>388</v>
      </c>
      <c r="C226" s="102" t="s">
        <v>2771</v>
      </c>
      <c r="D226" s="102" t="s">
        <v>407</v>
      </c>
      <c r="E226" s="102">
        <v>9020062</v>
      </c>
      <c r="F226" s="102" t="s">
        <v>409</v>
      </c>
      <c r="G226" s="102" t="s">
        <v>410</v>
      </c>
      <c r="H226" s="102" t="s">
        <v>4437</v>
      </c>
      <c r="I226" s="102" t="s">
        <v>4151</v>
      </c>
      <c r="J226" s="102" t="s">
        <v>4063</v>
      </c>
      <c r="K226" s="102" t="s">
        <v>2772</v>
      </c>
      <c r="L226" s="102" t="s">
        <v>408</v>
      </c>
      <c r="M226" s="102">
        <v>9020062</v>
      </c>
      <c r="N226" s="102" t="s">
        <v>409</v>
      </c>
      <c r="O226" s="113" t="str">
        <f>LOOKUP(0,0/FIND(プルダウン!$L$1:$L$41,N226),プルダウン!$M$1:$M$41)</f>
        <v>那覇市</v>
      </c>
      <c r="P226" s="102" t="s">
        <v>410</v>
      </c>
      <c r="Q226" s="103">
        <v>41000</v>
      </c>
    </row>
    <row r="227" spans="1:17">
      <c r="A227" s="102">
        <v>4750800924</v>
      </c>
      <c r="B227" s="102" t="s">
        <v>391</v>
      </c>
      <c r="C227" s="102" t="s">
        <v>2773</v>
      </c>
      <c r="D227" s="102" t="s">
        <v>1462</v>
      </c>
      <c r="E227" s="102">
        <v>2130011</v>
      </c>
      <c r="F227" s="102" t="s">
        <v>2774</v>
      </c>
      <c r="G227" s="102" t="s">
        <v>2775</v>
      </c>
      <c r="H227" s="102" t="s">
        <v>4437</v>
      </c>
      <c r="I227" s="102" t="s">
        <v>4152</v>
      </c>
      <c r="J227" s="102" t="s">
        <v>4063</v>
      </c>
      <c r="K227" s="102" t="s">
        <v>2776</v>
      </c>
      <c r="L227" s="102" t="s">
        <v>1463</v>
      </c>
      <c r="M227" s="102">
        <v>9042156</v>
      </c>
      <c r="N227" s="102" t="s">
        <v>1464</v>
      </c>
      <c r="O227" s="113" t="str">
        <f>LOOKUP(0,0/FIND(プルダウン!$L$1:$L$41,N227),プルダウン!$M$1:$M$41)</f>
        <v>沖縄市</v>
      </c>
      <c r="P227" s="102" t="s">
        <v>1465</v>
      </c>
      <c r="Q227" s="103">
        <v>44105</v>
      </c>
    </row>
    <row r="228" spans="1:17">
      <c r="A228" s="102">
        <v>4750800924</v>
      </c>
      <c r="B228" s="102" t="s">
        <v>388</v>
      </c>
      <c r="C228" s="102" t="s">
        <v>2773</v>
      </c>
      <c r="D228" s="102" t="s">
        <v>1462</v>
      </c>
      <c r="E228" s="102">
        <v>2130011</v>
      </c>
      <c r="F228" s="102" t="s">
        <v>2774</v>
      </c>
      <c r="G228" s="102" t="s">
        <v>2775</v>
      </c>
      <c r="H228" s="102" t="s">
        <v>4437</v>
      </c>
      <c r="I228" s="102" t="s">
        <v>4152</v>
      </c>
      <c r="J228" s="102" t="s">
        <v>4063</v>
      </c>
      <c r="K228" s="102" t="s">
        <v>2776</v>
      </c>
      <c r="L228" s="102" t="s">
        <v>1463</v>
      </c>
      <c r="M228" s="102">
        <v>9042156</v>
      </c>
      <c r="N228" s="102" t="s">
        <v>1464</v>
      </c>
      <c r="O228" s="113" t="str">
        <f>LOOKUP(0,0/FIND(プルダウン!$L$1:$L$41,N228),プルダウン!$M$1:$M$41)</f>
        <v>沖縄市</v>
      </c>
      <c r="P228" s="102" t="s">
        <v>1428</v>
      </c>
      <c r="Q228" s="103">
        <v>44105</v>
      </c>
    </row>
    <row r="229" spans="1:17">
      <c r="A229" s="102">
        <v>4750101323</v>
      </c>
      <c r="B229" s="102" t="s">
        <v>391</v>
      </c>
      <c r="C229" s="102" t="s">
        <v>2777</v>
      </c>
      <c r="D229" s="102" t="s">
        <v>2778</v>
      </c>
      <c r="E229" s="102">
        <v>9012131</v>
      </c>
      <c r="F229" s="102" t="s">
        <v>2779</v>
      </c>
      <c r="G229" s="102" t="s">
        <v>2780</v>
      </c>
      <c r="H229" s="102" t="s">
        <v>4437</v>
      </c>
      <c r="I229" s="102" t="s">
        <v>4153</v>
      </c>
      <c r="J229" s="102" t="s">
        <v>4063</v>
      </c>
      <c r="K229" s="102" t="s">
        <v>2781</v>
      </c>
      <c r="L229" s="102" t="s">
        <v>2782</v>
      </c>
      <c r="M229" s="102">
        <v>9000006</v>
      </c>
      <c r="N229" s="102" t="s">
        <v>2783</v>
      </c>
      <c r="O229" s="113" t="str">
        <f>LOOKUP(0,0/FIND(プルダウン!$L$1:$L$41,N229),プルダウン!$M$1:$M$41)</f>
        <v>那覇市</v>
      </c>
      <c r="P229" s="102" t="s">
        <v>2784</v>
      </c>
      <c r="Q229" s="103">
        <v>44866</v>
      </c>
    </row>
    <row r="230" spans="1:17">
      <c r="A230" s="102">
        <v>4750101323</v>
      </c>
      <c r="B230" s="102" t="s">
        <v>388</v>
      </c>
      <c r="C230" s="102" t="s">
        <v>2777</v>
      </c>
      <c r="D230" s="102" t="s">
        <v>2778</v>
      </c>
      <c r="E230" s="102">
        <v>9012131</v>
      </c>
      <c r="F230" s="102" t="s">
        <v>2779</v>
      </c>
      <c r="G230" s="102" t="s">
        <v>2780</v>
      </c>
      <c r="H230" s="102" t="s">
        <v>4437</v>
      </c>
      <c r="I230" s="102" t="s">
        <v>4153</v>
      </c>
      <c r="J230" s="102" t="s">
        <v>4063</v>
      </c>
      <c r="K230" s="102" t="s">
        <v>2781</v>
      </c>
      <c r="L230" s="102" t="s">
        <v>2782</v>
      </c>
      <c r="M230" s="102">
        <v>9000006</v>
      </c>
      <c r="N230" s="102" t="s">
        <v>2783</v>
      </c>
      <c r="O230" s="113" t="str">
        <f>LOOKUP(0,0/FIND(プルダウン!$L$1:$L$41,N230),プルダウン!$M$1:$M$41)</f>
        <v>那覇市</v>
      </c>
      <c r="P230" s="102" t="s">
        <v>2784</v>
      </c>
      <c r="Q230" s="103">
        <v>44866</v>
      </c>
    </row>
    <row r="231" spans="1:17">
      <c r="A231" s="102">
        <v>4750800734</v>
      </c>
      <c r="B231" s="102" t="s">
        <v>391</v>
      </c>
      <c r="C231" s="102" t="s">
        <v>2785</v>
      </c>
      <c r="D231" s="102" t="s">
        <v>1401</v>
      </c>
      <c r="E231" s="102">
        <v>9040116</v>
      </c>
      <c r="F231" s="102" t="s">
        <v>2786</v>
      </c>
      <c r="G231" s="102" t="s">
        <v>1404</v>
      </c>
      <c r="H231" s="102" t="s">
        <v>4437</v>
      </c>
      <c r="I231" s="102" t="s">
        <v>4154</v>
      </c>
      <c r="J231" s="102" t="s">
        <v>4063</v>
      </c>
      <c r="K231" s="102" t="s">
        <v>2787</v>
      </c>
      <c r="L231" s="102" t="s">
        <v>1402</v>
      </c>
      <c r="M231" s="102">
        <v>9042151</v>
      </c>
      <c r="N231" s="102" t="s">
        <v>1403</v>
      </c>
      <c r="O231" s="113" t="str">
        <f>LOOKUP(0,0/FIND(プルダウン!$L$1:$L$41,N231),プルダウン!$M$1:$M$41)</f>
        <v>沖縄市</v>
      </c>
      <c r="P231" s="102" t="s">
        <v>2788</v>
      </c>
      <c r="Q231" s="103">
        <v>43374</v>
      </c>
    </row>
    <row r="232" spans="1:17">
      <c r="A232" s="102">
        <v>4750800734</v>
      </c>
      <c r="B232" s="102" t="s">
        <v>388</v>
      </c>
      <c r="C232" s="102" t="s">
        <v>2785</v>
      </c>
      <c r="D232" s="102" t="s">
        <v>1401</v>
      </c>
      <c r="E232" s="102">
        <v>9040116</v>
      </c>
      <c r="F232" s="102" t="s">
        <v>2786</v>
      </c>
      <c r="G232" s="102" t="s">
        <v>1404</v>
      </c>
      <c r="H232" s="102" t="s">
        <v>4437</v>
      </c>
      <c r="I232" s="102" t="s">
        <v>4154</v>
      </c>
      <c r="J232" s="102" t="s">
        <v>4063</v>
      </c>
      <c r="K232" s="102" t="s">
        <v>2787</v>
      </c>
      <c r="L232" s="102" t="s">
        <v>1402</v>
      </c>
      <c r="M232" s="102">
        <v>9042151</v>
      </c>
      <c r="N232" s="102" t="s">
        <v>1403</v>
      </c>
      <c r="O232" s="113" t="str">
        <f>LOOKUP(0,0/FIND(プルダウン!$L$1:$L$41,N232),プルダウン!$M$1:$M$41)</f>
        <v>沖縄市</v>
      </c>
      <c r="P232" s="102" t="s">
        <v>1404</v>
      </c>
      <c r="Q232" s="103">
        <v>43374</v>
      </c>
    </row>
    <row r="233" spans="1:17">
      <c r="A233" s="102">
        <v>4750101083</v>
      </c>
      <c r="B233" s="102" t="s">
        <v>391</v>
      </c>
      <c r="C233" s="102" t="s">
        <v>2789</v>
      </c>
      <c r="D233" s="102" t="s">
        <v>658</v>
      </c>
      <c r="E233" s="102">
        <v>9030821</v>
      </c>
      <c r="F233" s="102" t="s">
        <v>2790</v>
      </c>
      <c r="G233" s="102" t="s">
        <v>661</v>
      </c>
      <c r="H233" s="102" t="s">
        <v>4437</v>
      </c>
      <c r="I233" s="102" t="s">
        <v>4155</v>
      </c>
      <c r="J233" s="102" t="s">
        <v>4063</v>
      </c>
      <c r="K233" s="102" t="s">
        <v>2791</v>
      </c>
      <c r="L233" s="102" t="s">
        <v>659</v>
      </c>
      <c r="M233" s="102">
        <v>9030821</v>
      </c>
      <c r="N233" s="102" t="s">
        <v>660</v>
      </c>
      <c r="O233" s="113" t="str">
        <f>LOOKUP(0,0/FIND(プルダウン!$L$1:$L$41,N233),プルダウン!$M$1:$M$41)</f>
        <v>那覇市</v>
      </c>
      <c r="P233" s="102" t="s">
        <v>661</v>
      </c>
      <c r="Q233" s="103">
        <v>44348</v>
      </c>
    </row>
    <row r="234" spans="1:17">
      <c r="A234" s="102">
        <v>4750101083</v>
      </c>
      <c r="B234" s="102" t="s">
        <v>388</v>
      </c>
      <c r="C234" s="102" t="s">
        <v>2789</v>
      </c>
      <c r="D234" s="102" t="s">
        <v>658</v>
      </c>
      <c r="E234" s="102">
        <v>9030821</v>
      </c>
      <c r="F234" s="102" t="s">
        <v>2790</v>
      </c>
      <c r="G234" s="102" t="s">
        <v>661</v>
      </c>
      <c r="H234" s="102" t="s">
        <v>4437</v>
      </c>
      <c r="I234" s="102" t="s">
        <v>4155</v>
      </c>
      <c r="J234" s="102" t="s">
        <v>4063</v>
      </c>
      <c r="K234" s="102" t="s">
        <v>2791</v>
      </c>
      <c r="L234" s="102" t="s">
        <v>659</v>
      </c>
      <c r="M234" s="102">
        <v>9030821</v>
      </c>
      <c r="N234" s="102" t="s">
        <v>660</v>
      </c>
      <c r="O234" s="113" t="str">
        <f>LOOKUP(0,0/FIND(プルダウン!$L$1:$L$41,N234),プルダウン!$M$1:$M$41)</f>
        <v>那覇市</v>
      </c>
      <c r="P234" s="102" t="s">
        <v>661</v>
      </c>
      <c r="Q234" s="103">
        <v>44348</v>
      </c>
    </row>
    <row r="235" spans="1:17">
      <c r="A235" s="102">
        <v>4750300107</v>
      </c>
      <c r="B235" s="102" t="s">
        <v>388</v>
      </c>
      <c r="C235" s="102" t="s">
        <v>2792</v>
      </c>
      <c r="D235" s="102" t="s">
        <v>911</v>
      </c>
      <c r="E235" s="102">
        <v>4680055</v>
      </c>
      <c r="F235" s="102" t="s">
        <v>2793</v>
      </c>
      <c r="G235" s="102" t="s">
        <v>2794</v>
      </c>
      <c r="H235" s="102" t="s">
        <v>4437</v>
      </c>
      <c r="I235" s="102" t="s">
        <v>4156</v>
      </c>
      <c r="J235" s="102" t="s">
        <v>4063</v>
      </c>
      <c r="K235" s="102" t="s">
        <v>2795</v>
      </c>
      <c r="L235" s="102" t="s">
        <v>912</v>
      </c>
      <c r="M235" s="102">
        <v>9012133</v>
      </c>
      <c r="N235" s="102" t="s">
        <v>913</v>
      </c>
      <c r="O235" s="113" t="str">
        <f>LOOKUP(0,0/FIND(プルダウン!$L$1:$L$41,N235),プルダウン!$M$1:$M$41)</f>
        <v>浦添市</v>
      </c>
      <c r="P235" s="102" t="s">
        <v>914</v>
      </c>
      <c r="Q235" s="103">
        <v>41000</v>
      </c>
    </row>
    <row r="236" spans="1:17">
      <c r="A236" s="102">
        <v>4750101034</v>
      </c>
      <c r="B236" s="102" t="s">
        <v>391</v>
      </c>
      <c r="C236" s="102" t="s">
        <v>2796</v>
      </c>
      <c r="D236" s="102" t="s">
        <v>308</v>
      </c>
      <c r="E236" s="102">
        <v>9060007</v>
      </c>
      <c r="F236" s="102" t="s">
        <v>2797</v>
      </c>
      <c r="G236" s="102" t="s">
        <v>327</v>
      </c>
      <c r="H236" s="102" t="s">
        <v>4437</v>
      </c>
      <c r="I236" s="102" t="s">
        <v>4157</v>
      </c>
      <c r="J236" s="102" t="s">
        <v>4063</v>
      </c>
      <c r="K236" s="102" t="s">
        <v>2798</v>
      </c>
      <c r="L236" s="102" t="s">
        <v>643</v>
      </c>
      <c r="M236" s="102">
        <v>9000022</v>
      </c>
      <c r="N236" s="102" t="s">
        <v>644</v>
      </c>
      <c r="O236" s="113" t="str">
        <f>LOOKUP(0,0/FIND(プルダウン!$L$1:$L$41,N236),プルダウン!$M$1:$M$41)</f>
        <v>那覇市</v>
      </c>
      <c r="P236" s="102" t="s">
        <v>645</v>
      </c>
      <c r="Q236" s="103">
        <v>44287</v>
      </c>
    </row>
    <row r="237" spans="1:17">
      <c r="A237" s="102">
        <v>4750101034</v>
      </c>
      <c r="B237" s="102" t="s">
        <v>388</v>
      </c>
      <c r="C237" s="102" t="s">
        <v>2796</v>
      </c>
      <c r="D237" s="102" t="s">
        <v>308</v>
      </c>
      <c r="E237" s="102">
        <v>9060007</v>
      </c>
      <c r="F237" s="102" t="s">
        <v>2797</v>
      </c>
      <c r="G237" s="102" t="s">
        <v>327</v>
      </c>
      <c r="H237" s="102" t="s">
        <v>4437</v>
      </c>
      <c r="I237" s="102" t="s">
        <v>4157</v>
      </c>
      <c r="J237" s="102" t="s">
        <v>4063</v>
      </c>
      <c r="K237" s="102" t="s">
        <v>2798</v>
      </c>
      <c r="L237" s="102" t="s">
        <v>643</v>
      </c>
      <c r="M237" s="102">
        <v>9000022</v>
      </c>
      <c r="N237" s="102" t="s">
        <v>644</v>
      </c>
      <c r="O237" s="113" t="str">
        <f>LOOKUP(0,0/FIND(プルダウン!$L$1:$L$41,N237),プルダウン!$M$1:$M$41)</f>
        <v>那覇市</v>
      </c>
      <c r="P237" s="102" t="s">
        <v>645</v>
      </c>
      <c r="Q237" s="103">
        <v>44287</v>
      </c>
    </row>
    <row r="238" spans="1:17">
      <c r="A238" s="102">
        <v>4750100770</v>
      </c>
      <c r="B238" s="102" t="s">
        <v>388</v>
      </c>
      <c r="C238" s="102" t="s">
        <v>2799</v>
      </c>
      <c r="D238" s="102" t="s">
        <v>553</v>
      </c>
      <c r="E238" s="102">
        <v>9042171</v>
      </c>
      <c r="F238" s="102" t="s">
        <v>2800</v>
      </c>
      <c r="G238" s="102" t="s">
        <v>2801</v>
      </c>
      <c r="H238" s="102" t="s">
        <v>4437</v>
      </c>
      <c r="I238" s="102" t="s">
        <v>4158</v>
      </c>
      <c r="J238" s="102" t="s">
        <v>4063</v>
      </c>
      <c r="K238" s="102" t="s">
        <v>2802</v>
      </c>
      <c r="L238" s="102" t="s">
        <v>554</v>
      </c>
      <c r="M238" s="102">
        <v>9030804</v>
      </c>
      <c r="N238" s="102" t="s">
        <v>555</v>
      </c>
      <c r="O238" s="113" t="str">
        <f>LOOKUP(0,0/FIND(プルダウン!$L$1:$L$41,N238),プルダウン!$M$1:$M$41)</f>
        <v>那覇市</v>
      </c>
      <c r="P238" s="102" t="s">
        <v>556</v>
      </c>
      <c r="Q238" s="103">
        <v>43435</v>
      </c>
    </row>
    <row r="239" spans="1:17">
      <c r="A239" s="102">
        <v>4750100986</v>
      </c>
      <c r="B239" s="102" t="s">
        <v>388</v>
      </c>
      <c r="C239" s="102" t="s">
        <v>2803</v>
      </c>
      <c r="D239" s="102" t="s">
        <v>553</v>
      </c>
      <c r="E239" s="102">
        <v>9042171</v>
      </c>
      <c r="F239" s="102" t="s">
        <v>2804</v>
      </c>
      <c r="G239" s="102" t="s">
        <v>2801</v>
      </c>
      <c r="H239" s="102" t="s">
        <v>4437</v>
      </c>
      <c r="I239" s="102" t="s">
        <v>4158</v>
      </c>
      <c r="J239" s="102" t="s">
        <v>4063</v>
      </c>
      <c r="K239" s="102" t="s">
        <v>2805</v>
      </c>
      <c r="L239" s="102" t="s">
        <v>626</v>
      </c>
      <c r="M239" s="102">
        <v>9000004</v>
      </c>
      <c r="N239" s="102" t="s">
        <v>627</v>
      </c>
      <c r="O239" s="113" t="str">
        <f>LOOKUP(0,0/FIND(プルダウン!$L$1:$L$41,N239),プルダウン!$M$1:$M$41)</f>
        <v>那覇市</v>
      </c>
      <c r="P239" s="102" t="s">
        <v>628</v>
      </c>
      <c r="Q239" s="103">
        <v>44105</v>
      </c>
    </row>
    <row r="240" spans="1:17">
      <c r="A240" s="102">
        <v>4750900187</v>
      </c>
      <c r="B240" s="102" t="s">
        <v>388</v>
      </c>
      <c r="C240" s="102" t="s">
        <v>2806</v>
      </c>
      <c r="D240" s="102" t="s">
        <v>1575</v>
      </c>
      <c r="E240" s="102">
        <v>9012213</v>
      </c>
      <c r="F240" s="102" t="s">
        <v>2807</v>
      </c>
      <c r="G240" s="102" t="s">
        <v>2808</v>
      </c>
      <c r="H240" s="102" t="s">
        <v>4437</v>
      </c>
      <c r="I240" s="102" t="s">
        <v>4159</v>
      </c>
      <c r="J240" s="102" t="s">
        <v>4063</v>
      </c>
      <c r="K240" s="102" t="s">
        <v>2809</v>
      </c>
      <c r="L240" s="102" t="s">
        <v>1576</v>
      </c>
      <c r="M240" s="102">
        <v>9012213</v>
      </c>
      <c r="N240" s="102" t="s">
        <v>1577</v>
      </c>
      <c r="O240" s="113" t="str">
        <f>LOOKUP(0,0/FIND(プルダウン!$L$1:$L$41,N240),プルダウン!$M$1:$M$41)</f>
        <v>宜野湾市</v>
      </c>
      <c r="P240" s="102" t="s">
        <v>1578</v>
      </c>
      <c r="Q240" s="103">
        <v>42370</v>
      </c>
    </row>
    <row r="241" spans="1:17">
      <c r="A241" s="102">
        <v>4750101067</v>
      </c>
      <c r="B241" s="102" t="s">
        <v>388</v>
      </c>
      <c r="C241" s="102" t="s">
        <v>2810</v>
      </c>
      <c r="D241" s="102" t="s">
        <v>654</v>
      </c>
      <c r="E241" s="102">
        <v>9000023</v>
      </c>
      <c r="F241" s="102" t="s">
        <v>656</v>
      </c>
      <c r="G241" s="102" t="s">
        <v>2811</v>
      </c>
      <c r="H241" s="102" t="s">
        <v>4437</v>
      </c>
      <c r="I241" s="102" t="s">
        <v>4160</v>
      </c>
      <c r="J241" s="102" t="s">
        <v>4063</v>
      </c>
      <c r="K241" s="102" t="s">
        <v>2812</v>
      </c>
      <c r="L241" s="102" t="s">
        <v>655</v>
      </c>
      <c r="M241" s="102">
        <v>9000023</v>
      </c>
      <c r="N241" s="102" t="s">
        <v>656</v>
      </c>
      <c r="O241" s="113" t="str">
        <f>LOOKUP(0,0/FIND(プルダウン!$L$1:$L$41,N241),プルダウン!$M$1:$M$41)</f>
        <v>那覇市</v>
      </c>
      <c r="P241" s="102" t="s">
        <v>657</v>
      </c>
      <c r="Q241" s="103">
        <v>44317</v>
      </c>
    </row>
    <row r="242" spans="1:17">
      <c r="A242" s="102">
        <v>4750200448</v>
      </c>
      <c r="B242" s="102" t="s">
        <v>391</v>
      </c>
      <c r="C242" s="102" t="s">
        <v>2813</v>
      </c>
      <c r="D242" s="102" t="s">
        <v>850</v>
      </c>
      <c r="E242" s="102">
        <v>9010325</v>
      </c>
      <c r="F242" s="102" t="s">
        <v>2814</v>
      </c>
      <c r="G242" s="102" t="s">
        <v>805</v>
      </c>
      <c r="H242" s="102" t="s">
        <v>4440</v>
      </c>
      <c r="I242" s="102" t="s">
        <v>4161</v>
      </c>
      <c r="J242" s="102" t="s">
        <v>4063</v>
      </c>
      <c r="K242" s="102" t="s">
        <v>2815</v>
      </c>
      <c r="L242" s="102" t="s">
        <v>851</v>
      </c>
      <c r="M242" s="102">
        <v>9010305</v>
      </c>
      <c r="N242" s="102" t="s">
        <v>852</v>
      </c>
      <c r="O242" s="113" t="str">
        <f>LOOKUP(0,0/FIND(プルダウン!$L$1:$L$41,N242),プルダウン!$M$1:$M$41)</f>
        <v>糸満市</v>
      </c>
      <c r="P242" s="102" t="s">
        <v>853</v>
      </c>
      <c r="Q242" s="103">
        <v>44743</v>
      </c>
    </row>
    <row r="243" spans="1:17">
      <c r="A243" s="102">
        <v>4750200448</v>
      </c>
      <c r="B243" s="102" t="s">
        <v>388</v>
      </c>
      <c r="C243" s="102" t="s">
        <v>2813</v>
      </c>
      <c r="D243" s="102" t="s">
        <v>850</v>
      </c>
      <c r="E243" s="102">
        <v>9010325</v>
      </c>
      <c r="F243" s="102" t="s">
        <v>2814</v>
      </c>
      <c r="G243" s="102" t="s">
        <v>805</v>
      </c>
      <c r="H243" s="102" t="s">
        <v>4440</v>
      </c>
      <c r="I243" s="102" t="s">
        <v>4161</v>
      </c>
      <c r="J243" s="102" t="s">
        <v>4063</v>
      </c>
      <c r="K243" s="102" t="s">
        <v>2815</v>
      </c>
      <c r="L243" s="102" t="s">
        <v>851</v>
      </c>
      <c r="M243" s="102">
        <v>9010305</v>
      </c>
      <c r="N243" s="102" t="s">
        <v>852</v>
      </c>
      <c r="O243" s="113" t="str">
        <f>LOOKUP(0,0/FIND(プルダウン!$L$1:$L$41,N243),プルダウン!$M$1:$M$41)</f>
        <v>糸満市</v>
      </c>
      <c r="P243" s="102" t="s">
        <v>853</v>
      </c>
      <c r="Q243" s="103">
        <v>44075</v>
      </c>
    </row>
    <row r="244" spans="1:17">
      <c r="A244" s="102">
        <v>4750900500</v>
      </c>
      <c r="B244" s="102" t="s">
        <v>391</v>
      </c>
      <c r="C244" s="102" t="s">
        <v>2816</v>
      </c>
      <c r="D244" s="102" t="s">
        <v>248</v>
      </c>
      <c r="E244" s="102">
        <v>9012215</v>
      </c>
      <c r="F244" s="102" t="s">
        <v>2817</v>
      </c>
      <c r="G244" s="102" t="s">
        <v>2818</v>
      </c>
      <c r="H244" s="102" t="s">
        <v>4437</v>
      </c>
      <c r="I244" s="102" t="s">
        <v>4162</v>
      </c>
      <c r="J244" s="102" t="s">
        <v>4063</v>
      </c>
      <c r="K244" s="102" t="s">
        <v>2819</v>
      </c>
      <c r="L244" s="102" t="s">
        <v>1675</v>
      </c>
      <c r="M244" s="102">
        <v>9012215</v>
      </c>
      <c r="N244" s="102" t="s">
        <v>250</v>
      </c>
      <c r="O244" s="113" t="str">
        <f>LOOKUP(0,0/FIND(プルダウン!$L$1:$L$41,N244),プルダウン!$M$1:$M$41)</f>
        <v>宜野湾市</v>
      </c>
      <c r="P244" s="102" t="s">
        <v>251</v>
      </c>
      <c r="Q244" s="103">
        <v>44713</v>
      </c>
    </row>
    <row r="245" spans="1:17">
      <c r="A245" s="102">
        <v>4750900500</v>
      </c>
      <c r="B245" s="102" t="s">
        <v>388</v>
      </c>
      <c r="C245" s="102" t="s">
        <v>2816</v>
      </c>
      <c r="D245" s="102" t="s">
        <v>248</v>
      </c>
      <c r="E245" s="102">
        <v>9012215</v>
      </c>
      <c r="F245" s="102" t="s">
        <v>2817</v>
      </c>
      <c r="G245" s="102" t="s">
        <v>2818</v>
      </c>
      <c r="H245" s="102" t="s">
        <v>4437</v>
      </c>
      <c r="I245" s="102" t="s">
        <v>4162</v>
      </c>
      <c r="J245" s="102" t="s">
        <v>4063</v>
      </c>
      <c r="K245" s="102" t="s">
        <v>2819</v>
      </c>
      <c r="L245" s="102" t="s">
        <v>1675</v>
      </c>
      <c r="M245" s="102">
        <v>9012215</v>
      </c>
      <c r="N245" s="102" t="s">
        <v>250</v>
      </c>
      <c r="O245" s="113" t="str">
        <f>LOOKUP(0,0/FIND(プルダウン!$L$1:$L$41,N245),プルダウン!$M$1:$M$41)</f>
        <v>宜野湾市</v>
      </c>
      <c r="P245" s="102" t="s">
        <v>251</v>
      </c>
      <c r="Q245" s="103">
        <v>44713</v>
      </c>
    </row>
    <row r="246" spans="1:17">
      <c r="A246" s="102">
        <v>4750100119</v>
      </c>
      <c r="B246" s="102" t="s">
        <v>388</v>
      </c>
      <c r="C246" s="102" t="s">
        <v>2820</v>
      </c>
      <c r="D246" s="102" t="s">
        <v>192</v>
      </c>
      <c r="E246" s="102">
        <v>9030804</v>
      </c>
      <c r="F246" s="102" t="s">
        <v>418</v>
      </c>
      <c r="G246" s="102" t="s">
        <v>193</v>
      </c>
      <c r="H246" s="102" t="s">
        <v>4437</v>
      </c>
      <c r="I246" s="102" t="s">
        <v>4163</v>
      </c>
      <c r="J246" s="102" t="s">
        <v>4063</v>
      </c>
      <c r="K246" s="102" t="s">
        <v>2821</v>
      </c>
      <c r="L246" s="102" t="s">
        <v>417</v>
      </c>
      <c r="M246" s="102">
        <v>9030804</v>
      </c>
      <c r="N246" s="102" t="s">
        <v>418</v>
      </c>
      <c r="O246" s="113" t="str">
        <f>LOOKUP(0,0/FIND(プルダウン!$L$1:$L$41,N246),プルダウン!$M$1:$M$41)</f>
        <v>那覇市</v>
      </c>
      <c r="P246" s="102" t="s">
        <v>193</v>
      </c>
      <c r="Q246" s="103">
        <v>41000</v>
      </c>
    </row>
    <row r="247" spans="1:17">
      <c r="A247" s="102">
        <v>4751300403</v>
      </c>
      <c r="B247" s="102" t="s">
        <v>391</v>
      </c>
      <c r="C247" s="102" t="s">
        <v>2822</v>
      </c>
      <c r="D247" s="102" t="s">
        <v>1885</v>
      </c>
      <c r="E247" s="102">
        <v>9042213</v>
      </c>
      <c r="F247" s="102" t="s">
        <v>2823</v>
      </c>
      <c r="G247" s="102" t="s">
        <v>1888</v>
      </c>
      <c r="H247" s="102" t="s">
        <v>4437</v>
      </c>
      <c r="I247" s="102" t="s">
        <v>4164</v>
      </c>
      <c r="J247" s="102" t="s">
        <v>4063</v>
      </c>
      <c r="K247" s="102"/>
      <c r="L247" s="102" t="s">
        <v>1886</v>
      </c>
      <c r="M247" s="102">
        <v>9042213</v>
      </c>
      <c r="N247" s="102" t="s">
        <v>1887</v>
      </c>
      <c r="O247" s="113" t="str">
        <f>LOOKUP(0,0/FIND(プルダウン!$L$1:$L$41,N247),プルダウン!$M$1:$M$41)</f>
        <v>うるま市</v>
      </c>
      <c r="P247" s="102" t="s">
        <v>1888</v>
      </c>
      <c r="Q247" s="103">
        <v>43647</v>
      </c>
    </row>
    <row r="248" spans="1:17">
      <c r="A248" s="102">
        <v>4751300403</v>
      </c>
      <c r="B248" s="102" t="s">
        <v>388</v>
      </c>
      <c r="C248" s="102" t="s">
        <v>2822</v>
      </c>
      <c r="D248" s="102" t="s">
        <v>1885</v>
      </c>
      <c r="E248" s="102">
        <v>9042213</v>
      </c>
      <c r="F248" s="102" t="s">
        <v>2823</v>
      </c>
      <c r="G248" s="102" t="s">
        <v>1888</v>
      </c>
      <c r="H248" s="102" t="s">
        <v>4437</v>
      </c>
      <c r="I248" s="102" t="s">
        <v>4164</v>
      </c>
      <c r="J248" s="102" t="s">
        <v>4063</v>
      </c>
      <c r="K248" s="102"/>
      <c r="L248" s="102" t="s">
        <v>1886</v>
      </c>
      <c r="M248" s="102">
        <v>9042213</v>
      </c>
      <c r="N248" s="102" t="s">
        <v>1887</v>
      </c>
      <c r="O248" s="113" t="str">
        <f>LOOKUP(0,0/FIND(プルダウン!$L$1:$L$41,N248),プルダウン!$M$1:$M$41)</f>
        <v>うるま市</v>
      </c>
      <c r="P248" s="102" t="s">
        <v>1888</v>
      </c>
      <c r="Q248" s="103">
        <v>43647</v>
      </c>
    </row>
    <row r="249" spans="1:17">
      <c r="A249" s="102">
        <v>4750300347</v>
      </c>
      <c r="B249" s="102" t="s">
        <v>388</v>
      </c>
      <c r="C249" s="102" t="s">
        <v>2824</v>
      </c>
      <c r="D249" s="102" t="s">
        <v>952</v>
      </c>
      <c r="E249" s="102">
        <v>8120041</v>
      </c>
      <c r="F249" s="102" t="s">
        <v>2825</v>
      </c>
      <c r="G249" s="102" t="s">
        <v>2826</v>
      </c>
      <c r="H249" s="102" t="s">
        <v>4437</v>
      </c>
      <c r="I249" s="102" t="s">
        <v>4165</v>
      </c>
      <c r="J249" s="102" t="s">
        <v>4063</v>
      </c>
      <c r="K249" s="102" t="s">
        <v>2827</v>
      </c>
      <c r="L249" s="102" t="s">
        <v>953</v>
      </c>
      <c r="M249" s="102">
        <v>9012127</v>
      </c>
      <c r="N249" s="102" t="s">
        <v>2828</v>
      </c>
      <c r="O249" s="113" t="str">
        <f>LOOKUP(0,0/FIND(プルダウン!$L$1:$L$41,N249),プルダウン!$M$1:$M$41)</f>
        <v>浦添市</v>
      </c>
      <c r="P249" s="102" t="s">
        <v>954</v>
      </c>
      <c r="Q249" s="103">
        <v>42675</v>
      </c>
    </row>
    <row r="250" spans="1:17">
      <c r="A250" s="102">
        <v>4750200414</v>
      </c>
      <c r="B250" s="102" t="s">
        <v>388</v>
      </c>
      <c r="C250" s="102" t="s">
        <v>2829</v>
      </c>
      <c r="D250" s="102" t="s">
        <v>842</v>
      </c>
      <c r="E250" s="102">
        <v>5420081</v>
      </c>
      <c r="F250" s="102" t="s">
        <v>2830</v>
      </c>
      <c r="G250" s="102" t="s">
        <v>2831</v>
      </c>
      <c r="H250" s="102" t="s">
        <v>4437</v>
      </c>
      <c r="I250" s="102" t="s">
        <v>4166</v>
      </c>
      <c r="J250" s="102" t="s">
        <v>4063</v>
      </c>
      <c r="K250" s="102" t="s">
        <v>2832</v>
      </c>
      <c r="L250" s="102" t="s">
        <v>843</v>
      </c>
      <c r="M250" s="102">
        <v>9010302</v>
      </c>
      <c r="N250" s="102" t="s">
        <v>844</v>
      </c>
      <c r="O250" s="113" t="str">
        <f>LOOKUP(0,0/FIND(プルダウン!$L$1:$L$41,N250),プルダウン!$M$1:$M$41)</f>
        <v>糸満市</v>
      </c>
      <c r="P250" s="102" t="s">
        <v>845</v>
      </c>
      <c r="Q250" s="103">
        <v>43983</v>
      </c>
    </row>
    <row r="251" spans="1:17">
      <c r="A251" s="102">
        <v>4751200538</v>
      </c>
      <c r="B251" s="102" t="s">
        <v>391</v>
      </c>
      <c r="C251" s="102" t="s">
        <v>2833</v>
      </c>
      <c r="D251" s="102" t="s">
        <v>370</v>
      </c>
      <c r="E251" s="102">
        <v>9042205</v>
      </c>
      <c r="F251" s="102" t="s">
        <v>2834</v>
      </c>
      <c r="G251" s="102" t="s">
        <v>278</v>
      </c>
      <c r="H251" s="102" t="s">
        <v>4437</v>
      </c>
      <c r="I251" s="102" t="s">
        <v>4167</v>
      </c>
      <c r="J251" s="102" t="s">
        <v>4063</v>
      </c>
      <c r="K251" s="102" t="s">
        <v>2835</v>
      </c>
      <c r="L251" s="102" t="s">
        <v>1793</v>
      </c>
      <c r="M251" s="102">
        <v>9012424</v>
      </c>
      <c r="N251" s="102" t="s">
        <v>1794</v>
      </c>
      <c r="O251" s="113" t="str">
        <f>LOOKUP(0,0/FIND(プルダウン!$L$1:$L$41,N251),プルダウン!$M$1:$M$41)</f>
        <v>中城村</v>
      </c>
      <c r="P251" s="102" t="s">
        <v>1795</v>
      </c>
      <c r="Q251" s="103">
        <v>44774</v>
      </c>
    </row>
    <row r="252" spans="1:17">
      <c r="A252" s="102">
        <v>4751200538</v>
      </c>
      <c r="B252" s="102" t="s">
        <v>388</v>
      </c>
      <c r="C252" s="102" t="s">
        <v>2833</v>
      </c>
      <c r="D252" s="102" t="s">
        <v>370</v>
      </c>
      <c r="E252" s="102">
        <v>9042205</v>
      </c>
      <c r="F252" s="102" t="s">
        <v>2834</v>
      </c>
      <c r="G252" s="102" t="s">
        <v>278</v>
      </c>
      <c r="H252" s="102" t="s">
        <v>4437</v>
      </c>
      <c r="I252" s="102" t="s">
        <v>4167</v>
      </c>
      <c r="J252" s="102" t="s">
        <v>4063</v>
      </c>
      <c r="K252" s="102" t="s">
        <v>2835</v>
      </c>
      <c r="L252" s="102" t="s">
        <v>1793</v>
      </c>
      <c r="M252" s="102">
        <v>9012424</v>
      </c>
      <c r="N252" s="102" t="s">
        <v>1794</v>
      </c>
      <c r="O252" s="113" t="str">
        <f>LOOKUP(0,0/FIND(プルダウン!$L$1:$L$41,N252),プルダウン!$M$1:$M$41)</f>
        <v>中城村</v>
      </c>
      <c r="P252" s="102" t="s">
        <v>1795</v>
      </c>
      <c r="Q252" s="103">
        <v>44774</v>
      </c>
    </row>
    <row r="253" spans="1:17">
      <c r="A253" s="102">
        <v>4750200463</v>
      </c>
      <c r="B253" s="102" t="s">
        <v>391</v>
      </c>
      <c r="C253" s="102" t="s">
        <v>2836</v>
      </c>
      <c r="D253" s="102" t="s">
        <v>857</v>
      </c>
      <c r="E253" s="102">
        <v>9010364</v>
      </c>
      <c r="F253" s="102" t="s">
        <v>859</v>
      </c>
      <c r="G253" s="102" t="s">
        <v>860</v>
      </c>
      <c r="H253" s="102" t="s">
        <v>4437</v>
      </c>
      <c r="I253" s="102" t="s">
        <v>4168</v>
      </c>
      <c r="J253" s="102" t="s">
        <v>4063</v>
      </c>
      <c r="K253" s="102" t="s">
        <v>2837</v>
      </c>
      <c r="L253" s="102" t="s">
        <v>858</v>
      </c>
      <c r="M253" s="102">
        <v>9010364</v>
      </c>
      <c r="N253" s="102" t="s">
        <v>859</v>
      </c>
      <c r="O253" s="113" t="str">
        <f>LOOKUP(0,0/FIND(プルダウン!$L$1:$L$41,N253),プルダウン!$M$1:$M$41)</f>
        <v>糸満市</v>
      </c>
      <c r="P253" s="102" t="s">
        <v>860</v>
      </c>
      <c r="Q253" s="103">
        <v>44228</v>
      </c>
    </row>
    <row r="254" spans="1:17">
      <c r="A254" s="102">
        <v>4750200463</v>
      </c>
      <c r="B254" s="102" t="s">
        <v>388</v>
      </c>
      <c r="C254" s="102" t="s">
        <v>2836</v>
      </c>
      <c r="D254" s="102" t="s">
        <v>857</v>
      </c>
      <c r="E254" s="102">
        <v>9010364</v>
      </c>
      <c r="F254" s="102" t="s">
        <v>859</v>
      </c>
      <c r="G254" s="102" t="s">
        <v>860</v>
      </c>
      <c r="H254" s="102" t="s">
        <v>4437</v>
      </c>
      <c r="I254" s="102" t="s">
        <v>4168</v>
      </c>
      <c r="J254" s="102" t="s">
        <v>4063</v>
      </c>
      <c r="K254" s="102" t="s">
        <v>2837</v>
      </c>
      <c r="L254" s="102" t="s">
        <v>858</v>
      </c>
      <c r="M254" s="102">
        <v>9010364</v>
      </c>
      <c r="N254" s="102" t="s">
        <v>859</v>
      </c>
      <c r="O254" s="113" t="str">
        <f>LOOKUP(0,0/FIND(プルダウン!$L$1:$L$41,N254),プルダウン!$M$1:$M$41)</f>
        <v>糸満市</v>
      </c>
      <c r="P254" s="102" t="s">
        <v>860</v>
      </c>
      <c r="Q254" s="103">
        <v>44228</v>
      </c>
    </row>
    <row r="255" spans="1:17">
      <c r="A255" s="102">
        <v>4750100465</v>
      </c>
      <c r="B255" s="102" t="s">
        <v>388</v>
      </c>
      <c r="C255" s="102" t="s">
        <v>2838</v>
      </c>
      <c r="D255" s="102" t="s">
        <v>484</v>
      </c>
      <c r="E255" s="102">
        <v>9030807</v>
      </c>
      <c r="F255" s="102" t="s">
        <v>2839</v>
      </c>
      <c r="G255" s="102" t="s">
        <v>2840</v>
      </c>
      <c r="H255" s="102" t="s">
        <v>4437</v>
      </c>
      <c r="I255" s="102" t="s">
        <v>4169</v>
      </c>
      <c r="J255" s="102" t="s">
        <v>4063</v>
      </c>
      <c r="K255" s="102" t="s">
        <v>2841</v>
      </c>
      <c r="L255" s="102" t="s">
        <v>485</v>
      </c>
      <c r="M255" s="102">
        <v>9030805</v>
      </c>
      <c r="N255" s="102" t="s">
        <v>486</v>
      </c>
      <c r="O255" s="113" t="str">
        <f>LOOKUP(0,0/FIND(プルダウン!$L$1:$L$41,N255),プルダウン!$M$1:$M$41)</f>
        <v>那覇市</v>
      </c>
      <c r="P255" s="102" t="s">
        <v>487</v>
      </c>
      <c r="Q255" s="103">
        <v>42430</v>
      </c>
    </row>
    <row r="256" spans="1:17">
      <c r="A256" s="102">
        <v>4750500193</v>
      </c>
      <c r="B256" s="102" t="s">
        <v>391</v>
      </c>
      <c r="C256" s="102" t="s">
        <v>2842</v>
      </c>
      <c r="D256" s="102" t="s">
        <v>1164</v>
      </c>
      <c r="E256" s="102">
        <v>9012214</v>
      </c>
      <c r="F256" s="102" t="s">
        <v>2843</v>
      </c>
      <c r="G256" s="102" t="s">
        <v>1623</v>
      </c>
      <c r="H256" s="102" t="s">
        <v>4437</v>
      </c>
      <c r="I256" s="102" t="s">
        <v>4170</v>
      </c>
      <c r="J256" s="102" t="s">
        <v>4063</v>
      </c>
      <c r="K256" s="102" t="s">
        <v>2844</v>
      </c>
      <c r="L256" s="102" t="s">
        <v>1165</v>
      </c>
      <c r="M256" s="102">
        <v>9030112</v>
      </c>
      <c r="N256" s="102" t="s">
        <v>1166</v>
      </c>
      <c r="O256" s="113" t="str">
        <f>LOOKUP(0,0/FIND(プルダウン!$L$1:$L$41,N256),プルダウン!$M$1:$M$41)</f>
        <v>西原町</v>
      </c>
      <c r="P256" s="102" t="s">
        <v>1167</v>
      </c>
      <c r="Q256" s="103">
        <v>43952</v>
      </c>
    </row>
    <row r="257" spans="1:17">
      <c r="A257" s="102">
        <v>4750500193</v>
      </c>
      <c r="B257" s="102" t="s">
        <v>388</v>
      </c>
      <c r="C257" s="102" t="s">
        <v>2842</v>
      </c>
      <c r="D257" s="102" t="s">
        <v>1164</v>
      </c>
      <c r="E257" s="102">
        <v>9012214</v>
      </c>
      <c r="F257" s="102" t="s">
        <v>2843</v>
      </c>
      <c r="G257" s="102" t="s">
        <v>1623</v>
      </c>
      <c r="H257" s="102" t="s">
        <v>4437</v>
      </c>
      <c r="I257" s="102" t="s">
        <v>4170</v>
      </c>
      <c r="J257" s="102" t="s">
        <v>4063</v>
      </c>
      <c r="K257" s="102" t="s">
        <v>2844</v>
      </c>
      <c r="L257" s="102" t="s">
        <v>1165</v>
      </c>
      <c r="M257" s="102">
        <v>9030112</v>
      </c>
      <c r="N257" s="102" t="s">
        <v>1166</v>
      </c>
      <c r="O257" s="113" t="str">
        <f>LOOKUP(0,0/FIND(プルダウン!$L$1:$L$41,N257),プルダウン!$M$1:$M$41)</f>
        <v>西原町</v>
      </c>
      <c r="P257" s="102" t="s">
        <v>1167</v>
      </c>
      <c r="Q257" s="103">
        <v>43952</v>
      </c>
    </row>
    <row r="258" spans="1:17">
      <c r="A258" s="102">
        <v>4750900328</v>
      </c>
      <c r="B258" s="102" t="s">
        <v>391</v>
      </c>
      <c r="C258" s="102" t="s">
        <v>2845</v>
      </c>
      <c r="D258" s="102" t="s">
        <v>1620</v>
      </c>
      <c r="E258" s="102">
        <v>9012214</v>
      </c>
      <c r="F258" s="102" t="s">
        <v>2846</v>
      </c>
      <c r="G258" s="102" t="s">
        <v>1623</v>
      </c>
      <c r="H258" s="102" t="s">
        <v>4437</v>
      </c>
      <c r="I258" s="102" t="s">
        <v>4170</v>
      </c>
      <c r="J258" s="102" t="s">
        <v>4063</v>
      </c>
      <c r="K258" s="102" t="s">
        <v>2847</v>
      </c>
      <c r="L258" s="102" t="s">
        <v>1621</v>
      </c>
      <c r="M258" s="102">
        <v>9012214</v>
      </c>
      <c r="N258" s="102" t="s">
        <v>1622</v>
      </c>
      <c r="O258" s="113" t="str">
        <f>LOOKUP(0,0/FIND(プルダウン!$L$1:$L$41,N258),プルダウン!$M$1:$M$41)</f>
        <v>宜野湾市</v>
      </c>
      <c r="P258" s="102" t="s">
        <v>1623</v>
      </c>
      <c r="Q258" s="103">
        <v>43617</v>
      </c>
    </row>
    <row r="259" spans="1:17">
      <c r="A259" s="102">
        <v>4750900328</v>
      </c>
      <c r="B259" s="102" t="s">
        <v>388</v>
      </c>
      <c r="C259" s="102" t="s">
        <v>2845</v>
      </c>
      <c r="D259" s="102" t="s">
        <v>1620</v>
      </c>
      <c r="E259" s="102">
        <v>9012214</v>
      </c>
      <c r="F259" s="102" t="s">
        <v>2846</v>
      </c>
      <c r="G259" s="102" t="s">
        <v>1623</v>
      </c>
      <c r="H259" s="102" t="s">
        <v>4437</v>
      </c>
      <c r="I259" s="102" t="s">
        <v>4170</v>
      </c>
      <c r="J259" s="102" t="s">
        <v>4063</v>
      </c>
      <c r="K259" s="102" t="s">
        <v>2847</v>
      </c>
      <c r="L259" s="102" t="s">
        <v>1621</v>
      </c>
      <c r="M259" s="102">
        <v>9012214</v>
      </c>
      <c r="N259" s="102" t="s">
        <v>1622</v>
      </c>
      <c r="O259" s="113" t="str">
        <f>LOOKUP(0,0/FIND(プルダウン!$L$1:$L$41,N259),プルダウン!$M$1:$M$41)</f>
        <v>宜野湾市</v>
      </c>
      <c r="P259" s="102" t="s">
        <v>1623</v>
      </c>
      <c r="Q259" s="103">
        <v>43617</v>
      </c>
    </row>
    <row r="260" spans="1:17">
      <c r="A260" s="102">
        <v>4750801104</v>
      </c>
      <c r="B260" s="102" t="s">
        <v>391</v>
      </c>
      <c r="C260" s="102" t="s">
        <v>2848</v>
      </c>
      <c r="D260" s="102" t="s">
        <v>1526</v>
      </c>
      <c r="E260" s="102">
        <v>9040021</v>
      </c>
      <c r="F260" s="102" t="s">
        <v>1528</v>
      </c>
      <c r="G260" s="102" t="s">
        <v>1529</v>
      </c>
      <c r="H260" s="102" t="s">
        <v>4437</v>
      </c>
      <c r="I260" s="102" t="s">
        <v>4171</v>
      </c>
      <c r="J260" s="102" t="s">
        <v>4063</v>
      </c>
      <c r="K260" s="102" t="s">
        <v>2849</v>
      </c>
      <c r="L260" s="102" t="s">
        <v>1527</v>
      </c>
      <c r="M260" s="102">
        <v>9040021</v>
      </c>
      <c r="N260" s="102" t="s">
        <v>1528</v>
      </c>
      <c r="O260" s="113" t="str">
        <f>LOOKUP(0,0/FIND(プルダウン!$L$1:$L$41,N260),プルダウン!$M$1:$M$41)</f>
        <v>沖縄市</v>
      </c>
      <c r="P260" s="102" t="s">
        <v>1529</v>
      </c>
      <c r="Q260" s="103">
        <v>44743</v>
      </c>
    </row>
    <row r="261" spans="1:17">
      <c r="A261" s="102">
        <v>4750801104</v>
      </c>
      <c r="B261" s="102" t="s">
        <v>388</v>
      </c>
      <c r="C261" s="102" t="s">
        <v>2848</v>
      </c>
      <c r="D261" s="102" t="s">
        <v>1526</v>
      </c>
      <c r="E261" s="102">
        <v>9040021</v>
      </c>
      <c r="F261" s="102" t="s">
        <v>1528</v>
      </c>
      <c r="G261" s="102" t="s">
        <v>1529</v>
      </c>
      <c r="H261" s="102" t="s">
        <v>4437</v>
      </c>
      <c r="I261" s="102" t="s">
        <v>4171</v>
      </c>
      <c r="J261" s="102" t="s">
        <v>4063</v>
      </c>
      <c r="K261" s="102" t="s">
        <v>2849</v>
      </c>
      <c r="L261" s="102" t="s">
        <v>1527</v>
      </c>
      <c r="M261" s="102">
        <v>9040021</v>
      </c>
      <c r="N261" s="102" t="s">
        <v>1528</v>
      </c>
      <c r="O261" s="113" t="str">
        <f>LOOKUP(0,0/FIND(プルダウン!$L$1:$L$41,N261),プルダウン!$M$1:$M$41)</f>
        <v>沖縄市</v>
      </c>
      <c r="P261" s="102" t="s">
        <v>1529</v>
      </c>
      <c r="Q261" s="103">
        <v>44743</v>
      </c>
    </row>
    <row r="262" spans="1:17">
      <c r="A262" s="102">
        <v>4752000135</v>
      </c>
      <c r="B262" s="102" t="s">
        <v>391</v>
      </c>
      <c r="C262" s="102" t="s">
        <v>2850</v>
      </c>
      <c r="D262" s="102" t="s">
        <v>2202</v>
      </c>
      <c r="E262" s="102">
        <v>9000021</v>
      </c>
      <c r="F262" s="102" t="s">
        <v>2851</v>
      </c>
      <c r="G262" s="102" t="s">
        <v>2852</v>
      </c>
      <c r="H262" s="102" t="s">
        <v>4437</v>
      </c>
      <c r="I262" s="102" t="s">
        <v>4172</v>
      </c>
      <c r="J262" s="102" t="s">
        <v>4063</v>
      </c>
      <c r="K262" s="102" t="s">
        <v>2853</v>
      </c>
      <c r="L262" s="102" t="s">
        <v>2203</v>
      </c>
      <c r="M262" s="102">
        <v>9011205</v>
      </c>
      <c r="N262" s="102" t="s">
        <v>2204</v>
      </c>
      <c r="O262" s="113" t="str">
        <f>LOOKUP(0,0/FIND(プルダウン!$L$1:$L$41,N262),プルダウン!$M$1:$M$41)</f>
        <v>南城市</v>
      </c>
      <c r="P262" s="102" t="s">
        <v>2205</v>
      </c>
      <c r="Q262" s="103">
        <v>44501</v>
      </c>
    </row>
    <row r="263" spans="1:17">
      <c r="A263" s="102">
        <v>4752000135</v>
      </c>
      <c r="B263" s="102" t="s">
        <v>388</v>
      </c>
      <c r="C263" s="102" t="s">
        <v>2850</v>
      </c>
      <c r="D263" s="102" t="s">
        <v>2202</v>
      </c>
      <c r="E263" s="102">
        <v>9000021</v>
      </c>
      <c r="F263" s="102" t="s">
        <v>2851</v>
      </c>
      <c r="G263" s="102" t="s">
        <v>2852</v>
      </c>
      <c r="H263" s="102" t="s">
        <v>4437</v>
      </c>
      <c r="I263" s="102" t="s">
        <v>4172</v>
      </c>
      <c r="J263" s="102" t="s">
        <v>4063</v>
      </c>
      <c r="K263" s="102" t="s">
        <v>2853</v>
      </c>
      <c r="L263" s="102" t="s">
        <v>2203</v>
      </c>
      <c r="M263" s="102">
        <v>9011205</v>
      </c>
      <c r="N263" s="102" t="s">
        <v>2204</v>
      </c>
      <c r="O263" s="113" t="str">
        <f>LOOKUP(0,0/FIND(プルダウン!$L$1:$L$41,N263),プルダウン!$M$1:$M$41)</f>
        <v>南城市</v>
      </c>
      <c r="P263" s="102" t="s">
        <v>2205</v>
      </c>
      <c r="Q263" s="103">
        <v>44501</v>
      </c>
    </row>
    <row r="264" spans="1:17">
      <c r="A264" s="102">
        <v>4750800544</v>
      </c>
      <c r="B264" s="102" t="s">
        <v>391</v>
      </c>
      <c r="C264" s="102" t="s">
        <v>2854</v>
      </c>
      <c r="D264" s="102" t="s">
        <v>1363</v>
      </c>
      <c r="E264" s="102">
        <v>9800013</v>
      </c>
      <c r="F264" s="102" t="s">
        <v>2855</v>
      </c>
      <c r="G264" s="102" t="s">
        <v>2856</v>
      </c>
      <c r="H264" s="102" t="s">
        <v>4437</v>
      </c>
      <c r="I264" s="102" t="s">
        <v>4173</v>
      </c>
      <c r="J264" s="102" t="s">
        <v>4063</v>
      </c>
      <c r="K264" s="102" t="s">
        <v>2857</v>
      </c>
      <c r="L264" s="102" t="s">
        <v>1364</v>
      </c>
      <c r="M264" s="102">
        <v>9042161</v>
      </c>
      <c r="N264" s="102" t="s">
        <v>1365</v>
      </c>
      <c r="O264" s="113" t="str">
        <f>LOOKUP(0,0/FIND(プルダウン!$L$1:$L$41,N264),プルダウン!$M$1:$M$41)</f>
        <v>沖縄市</v>
      </c>
      <c r="P264" s="102" t="s">
        <v>1366</v>
      </c>
      <c r="Q264" s="103">
        <v>42856</v>
      </c>
    </row>
    <row r="265" spans="1:17">
      <c r="A265" s="102">
        <v>4750800544</v>
      </c>
      <c r="B265" s="102" t="s">
        <v>388</v>
      </c>
      <c r="C265" s="102" t="s">
        <v>2854</v>
      </c>
      <c r="D265" s="102" t="s">
        <v>1363</v>
      </c>
      <c r="E265" s="102">
        <v>9800013</v>
      </c>
      <c r="F265" s="102" t="s">
        <v>2855</v>
      </c>
      <c r="G265" s="102" t="s">
        <v>2856</v>
      </c>
      <c r="H265" s="102" t="s">
        <v>4437</v>
      </c>
      <c r="I265" s="102" t="s">
        <v>4173</v>
      </c>
      <c r="J265" s="102" t="s">
        <v>4063</v>
      </c>
      <c r="K265" s="102" t="s">
        <v>2857</v>
      </c>
      <c r="L265" s="102" t="s">
        <v>1364</v>
      </c>
      <c r="M265" s="102">
        <v>9042161</v>
      </c>
      <c r="N265" s="102" t="s">
        <v>1365</v>
      </c>
      <c r="O265" s="113" t="str">
        <f>LOOKUP(0,0/FIND(プルダウン!$L$1:$L$41,N265),プルダウン!$M$1:$M$41)</f>
        <v>沖縄市</v>
      </c>
      <c r="P265" s="102" t="s">
        <v>1367</v>
      </c>
      <c r="Q265" s="103">
        <v>42856</v>
      </c>
    </row>
    <row r="266" spans="1:17">
      <c r="A266" s="102">
        <v>4750200406</v>
      </c>
      <c r="B266" s="102" t="s">
        <v>391</v>
      </c>
      <c r="C266" s="102" t="s">
        <v>2858</v>
      </c>
      <c r="D266" s="102" t="s">
        <v>838</v>
      </c>
      <c r="E266" s="102">
        <v>9010306</v>
      </c>
      <c r="F266" s="102" t="s">
        <v>2859</v>
      </c>
      <c r="G266" s="102" t="s">
        <v>841</v>
      </c>
      <c r="H266" s="102" t="s">
        <v>4437</v>
      </c>
      <c r="I266" s="102" t="s">
        <v>4174</v>
      </c>
      <c r="J266" s="102" t="s">
        <v>4063</v>
      </c>
      <c r="K266" s="102" t="s">
        <v>2860</v>
      </c>
      <c r="L266" s="102" t="s">
        <v>839</v>
      </c>
      <c r="M266" s="102">
        <v>9010306</v>
      </c>
      <c r="N266" s="102" t="s">
        <v>840</v>
      </c>
      <c r="O266" s="113" t="str">
        <f>LOOKUP(0,0/FIND(プルダウン!$L$1:$L$41,N266),プルダウン!$M$1:$M$41)</f>
        <v>糸満市</v>
      </c>
      <c r="P266" s="102" t="s">
        <v>841</v>
      </c>
      <c r="Q266" s="103">
        <v>43952</v>
      </c>
    </row>
    <row r="267" spans="1:17">
      <c r="A267" s="102">
        <v>4750200406</v>
      </c>
      <c r="B267" s="102" t="s">
        <v>388</v>
      </c>
      <c r="C267" s="102" t="s">
        <v>2858</v>
      </c>
      <c r="D267" s="102" t="s">
        <v>838</v>
      </c>
      <c r="E267" s="102">
        <v>9010306</v>
      </c>
      <c r="F267" s="102" t="s">
        <v>2859</v>
      </c>
      <c r="G267" s="102" t="s">
        <v>841</v>
      </c>
      <c r="H267" s="102" t="s">
        <v>4437</v>
      </c>
      <c r="I267" s="102" t="s">
        <v>4174</v>
      </c>
      <c r="J267" s="102" t="s">
        <v>4063</v>
      </c>
      <c r="K267" s="102"/>
      <c r="L267" s="102" t="s">
        <v>839</v>
      </c>
      <c r="M267" s="102">
        <v>9010306</v>
      </c>
      <c r="N267" s="102" t="s">
        <v>840</v>
      </c>
      <c r="O267" s="113" t="str">
        <f>LOOKUP(0,0/FIND(プルダウン!$L$1:$L$41,N267),プルダウン!$M$1:$M$41)</f>
        <v>糸満市</v>
      </c>
      <c r="P267" s="102" t="s">
        <v>841</v>
      </c>
      <c r="Q267" s="103">
        <v>43952</v>
      </c>
    </row>
    <row r="268" spans="1:17">
      <c r="A268" s="102">
        <v>4751200504</v>
      </c>
      <c r="B268" s="102" t="s">
        <v>391</v>
      </c>
      <c r="C268" s="102" t="s">
        <v>2861</v>
      </c>
      <c r="D268" s="102" t="s">
        <v>1784</v>
      </c>
      <c r="E268" s="102">
        <v>9040304</v>
      </c>
      <c r="F268" s="102" t="s">
        <v>2862</v>
      </c>
      <c r="G268" s="102" t="s">
        <v>1787</v>
      </c>
      <c r="H268" s="102" t="s">
        <v>4437</v>
      </c>
      <c r="I268" s="102" t="s">
        <v>4175</v>
      </c>
      <c r="J268" s="102" t="s">
        <v>4063</v>
      </c>
      <c r="K268" s="102" t="s">
        <v>2863</v>
      </c>
      <c r="L268" s="102" t="s">
        <v>1785</v>
      </c>
      <c r="M268" s="102">
        <v>9040303</v>
      </c>
      <c r="N268" s="102" t="s">
        <v>1786</v>
      </c>
      <c r="O268" s="113" t="str">
        <f>LOOKUP(0,0/FIND(プルダウン!$L$1:$L$41,N268),プルダウン!$M$1:$M$41)</f>
        <v>読谷村</v>
      </c>
      <c r="P268" s="102" t="s">
        <v>1787</v>
      </c>
      <c r="Q268" s="103">
        <v>44621</v>
      </c>
    </row>
    <row r="269" spans="1:17">
      <c r="A269" s="102">
        <v>4751200504</v>
      </c>
      <c r="B269" s="102" t="s">
        <v>388</v>
      </c>
      <c r="C269" s="102" t="s">
        <v>2861</v>
      </c>
      <c r="D269" s="102" t="s">
        <v>1784</v>
      </c>
      <c r="E269" s="102">
        <v>9040304</v>
      </c>
      <c r="F269" s="102" t="s">
        <v>2862</v>
      </c>
      <c r="G269" s="102" t="s">
        <v>1787</v>
      </c>
      <c r="H269" s="102" t="s">
        <v>4437</v>
      </c>
      <c r="I269" s="102" t="s">
        <v>4175</v>
      </c>
      <c r="J269" s="102" t="s">
        <v>4063</v>
      </c>
      <c r="K269" s="102" t="s">
        <v>2863</v>
      </c>
      <c r="L269" s="102" t="s">
        <v>1785</v>
      </c>
      <c r="M269" s="102">
        <v>9040303</v>
      </c>
      <c r="N269" s="102" t="s">
        <v>1786</v>
      </c>
      <c r="O269" s="113" t="str">
        <f>LOOKUP(0,0/FIND(プルダウン!$L$1:$L$41,N269),プルダウン!$M$1:$M$41)</f>
        <v>読谷村</v>
      </c>
      <c r="P269" s="102" t="s">
        <v>1787</v>
      </c>
      <c r="Q269" s="103">
        <v>44621</v>
      </c>
    </row>
    <row r="270" spans="1:17">
      <c r="A270" s="102">
        <v>4751300619</v>
      </c>
      <c r="B270" s="102" t="s">
        <v>391</v>
      </c>
      <c r="C270" s="102" t="s">
        <v>2864</v>
      </c>
      <c r="D270" s="102" t="s">
        <v>1939</v>
      </c>
      <c r="E270" s="102">
        <v>9042201</v>
      </c>
      <c r="F270" s="102" t="s">
        <v>2865</v>
      </c>
      <c r="G270" s="102" t="s">
        <v>1942</v>
      </c>
      <c r="H270" s="102" t="s">
        <v>4437</v>
      </c>
      <c r="I270" s="102" t="s">
        <v>4176</v>
      </c>
      <c r="J270" s="102" t="s">
        <v>4063</v>
      </c>
      <c r="K270" s="102" t="s">
        <v>2866</v>
      </c>
      <c r="L270" s="102" t="s">
        <v>1940</v>
      </c>
      <c r="M270" s="102">
        <v>9042201</v>
      </c>
      <c r="N270" s="102" t="s">
        <v>1941</v>
      </c>
      <c r="O270" s="113" t="str">
        <f>LOOKUP(0,0/FIND(プルダウン!$L$1:$L$41,N270),プルダウン!$M$1:$M$41)</f>
        <v>うるま市</v>
      </c>
      <c r="P270" s="102" t="s">
        <v>1942</v>
      </c>
      <c r="Q270" s="103">
        <v>44593</v>
      </c>
    </row>
    <row r="271" spans="1:17">
      <c r="A271" s="102">
        <v>4751300619</v>
      </c>
      <c r="B271" s="102" t="s">
        <v>388</v>
      </c>
      <c r="C271" s="102" t="s">
        <v>2864</v>
      </c>
      <c r="D271" s="102" t="s">
        <v>1939</v>
      </c>
      <c r="E271" s="102">
        <v>9042201</v>
      </c>
      <c r="F271" s="102" t="s">
        <v>2865</v>
      </c>
      <c r="G271" s="102" t="s">
        <v>1942</v>
      </c>
      <c r="H271" s="102" t="s">
        <v>4437</v>
      </c>
      <c r="I271" s="102" t="s">
        <v>4176</v>
      </c>
      <c r="J271" s="102" t="s">
        <v>4063</v>
      </c>
      <c r="K271" s="102" t="s">
        <v>2867</v>
      </c>
      <c r="L271" s="102" t="s">
        <v>1940</v>
      </c>
      <c r="M271" s="102">
        <v>9042201</v>
      </c>
      <c r="N271" s="102" t="s">
        <v>1941</v>
      </c>
      <c r="O271" s="113" t="str">
        <f>LOOKUP(0,0/FIND(プルダウン!$L$1:$L$41,N271),プルダウン!$M$1:$M$41)</f>
        <v>うるま市</v>
      </c>
      <c r="P271" s="102" t="s">
        <v>1942</v>
      </c>
      <c r="Q271" s="103">
        <v>44348</v>
      </c>
    </row>
    <row r="272" spans="1:17">
      <c r="A272" s="102">
        <v>4750800882</v>
      </c>
      <c r="B272" s="102" t="s">
        <v>391</v>
      </c>
      <c r="C272" s="102" t="s">
        <v>2868</v>
      </c>
      <c r="D272" s="102" t="s">
        <v>1447</v>
      </c>
      <c r="E272" s="102">
        <v>9012224</v>
      </c>
      <c r="F272" s="102" t="s">
        <v>2869</v>
      </c>
      <c r="G272" s="102" t="s">
        <v>1383</v>
      </c>
      <c r="H272" s="102" t="s">
        <v>4437</v>
      </c>
      <c r="I272" s="102" t="s">
        <v>4177</v>
      </c>
      <c r="J272" s="102" t="s">
        <v>4063</v>
      </c>
      <c r="K272" s="102" t="s">
        <v>2870</v>
      </c>
      <c r="L272" s="102" t="s">
        <v>1448</v>
      </c>
      <c r="M272" s="102">
        <v>9040021</v>
      </c>
      <c r="N272" s="102" t="s">
        <v>1449</v>
      </c>
      <c r="O272" s="113" t="str">
        <f>LOOKUP(0,0/FIND(プルダウン!$L$1:$L$41,N272),プルダウン!$M$1:$M$41)</f>
        <v>沖縄市</v>
      </c>
      <c r="P272" s="102" t="s">
        <v>1450</v>
      </c>
      <c r="Q272" s="103">
        <v>43983</v>
      </c>
    </row>
    <row r="273" spans="1:17">
      <c r="A273" s="102">
        <v>4750800882</v>
      </c>
      <c r="B273" s="102" t="s">
        <v>388</v>
      </c>
      <c r="C273" s="102" t="s">
        <v>2868</v>
      </c>
      <c r="D273" s="102" t="s">
        <v>1447</v>
      </c>
      <c r="E273" s="102">
        <v>9012224</v>
      </c>
      <c r="F273" s="102" t="s">
        <v>2869</v>
      </c>
      <c r="G273" s="102" t="s">
        <v>1383</v>
      </c>
      <c r="H273" s="102" t="s">
        <v>4437</v>
      </c>
      <c r="I273" s="102" t="s">
        <v>4177</v>
      </c>
      <c r="J273" s="102" t="s">
        <v>4063</v>
      </c>
      <c r="K273" s="102" t="s">
        <v>2870</v>
      </c>
      <c r="L273" s="102" t="s">
        <v>1448</v>
      </c>
      <c r="M273" s="102">
        <v>9040021</v>
      </c>
      <c r="N273" s="102" t="s">
        <v>1449</v>
      </c>
      <c r="O273" s="113" t="str">
        <f>LOOKUP(0,0/FIND(プルダウン!$L$1:$L$41,N273),プルダウン!$M$1:$M$41)</f>
        <v>沖縄市</v>
      </c>
      <c r="P273" s="102" t="s">
        <v>1450</v>
      </c>
      <c r="Q273" s="103">
        <v>43983</v>
      </c>
    </row>
    <row r="274" spans="1:17">
      <c r="A274" s="102">
        <v>4751300387</v>
      </c>
      <c r="B274" s="102" t="s">
        <v>391</v>
      </c>
      <c r="C274" s="102" t="s">
        <v>2871</v>
      </c>
      <c r="D274" s="102" t="s">
        <v>1877</v>
      </c>
      <c r="E274" s="102">
        <v>9042225</v>
      </c>
      <c r="F274" s="102" t="s">
        <v>2872</v>
      </c>
      <c r="G274" s="102" t="s">
        <v>2728</v>
      </c>
      <c r="H274" s="102" t="s">
        <v>4437</v>
      </c>
      <c r="I274" s="102" t="s">
        <v>4140</v>
      </c>
      <c r="J274" s="102" t="s">
        <v>4063</v>
      </c>
      <c r="K274" s="102" t="s">
        <v>2873</v>
      </c>
      <c r="L274" s="102" t="s">
        <v>1878</v>
      </c>
      <c r="M274" s="102">
        <v>9042244</v>
      </c>
      <c r="N274" s="102" t="s">
        <v>1879</v>
      </c>
      <c r="O274" s="113" t="str">
        <f>LOOKUP(0,0/FIND(プルダウン!$L$1:$L$41,N274),プルダウン!$M$1:$M$41)</f>
        <v>うるま市</v>
      </c>
      <c r="P274" s="102" t="s">
        <v>1880</v>
      </c>
      <c r="Q274" s="103">
        <v>43556</v>
      </c>
    </row>
    <row r="275" spans="1:17">
      <c r="A275" s="102">
        <v>4751300346</v>
      </c>
      <c r="B275" s="102" t="s">
        <v>388</v>
      </c>
      <c r="C275" s="102" t="s">
        <v>2874</v>
      </c>
      <c r="D275" s="102" t="s">
        <v>1870</v>
      </c>
      <c r="E275" s="102">
        <v>9042225</v>
      </c>
      <c r="F275" s="102" t="s">
        <v>2875</v>
      </c>
      <c r="G275" s="102" t="s">
        <v>2728</v>
      </c>
      <c r="H275" s="102" t="s">
        <v>4437</v>
      </c>
      <c r="I275" s="102" t="s">
        <v>4140</v>
      </c>
      <c r="J275" s="102" t="s">
        <v>4063</v>
      </c>
      <c r="K275" s="102" t="s">
        <v>2876</v>
      </c>
      <c r="L275" s="102" t="s">
        <v>1871</v>
      </c>
      <c r="M275" s="102">
        <v>9042204</v>
      </c>
      <c r="N275" s="102" t="s">
        <v>1872</v>
      </c>
      <c r="O275" s="113" t="str">
        <f>LOOKUP(0,0/FIND(プルダウン!$L$1:$L$41,N275),プルダウン!$M$1:$M$41)</f>
        <v>うるま市</v>
      </c>
      <c r="P275" s="102" t="s">
        <v>1873</v>
      </c>
      <c r="Q275" s="103">
        <v>43191</v>
      </c>
    </row>
    <row r="276" spans="1:17">
      <c r="A276" s="102">
        <v>4751300460</v>
      </c>
      <c r="B276" s="102" t="s">
        <v>388</v>
      </c>
      <c r="C276" s="102" t="s">
        <v>2877</v>
      </c>
      <c r="D276" s="102" t="s">
        <v>1870</v>
      </c>
      <c r="E276" s="102">
        <v>9042225</v>
      </c>
      <c r="F276" s="102" t="s">
        <v>2878</v>
      </c>
      <c r="G276" s="102" t="s">
        <v>2728</v>
      </c>
      <c r="H276" s="102" t="s">
        <v>4437</v>
      </c>
      <c r="I276" s="102" t="s">
        <v>4140</v>
      </c>
      <c r="J276" s="102" t="s">
        <v>4063</v>
      </c>
      <c r="K276" s="102" t="s">
        <v>2879</v>
      </c>
      <c r="L276" s="102" t="s">
        <v>1903</v>
      </c>
      <c r="M276" s="102">
        <v>9042212</v>
      </c>
      <c r="N276" s="102" t="s">
        <v>1904</v>
      </c>
      <c r="O276" s="113" t="str">
        <f>LOOKUP(0,0/FIND(プルダウン!$L$1:$L$41,N276),プルダウン!$M$1:$M$41)</f>
        <v>うるま市</v>
      </c>
      <c r="P276" s="102" t="s">
        <v>1905</v>
      </c>
      <c r="Q276" s="103">
        <v>43922</v>
      </c>
    </row>
    <row r="277" spans="1:17">
      <c r="A277" s="102">
        <v>4751300809</v>
      </c>
      <c r="B277" s="102" t="s">
        <v>388</v>
      </c>
      <c r="C277" s="102" t="s">
        <v>2880</v>
      </c>
      <c r="D277" s="102" t="s">
        <v>1877</v>
      </c>
      <c r="E277" s="102">
        <v>9042225</v>
      </c>
      <c r="F277" s="102" t="s">
        <v>2872</v>
      </c>
      <c r="G277" s="102" t="s">
        <v>2728</v>
      </c>
      <c r="H277" s="102" t="s">
        <v>4437</v>
      </c>
      <c r="I277" s="102" t="s">
        <v>4140</v>
      </c>
      <c r="J277" s="102" t="s">
        <v>4063</v>
      </c>
      <c r="K277" s="102" t="s">
        <v>2881</v>
      </c>
      <c r="L277" s="102" t="s">
        <v>2882</v>
      </c>
      <c r="M277" s="102">
        <v>9042243</v>
      </c>
      <c r="N277" s="102" t="s">
        <v>2883</v>
      </c>
      <c r="O277" s="113" t="str">
        <f>LOOKUP(0,0/FIND(プルダウン!$L$1:$L$41,N277),プルダウン!$M$1:$M$41)</f>
        <v>うるま市</v>
      </c>
      <c r="P277" s="102" t="s">
        <v>2884</v>
      </c>
      <c r="Q277" s="103">
        <v>44958</v>
      </c>
    </row>
    <row r="278" spans="1:17">
      <c r="A278" s="102">
        <v>4750801062</v>
      </c>
      <c r="B278" s="102" t="s">
        <v>391</v>
      </c>
      <c r="C278" s="102" t="s">
        <v>2885</v>
      </c>
      <c r="D278" s="102" t="s">
        <v>1510</v>
      </c>
      <c r="E278" s="102">
        <v>9042156</v>
      </c>
      <c r="F278" s="102" t="s">
        <v>1512</v>
      </c>
      <c r="G278" s="102" t="s">
        <v>1513</v>
      </c>
      <c r="H278" s="102" t="s">
        <v>4437</v>
      </c>
      <c r="I278" s="102" t="s">
        <v>4178</v>
      </c>
      <c r="J278" s="102" t="s">
        <v>4063</v>
      </c>
      <c r="K278" s="102" t="s">
        <v>2886</v>
      </c>
      <c r="L278" s="102" t="s">
        <v>1511</v>
      </c>
      <c r="M278" s="102">
        <v>9042156</v>
      </c>
      <c r="N278" s="102" t="s">
        <v>1512</v>
      </c>
      <c r="O278" s="113" t="str">
        <f>LOOKUP(0,0/FIND(プルダウン!$L$1:$L$41,N278),プルダウン!$M$1:$M$41)</f>
        <v>沖縄市</v>
      </c>
      <c r="P278" s="102" t="s">
        <v>1513</v>
      </c>
      <c r="Q278" s="103">
        <v>44621</v>
      </c>
    </row>
    <row r="279" spans="1:17">
      <c r="A279" s="102">
        <v>4750801062</v>
      </c>
      <c r="B279" s="102" t="s">
        <v>388</v>
      </c>
      <c r="C279" s="102" t="s">
        <v>2885</v>
      </c>
      <c r="D279" s="102" t="s">
        <v>1510</v>
      </c>
      <c r="E279" s="102">
        <v>9042156</v>
      </c>
      <c r="F279" s="102" t="s">
        <v>1512</v>
      </c>
      <c r="G279" s="102" t="s">
        <v>1513</v>
      </c>
      <c r="H279" s="102" t="s">
        <v>4437</v>
      </c>
      <c r="I279" s="102" t="s">
        <v>4178</v>
      </c>
      <c r="J279" s="102" t="s">
        <v>4063</v>
      </c>
      <c r="K279" s="102" t="s">
        <v>2886</v>
      </c>
      <c r="L279" s="102" t="s">
        <v>1511</v>
      </c>
      <c r="M279" s="102">
        <v>9042156</v>
      </c>
      <c r="N279" s="102" t="s">
        <v>1512</v>
      </c>
      <c r="O279" s="113" t="str">
        <f>LOOKUP(0,0/FIND(プルダウン!$L$1:$L$41,N279),プルダウン!$M$1:$M$41)</f>
        <v>沖縄市</v>
      </c>
      <c r="P279" s="102" t="s">
        <v>1513</v>
      </c>
      <c r="Q279" s="103">
        <v>44621</v>
      </c>
    </row>
    <row r="280" spans="1:17">
      <c r="A280" s="102">
        <v>4750400352</v>
      </c>
      <c r="B280" s="102" t="s">
        <v>391</v>
      </c>
      <c r="C280" s="102" t="s">
        <v>2887</v>
      </c>
      <c r="D280" s="102" t="s">
        <v>1115</v>
      </c>
      <c r="E280" s="102">
        <v>9011117</v>
      </c>
      <c r="F280" s="102" t="s">
        <v>1117</v>
      </c>
      <c r="G280" s="102" t="s">
        <v>1118</v>
      </c>
      <c r="H280" s="102" t="s">
        <v>4437</v>
      </c>
      <c r="I280" s="102" t="s">
        <v>4179</v>
      </c>
      <c r="J280" s="102" t="s">
        <v>4063</v>
      </c>
      <c r="K280" s="102" t="s">
        <v>2888</v>
      </c>
      <c r="L280" s="102" t="s">
        <v>1116</v>
      </c>
      <c r="M280" s="102">
        <v>9011117</v>
      </c>
      <c r="N280" s="102" t="s">
        <v>1117</v>
      </c>
      <c r="O280" s="113" t="str">
        <f>LOOKUP(0,0/FIND(プルダウン!$L$1:$L$41,N280),プルダウン!$M$1:$M$41)</f>
        <v>南風原町</v>
      </c>
      <c r="P280" s="102" t="s">
        <v>1118</v>
      </c>
      <c r="Q280" s="103">
        <v>44835</v>
      </c>
    </row>
    <row r="281" spans="1:17">
      <c r="A281" s="102">
        <v>4750400352</v>
      </c>
      <c r="B281" s="102" t="s">
        <v>388</v>
      </c>
      <c r="C281" s="102" t="s">
        <v>2887</v>
      </c>
      <c r="D281" s="102" t="s">
        <v>1115</v>
      </c>
      <c r="E281" s="102">
        <v>9011117</v>
      </c>
      <c r="F281" s="102" t="s">
        <v>1117</v>
      </c>
      <c r="G281" s="102" t="s">
        <v>1118</v>
      </c>
      <c r="H281" s="102" t="s">
        <v>4437</v>
      </c>
      <c r="I281" s="102" t="s">
        <v>4179</v>
      </c>
      <c r="J281" s="102" t="s">
        <v>4063</v>
      </c>
      <c r="K281" s="102" t="s">
        <v>2888</v>
      </c>
      <c r="L281" s="102" t="s">
        <v>1116</v>
      </c>
      <c r="M281" s="102">
        <v>9011117</v>
      </c>
      <c r="N281" s="102" t="s">
        <v>1117</v>
      </c>
      <c r="O281" s="113" t="str">
        <f>LOOKUP(0,0/FIND(プルダウン!$L$1:$L$41,N281),プルダウン!$M$1:$M$41)</f>
        <v>南風原町</v>
      </c>
      <c r="P281" s="102" t="s">
        <v>1118</v>
      </c>
      <c r="Q281" s="103">
        <v>44835</v>
      </c>
    </row>
    <row r="282" spans="1:17">
      <c r="A282" s="102">
        <v>4750200489</v>
      </c>
      <c r="B282" s="102" t="s">
        <v>388</v>
      </c>
      <c r="C282" s="102" t="s">
        <v>2889</v>
      </c>
      <c r="D282" s="102" t="s">
        <v>864</v>
      </c>
      <c r="E282" s="102">
        <v>9020066</v>
      </c>
      <c r="F282" s="102" t="s">
        <v>2890</v>
      </c>
      <c r="G282" s="102" t="s">
        <v>849</v>
      </c>
      <c r="H282" s="102" t="s">
        <v>4437</v>
      </c>
      <c r="I282" s="102" t="s">
        <v>4141</v>
      </c>
      <c r="J282" s="102" t="s">
        <v>4063</v>
      </c>
      <c r="K282" s="102" t="s">
        <v>2891</v>
      </c>
      <c r="L282" s="102" t="s">
        <v>865</v>
      </c>
      <c r="M282" s="102">
        <v>9010305</v>
      </c>
      <c r="N282" s="102" t="s">
        <v>866</v>
      </c>
      <c r="O282" s="113" t="str">
        <f>LOOKUP(0,0/FIND(プルダウン!$L$1:$L$41,N282),プルダウン!$M$1:$M$41)</f>
        <v>糸満市</v>
      </c>
      <c r="P282" s="102" t="s">
        <v>867</v>
      </c>
      <c r="Q282" s="103">
        <v>44409</v>
      </c>
    </row>
    <row r="283" spans="1:17">
      <c r="A283" s="102">
        <v>4750200315</v>
      </c>
      <c r="B283" s="102" t="s">
        <v>391</v>
      </c>
      <c r="C283" s="102" t="s">
        <v>2892</v>
      </c>
      <c r="D283" s="102" t="s">
        <v>811</v>
      </c>
      <c r="E283" s="102">
        <v>1690075</v>
      </c>
      <c r="F283" s="102" t="s">
        <v>2893</v>
      </c>
      <c r="G283" s="102" t="s">
        <v>2894</v>
      </c>
      <c r="H283" s="102" t="s">
        <v>4437</v>
      </c>
      <c r="I283" s="102" t="s">
        <v>4180</v>
      </c>
      <c r="J283" s="102" t="s">
        <v>4063</v>
      </c>
      <c r="K283" s="102" t="s">
        <v>2895</v>
      </c>
      <c r="L283" s="102" t="s">
        <v>812</v>
      </c>
      <c r="M283" s="102">
        <v>9010313</v>
      </c>
      <c r="N283" s="102" t="s">
        <v>813</v>
      </c>
      <c r="O283" s="113" t="str">
        <f>LOOKUP(0,0/FIND(プルダウン!$L$1:$L$41,N283),プルダウン!$M$1:$M$41)</f>
        <v>糸満市</v>
      </c>
      <c r="P283" s="102" t="s">
        <v>814</v>
      </c>
      <c r="Q283" s="103">
        <v>43070</v>
      </c>
    </row>
    <row r="284" spans="1:17">
      <c r="A284" s="102">
        <v>4751300536</v>
      </c>
      <c r="B284" s="102" t="s">
        <v>391</v>
      </c>
      <c r="C284" s="102" t="s">
        <v>2896</v>
      </c>
      <c r="D284" s="102" t="s">
        <v>1926</v>
      </c>
      <c r="E284" s="102">
        <v>9042223</v>
      </c>
      <c r="F284" s="102" t="s">
        <v>280</v>
      </c>
      <c r="G284" s="102" t="s">
        <v>281</v>
      </c>
      <c r="H284" s="102" t="s">
        <v>4437</v>
      </c>
      <c r="I284" s="102" t="s">
        <v>4181</v>
      </c>
      <c r="J284" s="102" t="s">
        <v>4063</v>
      </c>
      <c r="K284" s="102" t="s">
        <v>2897</v>
      </c>
      <c r="L284" s="102" t="s">
        <v>1927</v>
      </c>
      <c r="M284" s="102">
        <v>9042223</v>
      </c>
      <c r="N284" s="102" t="s">
        <v>280</v>
      </c>
      <c r="O284" s="113" t="str">
        <f>LOOKUP(0,0/FIND(プルダウン!$L$1:$L$41,N284),プルダウン!$M$1:$M$41)</f>
        <v>うるま市</v>
      </c>
      <c r="P284" s="102" t="s">
        <v>281</v>
      </c>
      <c r="Q284" s="103">
        <v>44013</v>
      </c>
    </row>
    <row r="285" spans="1:17">
      <c r="A285" s="102">
        <v>4751300536</v>
      </c>
      <c r="B285" s="102" t="s">
        <v>388</v>
      </c>
      <c r="C285" s="102" t="s">
        <v>2896</v>
      </c>
      <c r="D285" s="102" t="s">
        <v>1926</v>
      </c>
      <c r="E285" s="102">
        <v>9042223</v>
      </c>
      <c r="F285" s="102" t="s">
        <v>280</v>
      </c>
      <c r="G285" s="102" t="s">
        <v>281</v>
      </c>
      <c r="H285" s="102" t="s">
        <v>4437</v>
      </c>
      <c r="I285" s="102" t="s">
        <v>4181</v>
      </c>
      <c r="J285" s="102" t="s">
        <v>4063</v>
      </c>
      <c r="K285" s="102" t="s">
        <v>2897</v>
      </c>
      <c r="L285" s="102" t="s">
        <v>1927</v>
      </c>
      <c r="M285" s="102">
        <v>9042223</v>
      </c>
      <c r="N285" s="102" t="s">
        <v>280</v>
      </c>
      <c r="O285" s="113" t="str">
        <f>LOOKUP(0,0/FIND(プルダウン!$L$1:$L$41,N285),プルダウン!$M$1:$M$41)</f>
        <v>うるま市</v>
      </c>
      <c r="P285" s="102" t="s">
        <v>281</v>
      </c>
      <c r="Q285" s="103">
        <v>44013</v>
      </c>
    </row>
    <row r="286" spans="1:17">
      <c r="A286" s="102">
        <v>4750100960</v>
      </c>
      <c r="B286" s="102" t="s">
        <v>391</v>
      </c>
      <c r="C286" s="102" t="s">
        <v>2898</v>
      </c>
      <c r="D286" s="102" t="s">
        <v>617</v>
      </c>
      <c r="E286" s="102">
        <v>9000006</v>
      </c>
      <c r="F286" s="102" t="s">
        <v>2899</v>
      </c>
      <c r="G286" s="102" t="s">
        <v>2900</v>
      </c>
      <c r="H286" s="102" t="s">
        <v>4437</v>
      </c>
      <c r="I286" s="102" t="s">
        <v>4182</v>
      </c>
      <c r="J286" s="102" t="s">
        <v>4063</v>
      </c>
      <c r="K286" s="102" t="s">
        <v>2901</v>
      </c>
      <c r="L286" s="102" t="s">
        <v>618</v>
      </c>
      <c r="M286" s="102">
        <v>9020068</v>
      </c>
      <c r="N286" s="102" t="s">
        <v>619</v>
      </c>
      <c r="O286" s="113" t="str">
        <f>LOOKUP(0,0/FIND(プルダウン!$L$1:$L$41,N286),プルダウン!$M$1:$M$41)</f>
        <v>那覇市</v>
      </c>
      <c r="P286" s="102" t="s">
        <v>620</v>
      </c>
      <c r="Q286" s="103">
        <v>44075</v>
      </c>
    </row>
    <row r="287" spans="1:17">
      <c r="A287" s="102">
        <v>4750100960</v>
      </c>
      <c r="B287" s="102" t="s">
        <v>388</v>
      </c>
      <c r="C287" s="102" t="s">
        <v>2898</v>
      </c>
      <c r="D287" s="102" t="s">
        <v>617</v>
      </c>
      <c r="E287" s="102">
        <v>9000006</v>
      </c>
      <c r="F287" s="102" t="s">
        <v>2899</v>
      </c>
      <c r="G287" s="102" t="s">
        <v>2900</v>
      </c>
      <c r="H287" s="102" t="s">
        <v>4437</v>
      </c>
      <c r="I287" s="102" t="s">
        <v>4182</v>
      </c>
      <c r="J287" s="102" t="s">
        <v>4063</v>
      </c>
      <c r="K287" s="102" t="s">
        <v>2901</v>
      </c>
      <c r="L287" s="102" t="s">
        <v>618</v>
      </c>
      <c r="M287" s="102">
        <v>9020068</v>
      </c>
      <c r="N287" s="102" t="s">
        <v>619</v>
      </c>
      <c r="O287" s="113" t="str">
        <f>LOOKUP(0,0/FIND(プルダウン!$L$1:$L$41,N287),プルダウン!$M$1:$M$41)</f>
        <v>那覇市</v>
      </c>
      <c r="P287" s="102" t="s">
        <v>620</v>
      </c>
      <c r="Q287" s="103">
        <v>44075</v>
      </c>
    </row>
    <row r="288" spans="1:17">
      <c r="A288" s="102">
        <v>4751300635</v>
      </c>
      <c r="B288" s="102" t="s">
        <v>391</v>
      </c>
      <c r="C288" s="102" t="s">
        <v>2902</v>
      </c>
      <c r="D288" s="102" t="s">
        <v>1946</v>
      </c>
      <c r="E288" s="102">
        <v>9000006</v>
      </c>
      <c r="F288" s="102" t="s">
        <v>2903</v>
      </c>
      <c r="G288" s="102" t="s">
        <v>2900</v>
      </c>
      <c r="H288" s="102" t="s">
        <v>4437</v>
      </c>
      <c r="I288" s="102" t="s">
        <v>4182</v>
      </c>
      <c r="J288" s="102" t="s">
        <v>4063</v>
      </c>
      <c r="K288" s="102" t="s">
        <v>2904</v>
      </c>
      <c r="L288" s="102" t="s">
        <v>1947</v>
      </c>
      <c r="M288" s="102">
        <v>9042231</v>
      </c>
      <c r="N288" s="102" t="s">
        <v>1948</v>
      </c>
      <c r="O288" s="113" t="str">
        <f>LOOKUP(0,0/FIND(プルダウン!$L$1:$L$41,N288),プルダウン!$M$1:$M$41)</f>
        <v>うるま市</v>
      </c>
      <c r="P288" s="102" t="s">
        <v>1949</v>
      </c>
      <c r="Q288" s="103">
        <v>44378</v>
      </c>
    </row>
    <row r="289" spans="1:17">
      <c r="A289" s="102">
        <v>4751300635</v>
      </c>
      <c r="B289" s="102" t="s">
        <v>388</v>
      </c>
      <c r="C289" s="102" t="s">
        <v>2902</v>
      </c>
      <c r="D289" s="102" t="s">
        <v>1946</v>
      </c>
      <c r="E289" s="102">
        <v>9000006</v>
      </c>
      <c r="F289" s="102" t="s">
        <v>2903</v>
      </c>
      <c r="G289" s="102" t="s">
        <v>2900</v>
      </c>
      <c r="H289" s="102" t="s">
        <v>4437</v>
      </c>
      <c r="I289" s="102" t="s">
        <v>4182</v>
      </c>
      <c r="J289" s="102" t="s">
        <v>4063</v>
      </c>
      <c r="K289" s="102" t="s">
        <v>2904</v>
      </c>
      <c r="L289" s="102" t="s">
        <v>1947</v>
      </c>
      <c r="M289" s="102">
        <v>9042231</v>
      </c>
      <c r="N289" s="102" t="s">
        <v>1948</v>
      </c>
      <c r="O289" s="113" t="str">
        <f>LOOKUP(0,0/FIND(プルダウン!$L$1:$L$41,N289),プルダウン!$M$1:$M$41)</f>
        <v>うるま市</v>
      </c>
      <c r="P289" s="102" t="s">
        <v>1949</v>
      </c>
      <c r="Q289" s="103">
        <v>44378</v>
      </c>
    </row>
    <row r="290" spans="1:17">
      <c r="A290" s="102">
        <v>4750101174</v>
      </c>
      <c r="B290" s="102" t="s">
        <v>391</v>
      </c>
      <c r="C290" s="102" t="s">
        <v>2898</v>
      </c>
      <c r="D290" s="102" t="s">
        <v>617</v>
      </c>
      <c r="E290" s="102">
        <v>9000006</v>
      </c>
      <c r="F290" s="102" t="s">
        <v>2899</v>
      </c>
      <c r="G290" s="102" t="s">
        <v>2900</v>
      </c>
      <c r="H290" s="102" t="s">
        <v>4437</v>
      </c>
      <c r="I290" s="102" t="s">
        <v>4182</v>
      </c>
      <c r="J290" s="102" t="s">
        <v>4063</v>
      </c>
      <c r="K290" s="102" t="s">
        <v>2905</v>
      </c>
      <c r="L290" s="102" t="s">
        <v>693</v>
      </c>
      <c r="M290" s="102">
        <v>9000004</v>
      </c>
      <c r="N290" s="102" t="s">
        <v>694</v>
      </c>
      <c r="O290" s="113" t="str">
        <f>LOOKUP(0,0/FIND(プルダウン!$L$1:$L$41,N290),プルダウン!$M$1:$M$41)</f>
        <v>那覇市</v>
      </c>
      <c r="P290" s="102" t="s">
        <v>695</v>
      </c>
      <c r="Q290" s="103">
        <v>44652</v>
      </c>
    </row>
    <row r="291" spans="1:17">
      <c r="A291" s="102">
        <v>4750101174</v>
      </c>
      <c r="B291" s="102" t="s">
        <v>388</v>
      </c>
      <c r="C291" s="102" t="s">
        <v>2898</v>
      </c>
      <c r="D291" s="102" t="s">
        <v>617</v>
      </c>
      <c r="E291" s="102">
        <v>9000006</v>
      </c>
      <c r="F291" s="102" t="s">
        <v>2899</v>
      </c>
      <c r="G291" s="102" t="s">
        <v>2900</v>
      </c>
      <c r="H291" s="102" t="s">
        <v>4437</v>
      </c>
      <c r="I291" s="102" t="s">
        <v>4182</v>
      </c>
      <c r="J291" s="102" t="s">
        <v>4063</v>
      </c>
      <c r="K291" s="102" t="s">
        <v>2905</v>
      </c>
      <c r="L291" s="102" t="s">
        <v>693</v>
      </c>
      <c r="M291" s="102">
        <v>9000004</v>
      </c>
      <c r="N291" s="102" t="s">
        <v>694</v>
      </c>
      <c r="O291" s="113" t="str">
        <f>LOOKUP(0,0/FIND(プルダウン!$L$1:$L$41,N291),プルダウン!$M$1:$M$41)</f>
        <v>那覇市</v>
      </c>
      <c r="P291" s="102" t="s">
        <v>695</v>
      </c>
      <c r="Q291" s="103">
        <v>44652</v>
      </c>
    </row>
    <row r="292" spans="1:17">
      <c r="A292" s="102">
        <v>4750101307</v>
      </c>
      <c r="B292" s="102" t="s">
        <v>391</v>
      </c>
      <c r="C292" s="102" t="s">
        <v>2906</v>
      </c>
      <c r="D292" s="102" t="s">
        <v>639</v>
      </c>
      <c r="E292" s="102">
        <v>9010155</v>
      </c>
      <c r="F292" s="102" t="s">
        <v>2907</v>
      </c>
      <c r="G292" s="102" t="s">
        <v>2908</v>
      </c>
      <c r="H292" s="102" t="s">
        <v>4437</v>
      </c>
      <c r="I292" s="102" t="s">
        <v>4183</v>
      </c>
      <c r="J292" s="102" t="s">
        <v>4184</v>
      </c>
      <c r="K292" s="102" t="s">
        <v>2909</v>
      </c>
      <c r="L292" s="102" t="s">
        <v>737</v>
      </c>
      <c r="M292" s="102">
        <v>9010152</v>
      </c>
      <c r="N292" s="102" t="s">
        <v>738</v>
      </c>
      <c r="O292" s="113" t="str">
        <f>LOOKUP(0,0/FIND(プルダウン!$L$1:$L$41,N292),プルダウン!$M$1:$M$41)</f>
        <v>那覇市</v>
      </c>
      <c r="P292" s="102" t="s">
        <v>739</v>
      </c>
      <c r="Q292" s="103">
        <v>44835</v>
      </c>
    </row>
    <row r="293" spans="1:17">
      <c r="A293" s="102">
        <v>4750101307</v>
      </c>
      <c r="B293" s="102" t="s">
        <v>388</v>
      </c>
      <c r="C293" s="102" t="s">
        <v>2906</v>
      </c>
      <c r="D293" s="102" t="s">
        <v>639</v>
      </c>
      <c r="E293" s="102">
        <v>9010155</v>
      </c>
      <c r="F293" s="102" t="s">
        <v>2907</v>
      </c>
      <c r="G293" s="102" t="s">
        <v>2908</v>
      </c>
      <c r="H293" s="102" t="s">
        <v>4437</v>
      </c>
      <c r="I293" s="102" t="s">
        <v>4183</v>
      </c>
      <c r="J293" s="102" t="s">
        <v>4184</v>
      </c>
      <c r="K293" s="102" t="s">
        <v>2909</v>
      </c>
      <c r="L293" s="102" t="s">
        <v>737</v>
      </c>
      <c r="M293" s="102">
        <v>9010152</v>
      </c>
      <c r="N293" s="102" t="s">
        <v>738</v>
      </c>
      <c r="O293" s="113" t="str">
        <f>LOOKUP(0,0/FIND(プルダウン!$L$1:$L$41,N293),プルダウン!$M$1:$M$41)</f>
        <v>那覇市</v>
      </c>
      <c r="P293" s="102" t="s">
        <v>739</v>
      </c>
      <c r="Q293" s="103">
        <v>44835</v>
      </c>
    </row>
    <row r="294" spans="1:17">
      <c r="A294" s="102">
        <v>4750101026</v>
      </c>
      <c r="B294" s="102" t="s">
        <v>391</v>
      </c>
      <c r="C294" s="102" t="s">
        <v>2906</v>
      </c>
      <c r="D294" s="102" t="s">
        <v>639</v>
      </c>
      <c r="E294" s="102">
        <v>9010155</v>
      </c>
      <c r="F294" s="102" t="s">
        <v>2910</v>
      </c>
      <c r="G294" s="102" t="s">
        <v>2911</v>
      </c>
      <c r="H294" s="102" t="s">
        <v>4437</v>
      </c>
      <c r="I294" s="102" t="s">
        <v>4183</v>
      </c>
      <c r="J294" s="102" t="s">
        <v>4184</v>
      </c>
      <c r="K294" s="102" t="s">
        <v>2912</v>
      </c>
      <c r="L294" s="102" t="s">
        <v>640</v>
      </c>
      <c r="M294" s="102">
        <v>9010156</v>
      </c>
      <c r="N294" s="102" t="s">
        <v>641</v>
      </c>
      <c r="O294" s="113" t="str">
        <f>LOOKUP(0,0/FIND(プルダウン!$L$1:$L$41,N294),プルダウン!$M$1:$M$41)</f>
        <v>那覇市</v>
      </c>
      <c r="P294" s="102" t="s">
        <v>642</v>
      </c>
      <c r="Q294" s="103">
        <v>44228</v>
      </c>
    </row>
    <row r="295" spans="1:17">
      <c r="A295" s="102">
        <v>4750101026</v>
      </c>
      <c r="B295" s="102" t="s">
        <v>388</v>
      </c>
      <c r="C295" s="102" t="s">
        <v>2906</v>
      </c>
      <c r="D295" s="102" t="s">
        <v>639</v>
      </c>
      <c r="E295" s="102">
        <v>9010155</v>
      </c>
      <c r="F295" s="102" t="s">
        <v>2910</v>
      </c>
      <c r="G295" s="102" t="s">
        <v>2911</v>
      </c>
      <c r="H295" s="102" t="s">
        <v>4437</v>
      </c>
      <c r="I295" s="102" t="s">
        <v>4183</v>
      </c>
      <c r="J295" s="102" t="s">
        <v>4184</v>
      </c>
      <c r="K295" s="102" t="s">
        <v>2912</v>
      </c>
      <c r="L295" s="102" t="s">
        <v>640</v>
      </c>
      <c r="M295" s="102">
        <v>9010156</v>
      </c>
      <c r="N295" s="102" t="s">
        <v>641</v>
      </c>
      <c r="O295" s="113" t="str">
        <f>LOOKUP(0,0/FIND(プルダウン!$L$1:$L$41,N295),プルダウン!$M$1:$M$41)</f>
        <v>那覇市</v>
      </c>
      <c r="P295" s="102" t="s">
        <v>642</v>
      </c>
      <c r="Q295" s="103">
        <v>44228</v>
      </c>
    </row>
    <row r="296" spans="1:17">
      <c r="A296" s="102">
        <v>4750101125</v>
      </c>
      <c r="B296" s="102" t="s">
        <v>391</v>
      </c>
      <c r="C296" s="102" t="s">
        <v>2906</v>
      </c>
      <c r="D296" s="102" t="s">
        <v>639</v>
      </c>
      <c r="E296" s="102">
        <v>9010155</v>
      </c>
      <c r="F296" s="102" t="s">
        <v>2913</v>
      </c>
      <c r="G296" s="102" t="s">
        <v>2908</v>
      </c>
      <c r="H296" s="102" t="s">
        <v>4437</v>
      </c>
      <c r="I296" s="102" t="s">
        <v>4183</v>
      </c>
      <c r="J296" s="102" t="s">
        <v>4063</v>
      </c>
      <c r="K296" s="102" t="s">
        <v>2914</v>
      </c>
      <c r="L296" s="102" t="s">
        <v>673</v>
      </c>
      <c r="M296" s="102">
        <v>9020065</v>
      </c>
      <c r="N296" s="102" t="s">
        <v>674</v>
      </c>
      <c r="O296" s="113" t="str">
        <f>LOOKUP(0,0/FIND(プルダウン!$L$1:$L$41,N296),プルダウン!$M$1:$M$41)</f>
        <v>那覇市</v>
      </c>
      <c r="P296" s="102" t="s">
        <v>675</v>
      </c>
      <c r="Q296" s="103">
        <v>44562</v>
      </c>
    </row>
    <row r="297" spans="1:17">
      <c r="A297" s="102">
        <v>4750101125</v>
      </c>
      <c r="B297" s="102" t="s">
        <v>388</v>
      </c>
      <c r="C297" s="102" t="s">
        <v>2906</v>
      </c>
      <c r="D297" s="102" t="s">
        <v>639</v>
      </c>
      <c r="E297" s="102">
        <v>9010155</v>
      </c>
      <c r="F297" s="102" t="s">
        <v>2913</v>
      </c>
      <c r="G297" s="102" t="s">
        <v>2908</v>
      </c>
      <c r="H297" s="102" t="s">
        <v>4437</v>
      </c>
      <c r="I297" s="102" t="s">
        <v>4183</v>
      </c>
      <c r="J297" s="102" t="s">
        <v>4063</v>
      </c>
      <c r="K297" s="102" t="s">
        <v>2914</v>
      </c>
      <c r="L297" s="102" t="s">
        <v>673</v>
      </c>
      <c r="M297" s="102">
        <v>9020065</v>
      </c>
      <c r="N297" s="102" t="s">
        <v>674</v>
      </c>
      <c r="O297" s="113" t="str">
        <f>LOOKUP(0,0/FIND(プルダウン!$L$1:$L$41,N297),プルダウン!$M$1:$M$41)</f>
        <v>那覇市</v>
      </c>
      <c r="P297" s="102" t="s">
        <v>675</v>
      </c>
      <c r="Q297" s="103">
        <v>44562</v>
      </c>
    </row>
    <row r="298" spans="1:17">
      <c r="A298" s="102">
        <v>4750800817</v>
      </c>
      <c r="B298" s="102" t="s">
        <v>391</v>
      </c>
      <c r="C298" s="102" t="s">
        <v>2915</v>
      </c>
      <c r="D298" s="102" t="s">
        <v>239</v>
      </c>
      <c r="E298" s="102">
        <v>9042174</v>
      </c>
      <c r="F298" s="102" t="s">
        <v>1430</v>
      </c>
      <c r="G298" s="102" t="s">
        <v>237</v>
      </c>
      <c r="H298" s="102" t="s">
        <v>4437</v>
      </c>
      <c r="I298" s="102" t="s">
        <v>4185</v>
      </c>
      <c r="J298" s="102" t="s">
        <v>4063</v>
      </c>
      <c r="K298" s="102"/>
      <c r="L298" s="102" t="s">
        <v>1429</v>
      </c>
      <c r="M298" s="102">
        <v>9042174</v>
      </c>
      <c r="N298" s="102" t="s">
        <v>1430</v>
      </c>
      <c r="O298" s="113" t="str">
        <f>LOOKUP(0,0/FIND(プルダウン!$L$1:$L$41,N298),プルダウン!$M$1:$M$41)</f>
        <v>沖縄市</v>
      </c>
      <c r="P298" s="102" t="s">
        <v>237</v>
      </c>
      <c r="Q298" s="103">
        <v>43556</v>
      </c>
    </row>
    <row r="299" spans="1:17">
      <c r="A299" s="102">
        <v>4750800817</v>
      </c>
      <c r="B299" s="102" t="s">
        <v>388</v>
      </c>
      <c r="C299" s="102" t="s">
        <v>2915</v>
      </c>
      <c r="D299" s="102" t="s">
        <v>239</v>
      </c>
      <c r="E299" s="102">
        <v>9042174</v>
      </c>
      <c r="F299" s="102" t="s">
        <v>1430</v>
      </c>
      <c r="G299" s="102" t="s">
        <v>237</v>
      </c>
      <c r="H299" s="102" t="s">
        <v>4437</v>
      </c>
      <c r="I299" s="102" t="s">
        <v>4185</v>
      </c>
      <c r="J299" s="102" t="s">
        <v>4063</v>
      </c>
      <c r="K299" s="102"/>
      <c r="L299" s="102" t="s">
        <v>1429</v>
      </c>
      <c r="M299" s="102">
        <v>9042174</v>
      </c>
      <c r="N299" s="102" t="s">
        <v>1430</v>
      </c>
      <c r="O299" s="113" t="str">
        <f>LOOKUP(0,0/FIND(プルダウン!$L$1:$L$41,N299),プルダウン!$M$1:$M$41)</f>
        <v>沖縄市</v>
      </c>
      <c r="P299" s="102" t="s">
        <v>237</v>
      </c>
      <c r="Q299" s="103">
        <v>43556</v>
      </c>
    </row>
    <row r="300" spans="1:17">
      <c r="A300" s="102">
        <v>4750900401</v>
      </c>
      <c r="B300" s="102" t="s">
        <v>391</v>
      </c>
      <c r="C300" s="102" t="s">
        <v>2916</v>
      </c>
      <c r="D300" s="102" t="s">
        <v>1609</v>
      </c>
      <c r="E300" s="102">
        <v>9012133</v>
      </c>
      <c r="F300" s="102" t="s">
        <v>2917</v>
      </c>
      <c r="G300" s="102" t="s">
        <v>2918</v>
      </c>
      <c r="H300" s="102" t="s">
        <v>4437</v>
      </c>
      <c r="I300" s="102" t="s">
        <v>4186</v>
      </c>
      <c r="J300" s="102" t="s">
        <v>4063</v>
      </c>
      <c r="K300" s="102" t="s">
        <v>2919</v>
      </c>
      <c r="L300" s="102" t="s">
        <v>1643</v>
      </c>
      <c r="M300" s="102">
        <v>9012213</v>
      </c>
      <c r="N300" s="102" t="s">
        <v>1644</v>
      </c>
      <c r="O300" s="113" t="str">
        <f>LOOKUP(0,0/FIND(プルダウン!$L$1:$L$41,N300),プルダウン!$M$1:$M$41)</f>
        <v>宜野湾市</v>
      </c>
      <c r="P300" s="102" t="s">
        <v>1645</v>
      </c>
      <c r="Q300" s="103">
        <v>44256</v>
      </c>
    </row>
    <row r="301" spans="1:17">
      <c r="A301" s="102">
        <v>4750900401</v>
      </c>
      <c r="B301" s="102" t="s">
        <v>388</v>
      </c>
      <c r="C301" s="102" t="s">
        <v>2916</v>
      </c>
      <c r="D301" s="102" t="s">
        <v>1609</v>
      </c>
      <c r="E301" s="102">
        <v>9012133</v>
      </c>
      <c r="F301" s="102" t="s">
        <v>2917</v>
      </c>
      <c r="G301" s="102" t="s">
        <v>2918</v>
      </c>
      <c r="H301" s="102" t="s">
        <v>4437</v>
      </c>
      <c r="I301" s="102" t="s">
        <v>4186</v>
      </c>
      <c r="J301" s="102" t="s">
        <v>4063</v>
      </c>
      <c r="K301" s="102" t="s">
        <v>2920</v>
      </c>
      <c r="L301" s="102" t="s">
        <v>1643</v>
      </c>
      <c r="M301" s="102">
        <v>9012213</v>
      </c>
      <c r="N301" s="102" t="s">
        <v>1644</v>
      </c>
      <c r="O301" s="113" t="str">
        <f>LOOKUP(0,0/FIND(プルダウン!$L$1:$L$41,N301),プルダウン!$M$1:$M$41)</f>
        <v>宜野湾市</v>
      </c>
      <c r="P301" s="102" t="s">
        <v>1645</v>
      </c>
      <c r="Q301" s="103">
        <v>44256</v>
      </c>
    </row>
    <row r="302" spans="1:17">
      <c r="A302" s="102">
        <v>4750900294</v>
      </c>
      <c r="B302" s="102" t="s">
        <v>388</v>
      </c>
      <c r="C302" s="102" t="s">
        <v>2921</v>
      </c>
      <c r="D302" s="102" t="s">
        <v>1609</v>
      </c>
      <c r="E302" s="102">
        <v>9012133</v>
      </c>
      <c r="F302" s="102" t="s">
        <v>2922</v>
      </c>
      <c r="G302" s="102" t="s">
        <v>2918</v>
      </c>
      <c r="H302" s="102" t="s">
        <v>4437</v>
      </c>
      <c r="I302" s="102" t="s">
        <v>4186</v>
      </c>
      <c r="J302" s="102" t="s">
        <v>4063</v>
      </c>
      <c r="K302" s="102" t="s">
        <v>2923</v>
      </c>
      <c r="L302" s="102" t="s">
        <v>1610</v>
      </c>
      <c r="M302" s="102">
        <v>9012204</v>
      </c>
      <c r="N302" s="102" t="s">
        <v>1611</v>
      </c>
      <c r="O302" s="113" t="str">
        <f>LOOKUP(0,0/FIND(プルダウン!$L$1:$L$41,N302),プルダウン!$M$1:$M$41)</f>
        <v>宜野湾市</v>
      </c>
      <c r="P302" s="102" t="s">
        <v>1612</v>
      </c>
      <c r="Q302" s="103">
        <v>43252</v>
      </c>
    </row>
    <row r="303" spans="1:17">
      <c r="A303" s="102">
        <v>4751200272</v>
      </c>
      <c r="B303" s="102" t="s">
        <v>388</v>
      </c>
      <c r="C303" s="102" t="s">
        <v>2924</v>
      </c>
      <c r="D303" s="102" t="s">
        <v>1724</v>
      </c>
      <c r="E303" s="102">
        <v>9040117</v>
      </c>
      <c r="F303" s="102" t="s">
        <v>253</v>
      </c>
      <c r="G303" s="102" t="s">
        <v>2925</v>
      </c>
      <c r="H303" s="102" t="s">
        <v>4437</v>
      </c>
      <c r="I303" s="102" t="s">
        <v>4187</v>
      </c>
      <c r="J303" s="102" t="s">
        <v>4063</v>
      </c>
      <c r="K303" s="102" t="s">
        <v>2926</v>
      </c>
      <c r="L303" s="102" t="s">
        <v>252</v>
      </c>
      <c r="M303" s="102">
        <v>9040117</v>
      </c>
      <c r="N303" s="102" t="s">
        <v>1725</v>
      </c>
      <c r="O303" s="113" t="str">
        <f>LOOKUP(0,0/FIND(プルダウン!$L$1:$L$41,N303),プルダウン!$M$1:$M$41)</f>
        <v>北谷町</v>
      </c>
      <c r="P303" s="102" t="s">
        <v>254</v>
      </c>
      <c r="Q303" s="103">
        <v>42826</v>
      </c>
    </row>
    <row r="304" spans="1:17">
      <c r="A304" s="102">
        <v>4750200398</v>
      </c>
      <c r="B304" s="102" t="s">
        <v>388</v>
      </c>
      <c r="C304" s="102" t="s">
        <v>2927</v>
      </c>
      <c r="D304" s="102" t="s">
        <v>834</v>
      </c>
      <c r="E304" s="102">
        <v>9010335</v>
      </c>
      <c r="F304" s="102" t="s">
        <v>2928</v>
      </c>
      <c r="G304" s="102" t="s">
        <v>2929</v>
      </c>
      <c r="H304" s="102" t="s">
        <v>4437</v>
      </c>
      <c r="I304" s="102" t="s">
        <v>4188</v>
      </c>
      <c r="J304" s="102" t="s">
        <v>4063</v>
      </c>
      <c r="K304" s="102"/>
      <c r="L304" s="102" t="s">
        <v>835</v>
      </c>
      <c r="M304" s="102">
        <v>9010306</v>
      </c>
      <c r="N304" s="102" t="s">
        <v>836</v>
      </c>
      <c r="O304" s="113" t="str">
        <f>LOOKUP(0,0/FIND(プルダウン!$L$1:$L$41,N304),プルダウン!$M$1:$M$41)</f>
        <v>糸満市</v>
      </c>
      <c r="P304" s="102" t="s">
        <v>837</v>
      </c>
      <c r="Q304" s="103">
        <v>43709</v>
      </c>
    </row>
    <row r="305" spans="1:17">
      <c r="A305" s="102">
        <v>4750400329</v>
      </c>
      <c r="B305" s="102" t="s">
        <v>391</v>
      </c>
      <c r="C305" s="102" t="s">
        <v>2930</v>
      </c>
      <c r="D305" s="102" t="s">
        <v>1103</v>
      </c>
      <c r="E305" s="102">
        <v>9010411</v>
      </c>
      <c r="F305" s="102" t="s">
        <v>1105</v>
      </c>
      <c r="G305" s="102" t="s">
        <v>1106</v>
      </c>
      <c r="H305" s="102" t="s">
        <v>4437</v>
      </c>
      <c r="I305" s="102" t="s">
        <v>4189</v>
      </c>
      <c r="J305" s="102" t="s">
        <v>4063</v>
      </c>
      <c r="K305" s="102" t="s">
        <v>2931</v>
      </c>
      <c r="L305" s="102" t="s">
        <v>1104</v>
      </c>
      <c r="M305" s="102">
        <v>9010411</v>
      </c>
      <c r="N305" s="102" t="s">
        <v>1105</v>
      </c>
      <c r="O305" s="113" t="str">
        <f>LOOKUP(0,0/FIND(プルダウン!$L$1:$L$41,N305),プルダウン!$M$1:$M$41)</f>
        <v>八重瀬町</v>
      </c>
      <c r="P305" s="102" t="s">
        <v>1106</v>
      </c>
      <c r="Q305" s="103">
        <v>44652</v>
      </c>
    </row>
    <row r="306" spans="1:17">
      <c r="A306" s="102">
        <v>4750400329</v>
      </c>
      <c r="B306" s="102" t="s">
        <v>388</v>
      </c>
      <c r="C306" s="102" t="s">
        <v>2930</v>
      </c>
      <c r="D306" s="102" t="s">
        <v>1103</v>
      </c>
      <c r="E306" s="102">
        <v>9010411</v>
      </c>
      <c r="F306" s="102" t="s">
        <v>1105</v>
      </c>
      <c r="G306" s="102" t="s">
        <v>1106</v>
      </c>
      <c r="H306" s="102" t="s">
        <v>4437</v>
      </c>
      <c r="I306" s="102" t="s">
        <v>4189</v>
      </c>
      <c r="J306" s="102" t="s">
        <v>4063</v>
      </c>
      <c r="K306" s="102" t="s">
        <v>2932</v>
      </c>
      <c r="L306" s="102" t="s">
        <v>1104</v>
      </c>
      <c r="M306" s="102">
        <v>9010411</v>
      </c>
      <c r="N306" s="102" t="s">
        <v>1105</v>
      </c>
      <c r="O306" s="113" t="str">
        <f>LOOKUP(0,0/FIND(プルダウン!$L$1:$L$41,N306),プルダウン!$M$1:$M$41)</f>
        <v>八重瀬町</v>
      </c>
      <c r="P306" s="102" t="s">
        <v>1106</v>
      </c>
      <c r="Q306" s="103">
        <v>44652</v>
      </c>
    </row>
    <row r="307" spans="1:17">
      <c r="A307" s="102">
        <v>4751600265</v>
      </c>
      <c r="B307" s="102" t="s">
        <v>391</v>
      </c>
      <c r="C307" s="102" t="s">
        <v>2933</v>
      </c>
      <c r="D307" s="102" t="s">
        <v>377</v>
      </c>
      <c r="E307" s="102">
        <v>8920811</v>
      </c>
      <c r="F307" s="102" t="s">
        <v>2934</v>
      </c>
      <c r="G307" s="102" t="s">
        <v>2935</v>
      </c>
      <c r="H307" s="102" t="s">
        <v>4437</v>
      </c>
      <c r="I307" s="102" t="s">
        <v>4190</v>
      </c>
      <c r="J307" s="102" t="s">
        <v>4063</v>
      </c>
      <c r="K307" s="102" t="s">
        <v>2936</v>
      </c>
      <c r="L307" s="102" t="s">
        <v>2022</v>
      </c>
      <c r="M307" s="102">
        <v>9051152</v>
      </c>
      <c r="N307" s="102" t="s">
        <v>2023</v>
      </c>
      <c r="O307" s="113" t="str">
        <f>LOOKUP(0,0/FIND(プルダウン!$L$1:$L$41,N307),プルダウン!$M$1:$M$41)</f>
        <v>名護市</v>
      </c>
      <c r="P307" s="102" t="s">
        <v>2024</v>
      </c>
      <c r="Q307" s="103">
        <v>43191</v>
      </c>
    </row>
    <row r="308" spans="1:17">
      <c r="A308" s="102">
        <v>4751600265</v>
      </c>
      <c r="B308" s="102" t="s">
        <v>388</v>
      </c>
      <c r="C308" s="102" t="s">
        <v>2933</v>
      </c>
      <c r="D308" s="102" t="s">
        <v>377</v>
      </c>
      <c r="E308" s="102">
        <v>8920811</v>
      </c>
      <c r="F308" s="102" t="s">
        <v>2934</v>
      </c>
      <c r="G308" s="102" t="s">
        <v>2935</v>
      </c>
      <c r="H308" s="102" t="s">
        <v>4437</v>
      </c>
      <c r="I308" s="102" t="s">
        <v>4190</v>
      </c>
      <c r="J308" s="102" t="s">
        <v>4063</v>
      </c>
      <c r="K308" s="102" t="s">
        <v>2937</v>
      </c>
      <c r="L308" s="102" t="s">
        <v>2022</v>
      </c>
      <c r="M308" s="102">
        <v>9051152</v>
      </c>
      <c r="N308" s="102" t="s">
        <v>2023</v>
      </c>
      <c r="O308" s="113" t="str">
        <f>LOOKUP(0,0/FIND(プルダウン!$L$1:$L$41,N308),プルダウン!$M$1:$M$41)</f>
        <v>名護市</v>
      </c>
      <c r="P308" s="102" t="s">
        <v>2024</v>
      </c>
      <c r="Q308" s="103">
        <v>43191</v>
      </c>
    </row>
    <row r="309" spans="1:17">
      <c r="A309" s="102">
        <v>4750800494</v>
      </c>
      <c r="B309" s="102" t="s">
        <v>391</v>
      </c>
      <c r="C309" s="102" t="s">
        <v>2938</v>
      </c>
      <c r="D309" s="102" t="s">
        <v>1344</v>
      </c>
      <c r="E309" s="102">
        <v>9042163</v>
      </c>
      <c r="F309" s="102" t="s">
        <v>2939</v>
      </c>
      <c r="G309" s="102" t="s">
        <v>2940</v>
      </c>
      <c r="H309" s="102" t="s">
        <v>4437</v>
      </c>
      <c r="I309" s="102" t="s">
        <v>4191</v>
      </c>
      <c r="J309" s="102" t="s">
        <v>4063</v>
      </c>
      <c r="K309" s="102" t="s">
        <v>2941</v>
      </c>
      <c r="L309" s="102" t="s">
        <v>1345</v>
      </c>
      <c r="M309" s="102">
        <v>9042163</v>
      </c>
      <c r="N309" s="102" t="s">
        <v>1346</v>
      </c>
      <c r="O309" s="113" t="str">
        <f>LOOKUP(0,0/FIND(プルダウン!$L$1:$L$41,N309),プルダウン!$M$1:$M$41)</f>
        <v>沖縄市</v>
      </c>
      <c r="P309" s="102" t="s">
        <v>1347</v>
      </c>
      <c r="Q309" s="103">
        <v>42767</v>
      </c>
    </row>
    <row r="310" spans="1:17">
      <c r="A310" s="102">
        <v>4750800494</v>
      </c>
      <c r="B310" s="102" t="s">
        <v>388</v>
      </c>
      <c r="C310" s="102" t="s">
        <v>2938</v>
      </c>
      <c r="D310" s="102" t="s">
        <v>1344</v>
      </c>
      <c r="E310" s="102">
        <v>9042163</v>
      </c>
      <c r="F310" s="102" t="s">
        <v>2939</v>
      </c>
      <c r="G310" s="102" t="s">
        <v>2940</v>
      </c>
      <c r="H310" s="102" t="s">
        <v>4437</v>
      </c>
      <c r="I310" s="102" t="s">
        <v>4191</v>
      </c>
      <c r="J310" s="102" t="s">
        <v>4063</v>
      </c>
      <c r="K310" s="102" t="s">
        <v>2941</v>
      </c>
      <c r="L310" s="102" t="s">
        <v>1345</v>
      </c>
      <c r="M310" s="102">
        <v>9042163</v>
      </c>
      <c r="N310" s="102" t="s">
        <v>1348</v>
      </c>
      <c r="O310" s="113" t="str">
        <f>LOOKUP(0,0/FIND(プルダウン!$L$1:$L$41,N310),プルダウン!$M$1:$M$41)</f>
        <v>沖縄市</v>
      </c>
      <c r="P310" s="102" t="s">
        <v>1347</v>
      </c>
      <c r="Q310" s="103">
        <v>42767</v>
      </c>
    </row>
    <row r="311" spans="1:17">
      <c r="A311" s="102">
        <v>4751600455</v>
      </c>
      <c r="B311" s="102" t="s">
        <v>391</v>
      </c>
      <c r="C311" s="102" t="s">
        <v>2942</v>
      </c>
      <c r="D311" s="102" t="s">
        <v>2063</v>
      </c>
      <c r="E311" s="102">
        <v>9050011</v>
      </c>
      <c r="F311" s="102" t="s">
        <v>2943</v>
      </c>
      <c r="G311" s="102" t="s">
        <v>2944</v>
      </c>
      <c r="H311" s="102" t="s">
        <v>4437</v>
      </c>
      <c r="I311" s="102" t="s">
        <v>4192</v>
      </c>
      <c r="J311" s="102" t="s">
        <v>4063</v>
      </c>
      <c r="K311" s="102" t="s">
        <v>2945</v>
      </c>
      <c r="L311" s="102" t="s">
        <v>2946</v>
      </c>
      <c r="M311" s="102">
        <v>9050017</v>
      </c>
      <c r="N311" s="102" t="s">
        <v>2947</v>
      </c>
      <c r="O311" s="113" t="str">
        <f>LOOKUP(0,0/FIND(プルダウン!$L$1:$L$41,N311),プルダウン!$M$1:$M$41)</f>
        <v>名護市</v>
      </c>
      <c r="P311" s="102" t="s">
        <v>2948</v>
      </c>
      <c r="Q311" s="103">
        <v>44986</v>
      </c>
    </row>
    <row r="312" spans="1:17">
      <c r="A312" s="102">
        <v>4751600455</v>
      </c>
      <c r="B312" s="102" t="s">
        <v>388</v>
      </c>
      <c r="C312" s="102" t="s">
        <v>2942</v>
      </c>
      <c r="D312" s="102" t="s">
        <v>2063</v>
      </c>
      <c r="E312" s="102">
        <v>9050011</v>
      </c>
      <c r="F312" s="102" t="s">
        <v>2943</v>
      </c>
      <c r="G312" s="102" t="s">
        <v>2944</v>
      </c>
      <c r="H312" s="102" t="s">
        <v>4437</v>
      </c>
      <c r="I312" s="102" t="s">
        <v>4192</v>
      </c>
      <c r="J312" s="102" t="s">
        <v>4063</v>
      </c>
      <c r="K312" s="102" t="s">
        <v>2949</v>
      </c>
      <c r="L312" s="102" t="s">
        <v>2946</v>
      </c>
      <c r="M312" s="102">
        <v>9050017</v>
      </c>
      <c r="N312" s="102" t="s">
        <v>2947</v>
      </c>
      <c r="O312" s="113" t="str">
        <f>LOOKUP(0,0/FIND(プルダウン!$L$1:$L$41,N312),プルダウン!$M$1:$M$41)</f>
        <v>名護市</v>
      </c>
      <c r="P312" s="102" t="s">
        <v>2948</v>
      </c>
      <c r="Q312" s="103">
        <v>44986</v>
      </c>
    </row>
    <row r="313" spans="1:17">
      <c r="A313" s="102">
        <v>4751600406</v>
      </c>
      <c r="B313" s="102" t="s">
        <v>391</v>
      </c>
      <c r="C313" s="102" t="s">
        <v>2950</v>
      </c>
      <c r="D313" s="102" t="s">
        <v>2063</v>
      </c>
      <c r="E313" s="102">
        <v>9050011</v>
      </c>
      <c r="F313" s="102" t="s">
        <v>2943</v>
      </c>
      <c r="G313" s="102" t="s">
        <v>2944</v>
      </c>
      <c r="H313" s="102" t="s">
        <v>4437</v>
      </c>
      <c r="I313" s="102" t="s">
        <v>4192</v>
      </c>
      <c r="J313" s="102" t="s">
        <v>4063</v>
      </c>
      <c r="K313" s="102" t="s">
        <v>2951</v>
      </c>
      <c r="L313" s="102" t="s">
        <v>2064</v>
      </c>
      <c r="M313" s="102">
        <v>9050016</v>
      </c>
      <c r="N313" s="102" t="s">
        <v>2065</v>
      </c>
      <c r="O313" s="113" t="str">
        <f>LOOKUP(0,0/FIND(プルダウン!$L$1:$L$41,N313),プルダウン!$M$1:$M$41)</f>
        <v>名護市</v>
      </c>
      <c r="P313" s="102" t="s">
        <v>2066</v>
      </c>
      <c r="Q313" s="103">
        <v>44682</v>
      </c>
    </row>
    <row r="314" spans="1:17">
      <c r="A314" s="102">
        <v>4751600406</v>
      </c>
      <c r="B314" s="102" t="s">
        <v>388</v>
      </c>
      <c r="C314" s="102" t="s">
        <v>2950</v>
      </c>
      <c r="D314" s="102" t="s">
        <v>2063</v>
      </c>
      <c r="E314" s="102">
        <v>9050011</v>
      </c>
      <c r="F314" s="102" t="s">
        <v>2943</v>
      </c>
      <c r="G314" s="102" t="s">
        <v>2944</v>
      </c>
      <c r="H314" s="102" t="s">
        <v>4437</v>
      </c>
      <c r="I314" s="102" t="s">
        <v>4192</v>
      </c>
      <c r="J314" s="102" t="s">
        <v>4063</v>
      </c>
      <c r="K314" s="102" t="s">
        <v>2951</v>
      </c>
      <c r="L314" s="102" t="s">
        <v>2064</v>
      </c>
      <c r="M314" s="102">
        <v>9050016</v>
      </c>
      <c r="N314" s="102" t="s">
        <v>2065</v>
      </c>
      <c r="O314" s="113" t="str">
        <f>LOOKUP(0,0/FIND(プルダウン!$L$1:$L$41,N314),プルダウン!$M$1:$M$41)</f>
        <v>名護市</v>
      </c>
      <c r="P314" s="102" t="s">
        <v>2066</v>
      </c>
      <c r="Q314" s="103">
        <v>44682</v>
      </c>
    </row>
    <row r="315" spans="1:17">
      <c r="A315" s="102">
        <v>4750101075</v>
      </c>
      <c r="B315" s="102" t="s">
        <v>388</v>
      </c>
      <c r="C315" s="102" t="s">
        <v>2952</v>
      </c>
      <c r="D315" s="102" t="s">
        <v>147</v>
      </c>
      <c r="E315" s="102">
        <v>9030825</v>
      </c>
      <c r="F315" s="102" t="s">
        <v>2953</v>
      </c>
      <c r="G315" s="102" t="s">
        <v>2954</v>
      </c>
      <c r="H315" s="102" t="s">
        <v>4437</v>
      </c>
      <c r="I315" s="102" t="s">
        <v>4193</v>
      </c>
      <c r="J315" s="102" t="s">
        <v>4063</v>
      </c>
      <c r="K315" s="102" t="s">
        <v>2955</v>
      </c>
      <c r="L315" s="102" t="s">
        <v>148</v>
      </c>
      <c r="M315" s="102">
        <v>9010145</v>
      </c>
      <c r="N315" s="102" t="s">
        <v>149</v>
      </c>
      <c r="O315" s="113" t="str">
        <f>LOOKUP(0,0/FIND(プルダウン!$L$1:$L$41,N315),プルダウン!$M$1:$M$41)</f>
        <v>那覇市</v>
      </c>
      <c r="P315" s="102" t="s">
        <v>150</v>
      </c>
      <c r="Q315" s="103">
        <v>44330</v>
      </c>
    </row>
    <row r="316" spans="1:17">
      <c r="A316" s="102">
        <v>4750800775</v>
      </c>
      <c r="B316" s="102" t="s">
        <v>391</v>
      </c>
      <c r="C316" s="102" t="s">
        <v>2956</v>
      </c>
      <c r="D316" s="102" t="s">
        <v>1416</v>
      </c>
      <c r="E316" s="102">
        <v>7900961</v>
      </c>
      <c r="F316" s="102" t="s">
        <v>2957</v>
      </c>
      <c r="G316" s="102" t="s">
        <v>2958</v>
      </c>
      <c r="H316" s="102" t="s">
        <v>4437</v>
      </c>
      <c r="I316" s="102" t="s">
        <v>4194</v>
      </c>
      <c r="J316" s="102" t="s">
        <v>4063</v>
      </c>
      <c r="K316" s="102" t="s">
        <v>2959</v>
      </c>
      <c r="L316" s="102" t="s">
        <v>1417</v>
      </c>
      <c r="M316" s="102">
        <v>9042173</v>
      </c>
      <c r="N316" s="102" t="s">
        <v>1418</v>
      </c>
      <c r="O316" s="113" t="str">
        <f>LOOKUP(0,0/FIND(プルダウン!$L$1:$L$41,N316),プルダウン!$M$1:$M$41)</f>
        <v>沖縄市</v>
      </c>
      <c r="P316" s="102" t="s">
        <v>1419</v>
      </c>
      <c r="Q316" s="103">
        <v>44287</v>
      </c>
    </row>
    <row r="317" spans="1:17">
      <c r="A317" s="102">
        <v>4750800775</v>
      </c>
      <c r="B317" s="102" t="s">
        <v>388</v>
      </c>
      <c r="C317" s="102" t="s">
        <v>2956</v>
      </c>
      <c r="D317" s="102" t="s">
        <v>1416</v>
      </c>
      <c r="E317" s="102">
        <v>7900961</v>
      </c>
      <c r="F317" s="102" t="s">
        <v>2957</v>
      </c>
      <c r="G317" s="102" t="s">
        <v>2958</v>
      </c>
      <c r="H317" s="102" t="s">
        <v>4437</v>
      </c>
      <c r="I317" s="102" t="s">
        <v>4194</v>
      </c>
      <c r="J317" s="102" t="s">
        <v>4063</v>
      </c>
      <c r="K317" s="102" t="s">
        <v>2960</v>
      </c>
      <c r="L317" s="102" t="s">
        <v>1417</v>
      </c>
      <c r="M317" s="102">
        <v>9042173</v>
      </c>
      <c r="N317" s="102" t="s">
        <v>1420</v>
      </c>
      <c r="O317" s="113" t="str">
        <f>LOOKUP(0,0/FIND(プルダウン!$L$1:$L$41,N317),プルダウン!$M$1:$M$41)</f>
        <v>沖縄市</v>
      </c>
      <c r="P317" s="102" t="s">
        <v>1421</v>
      </c>
      <c r="Q317" s="103">
        <v>43525</v>
      </c>
    </row>
    <row r="318" spans="1:17">
      <c r="A318" s="102">
        <v>4750200521</v>
      </c>
      <c r="B318" s="102" t="s">
        <v>391</v>
      </c>
      <c r="C318" s="102" t="s">
        <v>2961</v>
      </c>
      <c r="D318" s="102" t="s">
        <v>880</v>
      </c>
      <c r="E318" s="102">
        <v>30029</v>
      </c>
      <c r="F318" s="102" t="s">
        <v>2962</v>
      </c>
      <c r="G318" s="102" t="s">
        <v>2963</v>
      </c>
      <c r="H318" s="102" t="s">
        <v>4437</v>
      </c>
      <c r="I318" s="102" t="s">
        <v>4195</v>
      </c>
      <c r="J318" s="102" t="s">
        <v>4063</v>
      </c>
      <c r="K318" s="102" t="s">
        <v>2964</v>
      </c>
      <c r="L318" s="102" t="s">
        <v>881</v>
      </c>
      <c r="M318" s="102">
        <v>9010302</v>
      </c>
      <c r="N318" s="102" t="s">
        <v>882</v>
      </c>
      <c r="O318" s="113" t="str">
        <f>LOOKUP(0,0/FIND(プルダウン!$L$1:$L$41,N318),プルダウン!$M$1:$M$41)</f>
        <v>糸満市</v>
      </c>
      <c r="P318" s="102" t="s">
        <v>883</v>
      </c>
      <c r="Q318" s="103">
        <v>44682</v>
      </c>
    </row>
    <row r="319" spans="1:17">
      <c r="A319" s="102">
        <v>4750200521</v>
      </c>
      <c r="B319" s="102" t="s">
        <v>388</v>
      </c>
      <c r="C319" s="102" t="s">
        <v>2961</v>
      </c>
      <c r="D319" s="102" t="s">
        <v>880</v>
      </c>
      <c r="E319" s="102">
        <v>30029</v>
      </c>
      <c r="F319" s="102" t="s">
        <v>2962</v>
      </c>
      <c r="G319" s="102" t="s">
        <v>2963</v>
      </c>
      <c r="H319" s="102" t="s">
        <v>4437</v>
      </c>
      <c r="I319" s="102" t="s">
        <v>4195</v>
      </c>
      <c r="J319" s="102" t="s">
        <v>4063</v>
      </c>
      <c r="K319" s="102" t="s">
        <v>2964</v>
      </c>
      <c r="L319" s="102" t="s">
        <v>881</v>
      </c>
      <c r="M319" s="102">
        <v>9010302</v>
      </c>
      <c r="N319" s="102" t="s">
        <v>882</v>
      </c>
      <c r="O319" s="113" t="str">
        <f>LOOKUP(0,0/FIND(プルダウン!$L$1:$L$41,N319),プルダウン!$M$1:$M$41)</f>
        <v>糸満市</v>
      </c>
      <c r="P319" s="102" t="s">
        <v>883</v>
      </c>
      <c r="Q319" s="103">
        <v>44682</v>
      </c>
    </row>
    <row r="320" spans="1:17">
      <c r="A320" s="102">
        <v>4751600331</v>
      </c>
      <c r="B320" s="102" t="s">
        <v>391</v>
      </c>
      <c r="C320" s="102" t="s">
        <v>2965</v>
      </c>
      <c r="D320" s="102" t="s">
        <v>2039</v>
      </c>
      <c r="E320" s="102">
        <v>1070062</v>
      </c>
      <c r="F320" s="102" t="s">
        <v>2966</v>
      </c>
      <c r="G320" s="102" t="s">
        <v>2967</v>
      </c>
      <c r="H320" s="102" t="s">
        <v>4437</v>
      </c>
      <c r="I320" s="102" t="s">
        <v>4196</v>
      </c>
      <c r="J320" s="102" t="s">
        <v>4063</v>
      </c>
      <c r="K320" s="102" t="s">
        <v>2968</v>
      </c>
      <c r="L320" s="102" t="s">
        <v>2040</v>
      </c>
      <c r="M320" s="102">
        <v>9050009</v>
      </c>
      <c r="N320" s="102" t="s">
        <v>2041</v>
      </c>
      <c r="O320" s="113" t="str">
        <f>LOOKUP(0,0/FIND(プルダウン!$L$1:$L$41,N320),プルダウン!$M$1:$M$41)</f>
        <v>名護市</v>
      </c>
      <c r="P320" s="102" t="s">
        <v>2042</v>
      </c>
      <c r="Q320" s="103">
        <v>44228</v>
      </c>
    </row>
    <row r="321" spans="1:17">
      <c r="A321" s="102">
        <v>4751600331</v>
      </c>
      <c r="B321" s="102" t="s">
        <v>388</v>
      </c>
      <c r="C321" s="102" t="s">
        <v>2965</v>
      </c>
      <c r="D321" s="102" t="s">
        <v>2039</v>
      </c>
      <c r="E321" s="102">
        <v>1070062</v>
      </c>
      <c r="F321" s="102" t="s">
        <v>2966</v>
      </c>
      <c r="G321" s="102" t="s">
        <v>2967</v>
      </c>
      <c r="H321" s="102" t="s">
        <v>4437</v>
      </c>
      <c r="I321" s="102" t="s">
        <v>4196</v>
      </c>
      <c r="J321" s="102" t="s">
        <v>4063</v>
      </c>
      <c r="K321" s="102" t="s">
        <v>2968</v>
      </c>
      <c r="L321" s="102" t="s">
        <v>2040</v>
      </c>
      <c r="M321" s="102">
        <v>9050009</v>
      </c>
      <c r="N321" s="102" t="s">
        <v>2041</v>
      </c>
      <c r="O321" s="113" t="str">
        <f>LOOKUP(0,0/FIND(プルダウン!$L$1:$L$41,N321),プルダウン!$M$1:$M$41)</f>
        <v>名護市</v>
      </c>
      <c r="P321" s="102" t="s">
        <v>2042</v>
      </c>
      <c r="Q321" s="103">
        <v>44228</v>
      </c>
    </row>
    <row r="322" spans="1:17">
      <c r="A322" s="102">
        <v>4750100523</v>
      </c>
      <c r="B322" s="102" t="s">
        <v>391</v>
      </c>
      <c r="C322" s="102" t="s">
        <v>2969</v>
      </c>
      <c r="D322" s="102" t="s">
        <v>502</v>
      </c>
      <c r="E322" s="102">
        <v>9030826</v>
      </c>
      <c r="F322" s="102" t="s">
        <v>2970</v>
      </c>
      <c r="G322" s="102" t="s">
        <v>505</v>
      </c>
      <c r="H322" s="102" t="s">
        <v>4437</v>
      </c>
      <c r="I322" s="102" t="s">
        <v>4197</v>
      </c>
      <c r="J322" s="102" t="s">
        <v>4063</v>
      </c>
      <c r="K322" s="102" t="s">
        <v>2971</v>
      </c>
      <c r="L322" s="102" t="s">
        <v>503</v>
      </c>
      <c r="M322" s="102">
        <v>9000006</v>
      </c>
      <c r="N322" s="102" t="s">
        <v>504</v>
      </c>
      <c r="O322" s="113" t="str">
        <f>LOOKUP(0,0/FIND(プルダウン!$L$1:$L$41,N322),プルダウン!$M$1:$M$41)</f>
        <v>那覇市</v>
      </c>
      <c r="P322" s="102" t="s">
        <v>505</v>
      </c>
      <c r="Q322" s="103">
        <v>42522</v>
      </c>
    </row>
    <row r="323" spans="1:17">
      <c r="A323" s="102">
        <v>4750100523</v>
      </c>
      <c r="B323" s="102" t="s">
        <v>388</v>
      </c>
      <c r="C323" s="102" t="s">
        <v>2969</v>
      </c>
      <c r="D323" s="102" t="s">
        <v>502</v>
      </c>
      <c r="E323" s="102">
        <v>9030826</v>
      </c>
      <c r="F323" s="102" t="s">
        <v>2970</v>
      </c>
      <c r="G323" s="102" t="s">
        <v>505</v>
      </c>
      <c r="H323" s="102" t="s">
        <v>4437</v>
      </c>
      <c r="I323" s="102" t="s">
        <v>4197</v>
      </c>
      <c r="J323" s="102" t="s">
        <v>4063</v>
      </c>
      <c r="K323" s="102" t="s">
        <v>2971</v>
      </c>
      <c r="L323" s="102" t="s">
        <v>503</v>
      </c>
      <c r="M323" s="102">
        <v>9000006</v>
      </c>
      <c r="N323" s="102" t="s">
        <v>504</v>
      </c>
      <c r="O323" s="113" t="str">
        <f>LOOKUP(0,0/FIND(プルダウン!$L$1:$L$41,N323),プルダウン!$M$1:$M$41)</f>
        <v>那覇市</v>
      </c>
      <c r="P323" s="102" t="s">
        <v>505</v>
      </c>
      <c r="Q323" s="103">
        <v>42522</v>
      </c>
    </row>
    <row r="324" spans="1:17">
      <c r="A324" s="102">
        <v>4750400097</v>
      </c>
      <c r="B324" s="102" t="s">
        <v>391</v>
      </c>
      <c r="C324" s="102" t="s">
        <v>2972</v>
      </c>
      <c r="D324" s="102" t="s">
        <v>310</v>
      </c>
      <c r="E324" s="102">
        <v>9012224</v>
      </c>
      <c r="F324" s="102" t="s">
        <v>2973</v>
      </c>
      <c r="G324" s="102" t="s">
        <v>1051</v>
      </c>
      <c r="H324" s="102" t="s">
        <v>4437</v>
      </c>
      <c r="I324" s="102" t="s">
        <v>4148</v>
      </c>
      <c r="J324" s="102" t="s">
        <v>4063</v>
      </c>
      <c r="K324" s="102" t="s">
        <v>2974</v>
      </c>
      <c r="L324" s="102" t="s">
        <v>1049</v>
      </c>
      <c r="M324" s="102">
        <v>9011111</v>
      </c>
      <c r="N324" s="102" t="s">
        <v>1050</v>
      </c>
      <c r="O324" s="113" t="str">
        <f>LOOKUP(0,0/FIND(プルダウン!$L$1:$L$41,N324),プルダウン!$M$1:$M$41)</f>
        <v>南風原町</v>
      </c>
      <c r="P324" s="102" t="s">
        <v>1051</v>
      </c>
      <c r="Q324" s="103">
        <v>41334</v>
      </c>
    </row>
    <row r="325" spans="1:17">
      <c r="A325" s="102">
        <v>4750400097</v>
      </c>
      <c r="B325" s="102" t="s">
        <v>388</v>
      </c>
      <c r="C325" s="102" t="s">
        <v>2972</v>
      </c>
      <c r="D325" s="102" t="s">
        <v>310</v>
      </c>
      <c r="E325" s="102">
        <v>9012224</v>
      </c>
      <c r="F325" s="102" t="s">
        <v>2973</v>
      </c>
      <c r="G325" s="102" t="s">
        <v>1051</v>
      </c>
      <c r="H325" s="102" t="s">
        <v>4437</v>
      </c>
      <c r="I325" s="102" t="s">
        <v>4148</v>
      </c>
      <c r="J325" s="102" t="s">
        <v>4063</v>
      </c>
      <c r="K325" s="102" t="s">
        <v>2974</v>
      </c>
      <c r="L325" s="102" t="s">
        <v>1049</v>
      </c>
      <c r="M325" s="102">
        <v>9011111</v>
      </c>
      <c r="N325" s="102" t="s">
        <v>1050</v>
      </c>
      <c r="O325" s="113" t="str">
        <f>LOOKUP(0,0/FIND(プルダウン!$L$1:$L$41,N325),プルダウン!$M$1:$M$41)</f>
        <v>南風原町</v>
      </c>
      <c r="P325" s="102" t="s">
        <v>1051</v>
      </c>
      <c r="Q325" s="103">
        <v>41334</v>
      </c>
    </row>
    <row r="326" spans="1:17">
      <c r="A326" s="102">
        <v>4750400154</v>
      </c>
      <c r="B326" s="102" t="s">
        <v>388</v>
      </c>
      <c r="C326" s="102" t="s">
        <v>2972</v>
      </c>
      <c r="D326" s="102" t="s">
        <v>310</v>
      </c>
      <c r="E326" s="102">
        <v>9012224</v>
      </c>
      <c r="F326" s="102" t="s">
        <v>2975</v>
      </c>
      <c r="G326" s="102" t="s">
        <v>245</v>
      </c>
      <c r="H326" s="102" t="s">
        <v>4437</v>
      </c>
      <c r="I326" s="102" t="s">
        <v>4148</v>
      </c>
      <c r="J326" s="102" t="s">
        <v>4063</v>
      </c>
      <c r="K326" s="102" t="s">
        <v>2976</v>
      </c>
      <c r="L326" s="102" t="s">
        <v>1056</v>
      </c>
      <c r="M326" s="102">
        <v>9011115</v>
      </c>
      <c r="N326" s="102" t="s">
        <v>1057</v>
      </c>
      <c r="O326" s="113" t="str">
        <f>LOOKUP(0,0/FIND(プルダウン!$L$1:$L$41,N326),プルダウン!$M$1:$M$41)</f>
        <v>南風原町</v>
      </c>
      <c r="P326" s="102" t="s">
        <v>1058</v>
      </c>
      <c r="Q326" s="103">
        <v>42491</v>
      </c>
    </row>
    <row r="327" spans="1:17">
      <c r="A327" s="102">
        <v>4750400196</v>
      </c>
      <c r="B327" s="102" t="s">
        <v>391</v>
      </c>
      <c r="C327" s="102" t="s">
        <v>2977</v>
      </c>
      <c r="D327" s="102" t="s">
        <v>1063</v>
      </c>
      <c r="E327" s="102">
        <v>3120042</v>
      </c>
      <c r="F327" s="102" t="s">
        <v>2978</v>
      </c>
      <c r="G327" s="102" t="s">
        <v>2979</v>
      </c>
      <c r="H327" s="102" t="s">
        <v>4437</v>
      </c>
      <c r="I327" s="102" t="s">
        <v>4198</v>
      </c>
      <c r="J327" s="102" t="s">
        <v>4063</v>
      </c>
      <c r="K327" s="102" t="s">
        <v>2980</v>
      </c>
      <c r="L327" s="102" t="s">
        <v>1064</v>
      </c>
      <c r="M327" s="102">
        <v>9020073</v>
      </c>
      <c r="N327" s="102" t="s">
        <v>1065</v>
      </c>
      <c r="O327" s="113" t="str">
        <f>LOOKUP(0,0/FIND(プルダウン!$L$1:$L$41,N327),プルダウン!$M$1:$M$41)</f>
        <v>那覇市</v>
      </c>
      <c r="P327" s="102" t="s">
        <v>1066</v>
      </c>
      <c r="Q327" s="103">
        <v>42795</v>
      </c>
    </row>
    <row r="328" spans="1:17">
      <c r="A328" s="102">
        <v>4750400196</v>
      </c>
      <c r="B328" s="102" t="s">
        <v>388</v>
      </c>
      <c r="C328" s="102" t="s">
        <v>2977</v>
      </c>
      <c r="D328" s="102" t="s">
        <v>1063</v>
      </c>
      <c r="E328" s="102">
        <v>3120042</v>
      </c>
      <c r="F328" s="102" t="s">
        <v>2978</v>
      </c>
      <c r="G328" s="102" t="s">
        <v>2979</v>
      </c>
      <c r="H328" s="102" t="s">
        <v>4437</v>
      </c>
      <c r="I328" s="102" t="s">
        <v>4198</v>
      </c>
      <c r="J328" s="102" t="s">
        <v>4063</v>
      </c>
      <c r="K328" s="102" t="s">
        <v>2980</v>
      </c>
      <c r="L328" s="102" t="s">
        <v>1064</v>
      </c>
      <c r="M328" s="102">
        <v>9020073</v>
      </c>
      <c r="N328" s="102" t="s">
        <v>1065</v>
      </c>
      <c r="O328" s="113" t="str">
        <f>LOOKUP(0,0/FIND(プルダウン!$L$1:$L$41,N328),プルダウン!$M$1:$M$41)</f>
        <v>那覇市</v>
      </c>
      <c r="P328" s="102" t="s">
        <v>1066</v>
      </c>
      <c r="Q328" s="103">
        <v>42795</v>
      </c>
    </row>
    <row r="329" spans="1:17">
      <c r="A329" s="102">
        <v>4750100911</v>
      </c>
      <c r="B329" s="102" t="s">
        <v>391</v>
      </c>
      <c r="C329" s="102" t="s">
        <v>2981</v>
      </c>
      <c r="D329" s="102" t="s">
        <v>600</v>
      </c>
      <c r="E329" s="102">
        <v>1670043</v>
      </c>
      <c r="F329" s="102" t="s">
        <v>2982</v>
      </c>
      <c r="G329" s="102" t="s">
        <v>2983</v>
      </c>
      <c r="H329" s="102" t="s">
        <v>4437</v>
      </c>
      <c r="I329" s="102" t="s">
        <v>4199</v>
      </c>
      <c r="J329" s="102" t="s">
        <v>4063</v>
      </c>
      <c r="K329" s="102" t="s">
        <v>2984</v>
      </c>
      <c r="L329" s="102" t="s">
        <v>601</v>
      </c>
      <c r="M329" s="102">
        <v>9000024</v>
      </c>
      <c r="N329" s="102" t="s">
        <v>602</v>
      </c>
      <c r="O329" s="113" t="str">
        <f>LOOKUP(0,0/FIND(プルダウン!$L$1:$L$41,N329),プルダウン!$M$1:$M$41)</f>
        <v>那覇市</v>
      </c>
      <c r="P329" s="102" t="s">
        <v>603</v>
      </c>
      <c r="Q329" s="103">
        <v>43922</v>
      </c>
    </row>
    <row r="330" spans="1:17">
      <c r="A330" s="102">
        <v>4750100911</v>
      </c>
      <c r="B330" s="102" t="s">
        <v>388</v>
      </c>
      <c r="C330" s="102" t="s">
        <v>2981</v>
      </c>
      <c r="D330" s="102" t="s">
        <v>600</v>
      </c>
      <c r="E330" s="102">
        <v>1670043</v>
      </c>
      <c r="F330" s="102" t="s">
        <v>2982</v>
      </c>
      <c r="G330" s="102" t="s">
        <v>2983</v>
      </c>
      <c r="H330" s="102" t="s">
        <v>4437</v>
      </c>
      <c r="I330" s="102" t="s">
        <v>4199</v>
      </c>
      <c r="J330" s="102" t="s">
        <v>4063</v>
      </c>
      <c r="K330" s="102" t="s">
        <v>2984</v>
      </c>
      <c r="L330" s="102" t="s">
        <v>601</v>
      </c>
      <c r="M330" s="102">
        <v>9000024</v>
      </c>
      <c r="N330" s="102" t="s">
        <v>602</v>
      </c>
      <c r="O330" s="113" t="str">
        <f>LOOKUP(0,0/FIND(プルダウン!$L$1:$L$41,N330),プルダウン!$M$1:$M$41)</f>
        <v>那覇市</v>
      </c>
      <c r="P330" s="102" t="s">
        <v>603</v>
      </c>
      <c r="Q330" s="103">
        <v>43922</v>
      </c>
    </row>
    <row r="331" spans="1:17">
      <c r="A331" s="102">
        <v>4750101000</v>
      </c>
      <c r="B331" s="102" t="s">
        <v>391</v>
      </c>
      <c r="C331" s="102" t="s">
        <v>2985</v>
      </c>
      <c r="D331" s="102" t="s">
        <v>600</v>
      </c>
      <c r="E331" s="102">
        <v>1670043</v>
      </c>
      <c r="F331" s="102" t="s">
        <v>2982</v>
      </c>
      <c r="G331" s="102" t="s">
        <v>2983</v>
      </c>
      <c r="H331" s="102" t="s">
        <v>4437</v>
      </c>
      <c r="I331" s="102" t="s">
        <v>4199</v>
      </c>
      <c r="J331" s="102" t="s">
        <v>4063</v>
      </c>
      <c r="K331" s="102" t="s">
        <v>2986</v>
      </c>
      <c r="L331" s="102" t="s">
        <v>633</v>
      </c>
      <c r="M331" s="102">
        <v>9030807</v>
      </c>
      <c r="N331" s="102" t="s">
        <v>634</v>
      </c>
      <c r="O331" s="113" t="str">
        <f>LOOKUP(0,0/FIND(プルダウン!$L$1:$L$41,N331),プルダウン!$M$1:$M$41)</f>
        <v>那覇市</v>
      </c>
      <c r="P331" s="102" t="s">
        <v>635</v>
      </c>
      <c r="Q331" s="103">
        <v>44136</v>
      </c>
    </row>
    <row r="332" spans="1:17">
      <c r="A332" s="102">
        <v>4750101000</v>
      </c>
      <c r="B332" s="102" t="s">
        <v>388</v>
      </c>
      <c r="C332" s="102" t="s">
        <v>2985</v>
      </c>
      <c r="D332" s="102" t="s">
        <v>600</v>
      </c>
      <c r="E332" s="102">
        <v>1670043</v>
      </c>
      <c r="F332" s="102" t="s">
        <v>2982</v>
      </c>
      <c r="G332" s="102" t="s">
        <v>2983</v>
      </c>
      <c r="H332" s="102" t="s">
        <v>4437</v>
      </c>
      <c r="I332" s="102" t="s">
        <v>4199</v>
      </c>
      <c r="J332" s="102" t="s">
        <v>4063</v>
      </c>
      <c r="K332" s="102" t="s">
        <v>2986</v>
      </c>
      <c r="L332" s="102" t="s">
        <v>633</v>
      </c>
      <c r="M332" s="102">
        <v>9030807</v>
      </c>
      <c r="N332" s="102" t="s">
        <v>634</v>
      </c>
      <c r="O332" s="113" t="str">
        <f>LOOKUP(0,0/FIND(プルダウン!$L$1:$L$41,N332),プルダウン!$M$1:$M$41)</f>
        <v>那覇市</v>
      </c>
      <c r="P332" s="102" t="s">
        <v>635</v>
      </c>
      <c r="Q332" s="103">
        <v>44136</v>
      </c>
    </row>
    <row r="333" spans="1:17">
      <c r="A333" s="102">
        <v>4750500169</v>
      </c>
      <c r="B333" s="102" t="s">
        <v>391</v>
      </c>
      <c r="C333" s="102" t="s">
        <v>2987</v>
      </c>
      <c r="D333" s="102" t="s">
        <v>1152</v>
      </c>
      <c r="E333" s="102">
        <v>9030124</v>
      </c>
      <c r="F333" s="102" t="s">
        <v>2988</v>
      </c>
      <c r="G333" s="102" t="s">
        <v>1155</v>
      </c>
      <c r="H333" s="102" t="s">
        <v>4437</v>
      </c>
      <c r="I333" s="102" t="s">
        <v>4200</v>
      </c>
      <c r="J333" s="102" t="s">
        <v>4063</v>
      </c>
      <c r="K333" s="102" t="s">
        <v>2989</v>
      </c>
      <c r="L333" s="102" t="s">
        <v>1153</v>
      </c>
      <c r="M333" s="102">
        <v>9030117</v>
      </c>
      <c r="N333" s="102" t="s">
        <v>1154</v>
      </c>
      <c r="O333" s="113" t="str">
        <f>LOOKUP(0,0/FIND(プルダウン!$L$1:$L$41,N333),プルダウン!$M$1:$M$41)</f>
        <v>西原町</v>
      </c>
      <c r="P333" s="102" t="s">
        <v>1155</v>
      </c>
      <c r="Q333" s="103">
        <v>43160</v>
      </c>
    </row>
    <row r="334" spans="1:17">
      <c r="A334" s="102">
        <v>4750500169</v>
      </c>
      <c r="B334" s="102" t="s">
        <v>388</v>
      </c>
      <c r="C334" s="102" t="s">
        <v>2987</v>
      </c>
      <c r="D334" s="102" t="s">
        <v>1152</v>
      </c>
      <c r="E334" s="102">
        <v>9030124</v>
      </c>
      <c r="F334" s="102" t="s">
        <v>2988</v>
      </c>
      <c r="G334" s="102" t="s">
        <v>1155</v>
      </c>
      <c r="H334" s="102" t="s">
        <v>4437</v>
      </c>
      <c r="I334" s="102" t="s">
        <v>4200</v>
      </c>
      <c r="J334" s="102" t="s">
        <v>4063</v>
      </c>
      <c r="K334" s="102" t="s">
        <v>2989</v>
      </c>
      <c r="L334" s="102" t="s">
        <v>1153</v>
      </c>
      <c r="M334" s="102">
        <v>9030117</v>
      </c>
      <c r="N334" s="102" t="s">
        <v>1154</v>
      </c>
      <c r="O334" s="113" t="str">
        <f>LOOKUP(0,0/FIND(プルダウン!$L$1:$L$41,N334),プルダウン!$M$1:$M$41)</f>
        <v>西原町</v>
      </c>
      <c r="P334" s="102" t="s">
        <v>1155</v>
      </c>
      <c r="Q334" s="103">
        <v>43160</v>
      </c>
    </row>
    <row r="335" spans="1:17">
      <c r="A335" s="102">
        <v>4751900103</v>
      </c>
      <c r="B335" s="102" t="s">
        <v>391</v>
      </c>
      <c r="C335" s="102" t="s">
        <v>2987</v>
      </c>
      <c r="D335" s="102" t="s">
        <v>1152</v>
      </c>
      <c r="E335" s="102">
        <v>9030124</v>
      </c>
      <c r="F335" s="102" t="s">
        <v>2988</v>
      </c>
      <c r="G335" s="102" t="s">
        <v>1155</v>
      </c>
      <c r="H335" s="102" t="s">
        <v>4437</v>
      </c>
      <c r="I335" s="102" t="s">
        <v>4200</v>
      </c>
      <c r="J335" s="102" t="s">
        <v>4063</v>
      </c>
      <c r="K335" s="102" t="s">
        <v>2990</v>
      </c>
      <c r="L335" s="102" t="s">
        <v>2157</v>
      </c>
      <c r="M335" s="102">
        <v>9011304</v>
      </c>
      <c r="N335" s="102" t="s">
        <v>2158</v>
      </c>
      <c r="O335" s="113" t="str">
        <f>LOOKUP(0,0/FIND(プルダウン!$L$1:$L$41,N335),プルダウン!$M$1:$M$41)</f>
        <v>与那原町</v>
      </c>
      <c r="P335" s="102" t="s">
        <v>2159</v>
      </c>
      <c r="Q335" s="103">
        <v>43617</v>
      </c>
    </row>
    <row r="336" spans="1:17">
      <c r="A336" s="102">
        <v>4751900103</v>
      </c>
      <c r="B336" s="102" t="s">
        <v>388</v>
      </c>
      <c r="C336" s="102" t="s">
        <v>2987</v>
      </c>
      <c r="D336" s="102" t="s">
        <v>1152</v>
      </c>
      <c r="E336" s="102">
        <v>9030124</v>
      </c>
      <c r="F336" s="102" t="s">
        <v>2988</v>
      </c>
      <c r="G336" s="102" t="s">
        <v>1155</v>
      </c>
      <c r="H336" s="102" t="s">
        <v>4437</v>
      </c>
      <c r="I336" s="102" t="s">
        <v>4200</v>
      </c>
      <c r="J336" s="102" t="s">
        <v>4063</v>
      </c>
      <c r="K336" s="102" t="s">
        <v>2990</v>
      </c>
      <c r="L336" s="102" t="s">
        <v>2157</v>
      </c>
      <c r="M336" s="102">
        <v>9011304</v>
      </c>
      <c r="N336" s="102" t="s">
        <v>2158</v>
      </c>
      <c r="O336" s="113" t="str">
        <f>LOOKUP(0,0/FIND(プルダウン!$L$1:$L$41,N336),プルダウン!$M$1:$M$41)</f>
        <v>与那原町</v>
      </c>
      <c r="P336" s="102" t="s">
        <v>2159</v>
      </c>
      <c r="Q336" s="103">
        <v>43617</v>
      </c>
    </row>
    <row r="337" spans="1:17">
      <c r="A337" s="102">
        <v>4750300594</v>
      </c>
      <c r="B337" s="102" t="s">
        <v>391</v>
      </c>
      <c r="C337" s="102" t="s">
        <v>2991</v>
      </c>
      <c r="D337" s="102" t="s">
        <v>1011</v>
      </c>
      <c r="E337" s="102">
        <v>1600023</v>
      </c>
      <c r="F337" s="102" t="s">
        <v>2992</v>
      </c>
      <c r="G337" s="102" t="s">
        <v>2766</v>
      </c>
      <c r="H337" s="102" t="s">
        <v>4437</v>
      </c>
      <c r="I337" s="102" t="s">
        <v>4149</v>
      </c>
      <c r="J337" s="102" t="s">
        <v>4063</v>
      </c>
      <c r="K337" s="102" t="s">
        <v>2993</v>
      </c>
      <c r="L337" s="102" t="s">
        <v>1012</v>
      </c>
      <c r="M337" s="102">
        <v>9012134</v>
      </c>
      <c r="N337" s="102" t="s">
        <v>1013</v>
      </c>
      <c r="O337" s="113" t="str">
        <f>LOOKUP(0,0/FIND(プルダウン!$L$1:$L$41,N337),プルダウン!$M$1:$M$41)</f>
        <v>浦添市</v>
      </c>
      <c r="P337" s="102" t="s">
        <v>1014</v>
      </c>
      <c r="Q337" s="103">
        <v>44409</v>
      </c>
    </row>
    <row r="338" spans="1:17">
      <c r="A338" s="102">
        <v>4750200570</v>
      </c>
      <c r="B338" s="102" t="s">
        <v>391</v>
      </c>
      <c r="C338" s="102" t="s">
        <v>2991</v>
      </c>
      <c r="D338" s="102" t="s">
        <v>1011</v>
      </c>
      <c r="E338" s="102">
        <v>1600022</v>
      </c>
      <c r="F338" s="102" t="s">
        <v>2992</v>
      </c>
      <c r="G338" s="102" t="s">
        <v>2766</v>
      </c>
      <c r="H338" s="102" t="s">
        <v>4437</v>
      </c>
      <c r="I338" s="102" t="s">
        <v>4149</v>
      </c>
      <c r="J338" s="102" t="s">
        <v>4063</v>
      </c>
      <c r="K338" s="102" t="s">
        <v>2994</v>
      </c>
      <c r="L338" s="102" t="s">
        <v>2995</v>
      </c>
      <c r="M338" s="102">
        <v>9010302</v>
      </c>
      <c r="N338" s="102" t="s">
        <v>2996</v>
      </c>
      <c r="O338" s="113" t="str">
        <f>LOOKUP(0,0/FIND(プルダウン!$L$1:$L$41,N338),プルダウン!$M$1:$M$41)</f>
        <v>糸満市</v>
      </c>
      <c r="P338" s="102" t="s">
        <v>2997</v>
      </c>
      <c r="Q338" s="103">
        <v>44958</v>
      </c>
    </row>
    <row r="339" spans="1:17">
      <c r="A339" s="102">
        <v>4750100325</v>
      </c>
      <c r="B339" s="102" t="s">
        <v>391</v>
      </c>
      <c r="C339" s="102" t="s">
        <v>2998</v>
      </c>
      <c r="D339" s="102" t="s">
        <v>198</v>
      </c>
      <c r="E339" s="102">
        <v>9020061</v>
      </c>
      <c r="F339" s="102" t="s">
        <v>449</v>
      </c>
      <c r="G339" s="102" t="s">
        <v>450</v>
      </c>
      <c r="H339" s="102" t="s">
        <v>4437</v>
      </c>
      <c r="I339" s="102" t="s">
        <v>4201</v>
      </c>
      <c r="J339" s="102" t="s">
        <v>4063</v>
      </c>
      <c r="K339" s="102" t="s">
        <v>2999</v>
      </c>
      <c r="L339" s="102" t="s">
        <v>448</v>
      </c>
      <c r="M339" s="102">
        <v>9020061</v>
      </c>
      <c r="N339" s="102" t="s">
        <v>449</v>
      </c>
      <c r="O339" s="113" t="str">
        <f>LOOKUP(0,0/FIND(プルダウン!$L$1:$L$41,N339),プルダウン!$M$1:$M$41)</f>
        <v>那覇市</v>
      </c>
      <c r="P339" s="102" t="s">
        <v>450</v>
      </c>
      <c r="Q339" s="103">
        <v>41730</v>
      </c>
    </row>
    <row r="340" spans="1:17">
      <c r="A340" s="102">
        <v>4750100325</v>
      </c>
      <c r="B340" s="102" t="s">
        <v>388</v>
      </c>
      <c r="C340" s="102" t="s">
        <v>2998</v>
      </c>
      <c r="D340" s="102" t="s">
        <v>198</v>
      </c>
      <c r="E340" s="102">
        <v>9020061</v>
      </c>
      <c r="F340" s="102" t="s">
        <v>449</v>
      </c>
      <c r="G340" s="102" t="s">
        <v>450</v>
      </c>
      <c r="H340" s="102" t="s">
        <v>4437</v>
      </c>
      <c r="I340" s="102" t="s">
        <v>4201</v>
      </c>
      <c r="J340" s="102" t="s">
        <v>4063</v>
      </c>
      <c r="K340" s="102" t="s">
        <v>2999</v>
      </c>
      <c r="L340" s="102" t="s">
        <v>448</v>
      </c>
      <c r="M340" s="102">
        <v>9020061</v>
      </c>
      <c r="N340" s="102" t="s">
        <v>449</v>
      </c>
      <c r="O340" s="113" t="str">
        <f>LOOKUP(0,0/FIND(プルダウン!$L$1:$L$41,N340),プルダウン!$M$1:$M$41)</f>
        <v>那覇市</v>
      </c>
      <c r="P340" s="102" t="s">
        <v>450</v>
      </c>
      <c r="Q340" s="103">
        <v>41518</v>
      </c>
    </row>
    <row r="341" spans="1:17">
      <c r="A341" s="102">
        <v>4750100754</v>
      </c>
      <c r="B341" s="102" t="s">
        <v>388</v>
      </c>
      <c r="C341" s="102" t="s">
        <v>2998</v>
      </c>
      <c r="D341" s="102" t="s">
        <v>198</v>
      </c>
      <c r="E341" s="102">
        <v>9020061</v>
      </c>
      <c r="F341" s="102" t="s">
        <v>3000</v>
      </c>
      <c r="G341" s="102" t="s">
        <v>450</v>
      </c>
      <c r="H341" s="102" t="s">
        <v>4437</v>
      </c>
      <c r="I341" s="102" t="s">
        <v>4201</v>
      </c>
      <c r="J341" s="102" t="s">
        <v>4063</v>
      </c>
      <c r="K341" s="102" t="s">
        <v>3001</v>
      </c>
      <c r="L341" s="102" t="s">
        <v>548</v>
      </c>
      <c r="M341" s="102">
        <v>9020061</v>
      </c>
      <c r="N341" s="102" t="s">
        <v>549</v>
      </c>
      <c r="O341" s="113" t="str">
        <f>LOOKUP(0,0/FIND(プルダウン!$L$1:$L$41,N341),プルダウン!$M$1:$M$41)</f>
        <v>那覇市</v>
      </c>
      <c r="P341" s="102" t="s">
        <v>199</v>
      </c>
      <c r="Q341" s="103">
        <v>43221</v>
      </c>
    </row>
    <row r="342" spans="1:17">
      <c r="A342" s="102">
        <v>4751300718</v>
      </c>
      <c r="B342" s="102" t="s">
        <v>388</v>
      </c>
      <c r="C342" s="102" t="s">
        <v>3002</v>
      </c>
      <c r="D342" s="102" t="s">
        <v>371</v>
      </c>
      <c r="E342" s="102">
        <v>9042215</v>
      </c>
      <c r="F342" s="102" t="s">
        <v>3003</v>
      </c>
      <c r="G342" s="102" t="s">
        <v>3004</v>
      </c>
      <c r="H342" s="102" t="s">
        <v>4437</v>
      </c>
      <c r="I342" s="102" t="s">
        <v>4202</v>
      </c>
      <c r="J342" s="102" t="s">
        <v>4063</v>
      </c>
      <c r="K342" s="102" t="s">
        <v>3005</v>
      </c>
      <c r="L342" s="102" t="s">
        <v>1973</v>
      </c>
      <c r="M342" s="102">
        <v>9042204</v>
      </c>
      <c r="N342" s="102" t="s">
        <v>372</v>
      </c>
      <c r="O342" s="113" t="str">
        <f>LOOKUP(0,0/FIND(プルダウン!$L$1:$L$41,N342),プルダウン!$M$1:$M$41)</f>
        <v>うるま市</v>
      </c>
      <c r="P342" s="102" t="s">
        <v>373</v>
      </c>
      <c r="Q342" s="103">
        <v>44652</v>
      </c>
    </row>
    <row r="343" spans="1:17">
      <c r="A343" s="102">
        <v>4751300577</v>
      </c>
      <c r="B343" s="102" t="s">
        <v>391</v>
      </c>
      <c r="C343" s="102" t="s">
        <v>3002</v>
      </c>
      <c r="D343" s="102" t="s">
        <v>371</v>
      </c>
      <c r="E343" s="102">
        <v>9042215</v>
      </c>
      <c r="F343" s="102" t="s">
        <v>3003</v>
      </c>
      <c r="G343" s="102" t="s">
        <v>3004</v>
      </c>
      <c r="H343" s="102" t="s">
        <v>4437</v>
      </c>
      <c r="I343" s="102" t="s">
        <v>4202</v>
      </c>
      <c r="J343" s="102" t="s">
        <v>4063</v>
      </c>
      <c r="K343" s="102" t="s">
        <v>3006</v>
      </c>
      <c r="L343" s="102" t="s">
        <v>1931</v>
      </c>
      <c r="M343" s="102">
        <v>9042211</v>
      </c>
      <c r="N343" s="102" t="s">
        <v>1932</v>
      </c>
      <c r="O343" s="113" t="str">
        <f>LOOKUP(0,0/FIND(プルダウン!$L$1:$L$41,N343),プルダウン!$M$1:$M$41)</f>
        <v>うるま市</v>
      </c>
      <c r="P343" s="102" t="s">
        <v>1933</v>
      </c>
      <c r="Q343" s="103">
        <v>44197</v>
      </c>
    </row>
    <row r="344" spans="1:17">
      <c r="A344" s="102">
        <v>4751300577</v>
      </c>
      <c r="B344" s="102" t="s">
        <v>388</v>
      </c>
      <c r="C344" s="102" t="s">
        <v>3002</v>
      </c>
      <c r="D344" s="102" t="s">
        <v>371</v>
      </c>
      <c r="E344" s="102">
        <v>9042215</v>
      </c>
      <c r="F344" s="102" t="s">
        <v>3003</v>
      </c>
      <c r="G344" s="102" t="s">
        <v>3004</v>
      </c>
      <c r="H344" s="102" t="s">
        <v>4437</v>
      </c>
      <c r="I344" s="102" t="s">
        <v>4202</v>
      </c>
      <c r="J344" s="102" t="s">
        <v>4063</v>
      </c>
      <c r="K344" s="102" t="s">
        <v>3006</v>
      </c>
      <c r="L344" s="102" t="s">
        <v>1931</v>
      </c>
      <c r="M344" s="102">
        <v>9042211</v>
      </c>
      <c r="N344" s="102" t="s">
        <v>1932</v>
      </c>
      <c r="O344" s="113" t="str">
        <f>LOOKUP(0,0/FIND(プルダウン!$L$1:$L$41,N344),プルダウン!$M$1:$M$41)</f>
        <v>うるま市</v>
      </c>
      <c r="P344" s="102" t="s">
        <v>1933</v>
      </c>
      <c r="Q344" s="103">
        <v>44197</v>
      </c>
    </row>
    <row r="345" spans="1:17">
      <c r="A345" s="102">
        <v>4751300353</v>
      </c>
      <c r="B345" s="102" t="s">
        <v>388</v>
      </c>
      <c r="C345" s="102" t="s">
        <v>3007</v>
      </c>
      <c r="D345" s="102" t="s">
        <v>371</v>
      </c>
      <c r="E345" s="102">
        <v>9042215</v>
      </c>
      <c r="F345" s="102" t="s">
        <v>3008</v>
      </c>
      <c r="G345" s="102" t="s">
        <v>3004</v>
      </c>
      <c r="H345" s="102" t="s">
        <v>4437</v>
      </c>
      <c r="I345" s="102" t="s">
        <v>4203</v>
      </c>
      <c r="J345" s="102" t="s">
        <v>4063</v>
      </c>
      <c r="K345" s="102" t="s">
        <v>3009</v>
      </c>
      <c r="L345" s="102" t="s">
        <v>1874</v>
      </c>
      <c r="M345" s="102">
        <v>9042215</v>
      </c>
      <c r="N345" s="102" t="s">
        <v>1875</v>
      </c>
      <c r="O345" s="113" t="str">
        <f>LOOKUP(0,0/FIND(プルダウン!$L$1:$L$41,N345),プルダウン!$M$1:$M$41)</f>
        <v>うるま市</v>
      </c>
      <c r="P345" s="102" t="s">
        <v>1876</v>
      </c>
      <c r="Q345" s="103">
        <v>43191</v>
      </c>
    </row>
    <row r="346" spans="1:17">
      <c r="A346" s="102">
        <v>4750700124</v>
      </c>
      <c r="B346" s="102" t="s">
        <v>391</v>
      </c>
      <c r="C346" s="102" t="s">
        <v>3010</v>
      </c>
      <c r="D346" s="102" t="s">
        <v>1196</v>
      </c>
      <c r="E346" s="102">
        <v>9010221</v>
      </c>
      <c r="F346" s="102" t="s">
        <v>3011</v>
      </c>
      <c r="G346" s="102" t="s">
        <v>1198</v>
      </c>
      <c r="H346" s="102" t="s">
        <v>4437</v>
      </c>
      <c r="I346" s="102" t="s">
        <v>4204</v>
      </c>
      <c r="J346" s="102" t="s">
        <v>4063</v>
      </c>
      <c r="K346" s="102"/>
      <c r="L346" s="102" t="s">
        <v>1197</v>
      </c>
      <c r="M346" s="102">
        <v>9010221</v>
      </c>
      <c r="N346" s="102" t="s">
        <v>3012</v>
      </c>
      <c r="O346" s="113" t="str">
        <f>LOOKUP(0,0/FIND(プルダウン!$L$1:$L$41,N346),プルダウン!$M$1:$M$41)</f>
        <v>豊見城市</v>
      </c>
      <c r="P346" s="102" t="s">
        <v>1198</v>
      </c>
      <c r="Q346" s="103">
        <v>42552</v>
      </c>
    </row>
    <row r="347" spans="1:17">
      <c r="A347" s="102">
        <v>4750700124</v>
      </c>
      <c r="B347" s="102" t="s">
        <v>388</v>
      </c>
      <c r="C347" s="102" t="s">
        <v>3010</v>
      </c>
      <c r="D347" s="102" t="s">
        <v>1196</v>
      </c>
      <c r="E347" s="102">
        <v>9010221</v>
      </c>
      <c r="F347" s="102" t="s">
        <v>3011</v>
      </c>
      <c r="G347" s="102" t="s">
        <v>1198</v>
      </c>
      <c r="H347" s="102" t="s">
        <v>4437</v>
      </c>
      <c r="I347" s="102" t="s">
        <v>4204</v>
      </c>
      <c r="J347" s="102" t="s">
        <v>4063</v>
      </c>
      <c r="K347" s="102"/>
      <c r="L347" s="102" t="s">
        <v>1197</v>
      </c>
      <c r="M347" s="102">
        <v>9010221</v>
      </c>
      <c r="N347" s="102" t="s">
        <v>3012</v>
      </c>
      <c r="O347" s="113" t="str">
        <f>LOOKUP(0,0/FIND(プルダウン!$L$1:$L$41,N347),プルダウン!$M$1:$M$41)</f>
        <v>豊見城市</v>
      </c>
      <c r="P347" s="102" t="s">
        <v>1198</v>
      </c>
      <c r="Q347" s="103">
        <v>42552</v>
      </c>
    </row>
    <row r="348" spans="1:17">
      <c r="A348" s="102">
        <v>4750700298</v>
      </c>
      <c r="B348" s="102" t="s">
        <v>391</v>
      </c>
      <c r="C348" s="102" t="s">
        <v>3010</v>
      </c>
      <c r="D348" s="102" t="s">
        <v>1196</v>
      </c>
      <c r="E348" s="102">
        <v>9010221</v>
      </c>
      <c r="F348" s="102" t="s">
        <v>3013</v>
      </c>
      <c r="G348" s="102" t="s">
        <v>1198</v>
      </c>
      <c r="H348" s="102" t="s">
        <v>4437</v>
      </c>
      <c r="I348" s="102" t="s">
        <v>4204</v>
      </c>
      <c r="J348" s="102" t="s">
        <v>4063</v>
      </c>
      <c r="K348" s="102" t="s">
        <v>3014</v>
      </c>
      <c r="L348" s="102" t="s">
        <v>1244</v>
      </c>
      <c r="M348" s="102">
        <v>9010244</v>
      </c>
      <c r="N348" s="102" t="s">
        <v>1245</v>
      </c>
      <c r="O348" s="113" t="str">
        <f>LOOKUP(0,0/FIND(プルダウン!$L$1:$L$41,N348),プルダウン!$M$1:$M$41)</f>
        <v>豊見城市</v>
      </c>
      <c r="P348" s="102" t="s">
        <v>1246</v>
      </c>
      <c r="Q348" s="103">
        <v>44136</v>
      </c>
    </row>
    <row r="349" spans="1:17">
      <c r="A349" s="102">
        <v>4750700298</v>
      </c>
      <c r="B349" s="102" t="s">
        <v>388</v>
      </c>
      <c r="C349" s="102" t="s">
        <v>3010</v>
      </c>
      <c r="D349" s="102" t="s">
        <v>1196</v>
      </c>
      <c r="E349" s="102">
        <v>9010221</v>
      </c>
      <c r="F349" s="102" t="s">
        <v>3013</v>
      </c>
      <c r="G349" s="102" t="s">
        <v>1198</v>
      </c>
      <c r="H349" s="102" t="s">
        <v>4437</v>
      </c>
      <c r="I349" s="102" t="s">
        <v>4204</v>
      </c>
      <c r="J349" s="102" t="s">
        <v>4063</v>
      </c>
      <c r="K349" s="102" t="s">
        <v>3014</v>
      </c>
      <c r="L349" s="102" t="s">
        <v>1244</v>
      </c>
      <c r="M349" s="102">
        <v>9010244</v>
      </c>
      <c r="N349" s="102" t="s">
        <v>1245</v>
      </c>
      <c r="O349" s="113" t="str">
        <f>LOOKUP(0,0/FIND(プルダウン!$L$1:$L$41,N349),プルダウン!$M$1:$M$41)</f>
        <v>豊見城市</v>
      </c>
      <c r="P349" s="102" t="s">
        <v>1246</v>
      </c>
      <c r="Q349" s="103">
        <v>44136</v>
      </c>
    </row>
    <row r="350" spans="1:17">
      <c r="A350" s="102">
        <v>4751600315</v>
      </c>
      <c r="B350" s="102" t="s">
        <v>391</v>
      </c>
      <c r="C350" s="102" t="s">
        <v>3015</v>
      </c>
      <c r="D350" s="102" t="s">
        <v>162</v>
      </c>
      <c r="E350" s="102">
        <v>9050019</v>
      </c>
      <c r="F350" s="102" t="s">
        <v>2769</v>
      </c>
      <c r="G350" s="102" t="s">
        <v>290</v>
      </c>
      <c r="H350" s="102" t="s">
        <v>4437</v>
      </c>
      <c r="I350" s="102" t="s">
        <v>4150</v>
      </c>
      <c r="J350" s="102" t="s">
        <v>4063</v>
      </c>
      <c r="K350" s="102" t="s">
        <v>3016</v>
      </c>
      <c r="L350" s="102" t="s">
        <v>2037</v>
      </c>
      <c r="M350" s="102">
        <v>9050019</v>
      </c>
      <c r="N350" s="102" t="s">
        <v>2038</v>
      </c>
      <c r="O350" s="113" t="str">
        <f>LOOKUP(0,0/FIND(プルダウン!$L$1:$L$41,N350),プルダウン!$M$1:$M$41)</f>
        <v>名護市</v>
      </c>
      <c r="P350" s="102" t="s">
        <v>3017</v>
      </c>
      <c r="Q350" s="103">
        <v>43709</v>
      </c>
    </row>
    <row r="351" spans="1:17">
      <c r="A351" s="102">
        <v>4751600315</v>
      </c>
      <c r="B351" s="102" t="s">
        <v>388</v>
      </c>
      <c r="C351" s="102" t="s">
        <v>3015</v>
      </c>
      <c r="D351" s="102" t="s">
        <v>162</v>
      </c>
      <c r="E351" s="102">
        <v>9050019</v>
      </c>
      <c r="F351" s="102" t="s">
        <v>2769</v>
      </c>
      <c r="G351" s="102" t="s">
        <v>290</v>
      </c>
      <c r="H351" s="102" t="s">
        <v>4437</v>
      </c>
      <c r="I351" s="102" t="s">
        <v>4150</v>
      </c>
      <c r="J351" s="102" t="s">
        <v>4063</v>
      </c>
      <c r="K351" s="102" t="s">
        <v>3016</v>
      </c>
      <c r="L351" s="102" t="s">
        <v>2037</v>
      </c>
      <c r="M351" s="102">
        <v>9050019</v>
      </c>
      <c r="N351" s="102" t="s">
        <v>2038</v>
      </c>
      <c r="O351" s="113" t="str">
        <f>LOOKUP(0,0/FIND(プルダウン!$L$1:$L$41,N351),プルダウン!$M$1:$M$41)</f>
        <v>名護市</v>
      </c>
      <c r="P351" s="102" t="s">
        <v>3017</v>
      </c>
      <c r="Q351" s="103">
        <v>43709</v>
      </c>
    </row>
    <row r="352" spans="1:17">
      <c r="A352" s="102">
        <v>4751600414</v>
      </c>
      <c r="B352" s="102" t="s">
        <v>391</v>
      </c>
      <c r="C352" s="102" t="s">
        <v>3015</v>
      </c>
      <c r="D352" s="102" t="s">
        <v>162</v>
      </c>
      <c r="E352" s="102">
        <v>9050019</v>
      </c>
      <c r="F352" s="102" t="s">
        <v>3018</v>
      </c>
      <c r="G352" s="102" t="s">
        <v>290</v>
      </c>
      <c r="H352" s="102" t="s">
        <v>4437</v>
      </c>
      <c r="I352" s="102" t="s">
        <v>4150</v>
      </c>
      <c r="J352" s="102" t="s">
        <v>4063</v>
      </c>
      <c r="K352" s="102" t="s">
        <v>3019</v>
      </c>
      <c r="L352" s="102" t="s">
        <v>2067</v>
      </c>
      <c r="M352" s="102">
        <v>9050019</v>
      </c>
      <c r="N352" s="102" t="s">
        <v>2068</v>
      </c>
      <c r="O352" s="113" t="str">
        <f>LOOKUP(0,0/FIND(プルダウン!$L$1:$L$41,N352),プルダウン!$M$1:$M$41)</f>
        <v>名護市</v>
      </c>
      <c r="P352" s="102" t="s">
        <v>2069</v>
      </c>
      <c r="Q352" s="103">
        <v>44713</v>
      </c>
    </row>
    <row r="353" spans="1:17">
      <c r="A353" s="102">
        <v>4751600414</v>
      </c>
      <c r="B353" s="102" t="s">
        <v>388</v>
      </c>
      <c r="C353" s="102" t="s">
        <v>3015</v>
      </c>
      <c r="D353" s="102" t="s">
        <v>162</v>
      </c>
      <c r="E353" s="102">
        <v>9050019</v>
      </c>
      <c r="F353" s="102" t="s">
        <v>3018</v>
      </c>
      <c r="G353" s="102" t="s">
        <v>290</v>
      </c>
      <c r="H353" s="102" t="s">
        <v>4437</v>
      </c>
      <c r="I353" s="102" t="s">
        <v>4150</v>
      </c>
      <c r="J353" s="102" t="s">
        <v>4063</v>
      </c>
      <c r="K353" s="102" t="s">
        <v>3019</v>
      </c>
      <c r="L353" s="102" t="s">
        <v>2067</v>
      </c>
      <c r="M353" s="102">
        <v>9050019</v>
      </c>
      <c r="N353" s="102" t="s">
        <v>2068</v>
      </c>
      <c r="O353" s="113" t="str">
        <f>LOOKUP(0,0/FIND(プルダウン!$L$1:$L$41,N353),プルダウン!$M$1:$M$41)</f>
        <v>名護市</v>
      </c>
      <c r="P353" s="102" t="s">
        <v>2069</v>
      </c>
      <c r="Q353" s="103">
        <v>44713</v>
      </c>
    </row>
    <row r="354" spans="1:17">
      <c r="A354" s="102">
        <v>4750801096</v>
      </c>
      <c r="B354" s="102" t="s">
        <v>391</v>
      </c>
      <c r="C354" s="102" t="s">
        <v>3020</v>
      </c>
      <c r="D354" s="102" t="s">
        <v>1522</v>
      </c>
      <c r="E354" s="102">
        <v>9000013</v>
      </c>
      <c r="F354" s="102" t="s">
        <v>3021</v>
      </c>
      <c r="G354" s="102" t="s">
        <v>1525</v>
      </c>
      <c r="H354" s="102" t="s">
        <v>4437</v>
      </c>
      <c r="I354" s="102" t="s">
        <v>4205</v>
      </c>
      <c r="J354" s="102" t="s">
        <v>4063</v>
      </c>
      <c r="K354" s="102" t="s">
        <v>3022</v>
      </c>
      <c r="L354" s="102" t="s">
        <v>1523</v>
      </c>
      <c r="M354" s="102">
        <v>9042142</v>
      </c>
      <c r="N354" s="102" t="s">
        <v>1524</v>
      </c>
      <c r="O354" s="113" t="str">
        <f>LOOKUP(0,0/FIND(プルダウン!$L$1:$L$41,N354),プルダウン!$M$1:$M$41)</f>
        <v>沖縄市</v>
      </c>
      <c r="P354" s="102" t="s">
        <v>1525</v>
      </c>
      <c r="Q354" s="103">
        <v>44713</v>
      </c>
    </row>
    <row r="355" spans="1:17">
      <c r="A355" s="102">
        <v>4750801096</v>
      </c>
      <c r="B355" s="102" t="s">
        <v>388</v>
      </c>
      <c r="C355" s="102" t="s">
        <v>3020</v>
      </c>
      <c r="D355" s="102" t="s">
        <v>1522</v>
      </c>
      <c r="E355" s="102">
        <v>9000013</v>
      </c>
      <c r="F355" s="102" t="s">
        <v>3021</v>
      </c>
      <c r="G355" s="102" t="s">
        <v>1525</v>
      </c>
      <c r="H355" s="102" t="s">
        <v>4437</v>
      </c>
      <c r="I355" s="102" t="s">
        <v>4205</v>
      </c>
      <c r="J355" s="102" t="s">
        <v>4063</v>
      </c>
      <c r="K355" s="102" t="s">
        <v>3022</v>
      </c>
      <c r="L355" s="102" t="s">
        <v>1523</v>
      </c>
      <c r="M355" s="102">
        <v>9042142</v>
      </c>
      <c r="N355" s="102" t="s">
        <v>1524</v>
      </c>
      <c r="O355" s="113" t="str">
        <f>LOOKUP(0,0/FIND(プルダウン!$L$1:$L$41,N355),プルダウン!$M$1:$M$41)</f>
        <v>沖縄市</v>
      </c>
      <c r="P355" s="102" t="s">
        <v>1525</v>
      </c>
      <c r="Q355" s="103">
        <v>44713</v>
      </c>
    </row>
    <row r="356" spans="1:17">
      <c r="A356" s="102">
        <v>4750101224</v>
      </c>
      <c r="B356" s="102" t="s">
        <v>391</v>
      </c>
      <c r="C356" s="102" t="s">
        <v>3023</v>
      </c>
      <c r="D356" s="102" t="s">
        <v>146</v>
      </c>
      <c r="E356" s="102">
        <v>9000027</v>
      </c>
      <c r="F356" s="102" t="s">
        <v>3024</v>
      </c>
      <c r="G356" s="102" t="s">
        <v>3025</v>
      </c>
      <c r="H356" s="102" t="s">
        <v>4437</v>
      </c>
      <c r="I356" s="102" t="s">
        <v>4206</v>
      </c>
      <c r="J356" s="102" t="s">
        <v>4063</v>
      </c>
      <c r="K356" s="102" t="s">
        <v>3026</v>
      </c>
      <c r="L356" s="102" t="s">
        <v>710</v>
      </c>
      <c r="M356" s="102">
        <v>9010146</v>
      </c>
      <c r="N356" s="102" t="s">
        <v>711</v>
      </c>
      <c r="O356" s="113" t="str">
        <f>LOOKUP(0,0/FIND(プルダウン!$L$1:$L$41,N356),プルダウン!$M$1:$M$41)</f>
        <v>那覇市</v>
      </c>
      <c r="P356" s="102" t="s">
        <v>712</v>
      </c>
      <c r="Q356" s="103">
        <v>44652</v>
      </c>
    </row>
    <row r="357" spans="1:17">
      <c r="A357" s="102">
        <v>4750101018</v>
      </c>
      <c r="B357" s="102" t="s">
        <v>391</v>
      </c>
      <c r="C357" s="102" t="s">
        <v>3023</v>
      </c>
      <c r="D357" s="102" t="s">
        <v>146</v>
      </c>
      <c r="E357" s="102">
        <v>9000027</v>
      </c>
      <c r="F357" s="102" t="s">
        <v>3024</v>
      </c>
      <c r="G357" s="102" t="s">
        <v>3025</v>
      </c>
      <c r="H357" s="102" t="s">
        <v>4437</v>
      </c>
      <c r="I357" s="102" t="s">
        <v>4206</v>
      </c>
      <c r="J357" s="102" t="s">
        <v>4063</v>
      </c>
      <c r="K357" s="102" t="s">
        <v>3027</v>
      </c>
      <c r="L357" s="102" t="s">
        <v>636</v>
      </c>
      <c r="M357" s="102">
        <v>9010156</v>
      </c>
      <c r="N357" s="102" t="s">
        <v>637</v>
      </c>
      <c r="O357" s="113" t="str">
        <f>LOOKUP(0,0/FIND(プルダウン!$L$1:$L$41,N357),プルダウン!$M$1:$M$41)</f>
        <v>那覇市</v>
      </c>
      <c r="P357" s="102" t="s">
        <v>638</v>
      </c>
      <c r="Q357" s="103">
        <v>44197</v>
      </c>
    </row>
    <row r="358" spans="1:17">
      <c r="A358" s="102">
        <v>4750101018</v>
      </c>
      <c r="B358" s="102" t="s">
        <v>388</v>
      </c>
      <c r="C358" s="102" t="s">
        <v>3023</v>
      </c>
      <c r="D358" s="102" t="s">
        <v>146</v>
      </c>
      <c r="E358" s="102">
        <v>9000027</v>
      </c>
      <c r="F358" s="102" t="s">
        <v>3024</v>
      </c>
      <c r="G358" s="102" t="s">
        <v>3025</v>
      </c>
      <c r="H358" s="102" t="s">
        <v>4437</v>
      </c>
      <c r="I358" s="102" t="s">
        <v>4206</v>
      </c>
      <c r="J358" s="102" t="s">
        <v>4063</v>
      </c>
      <c r="K358" s="102" t="s">
        <v>3027</v>
      </c>
      <c r="L358" s="102" t="s">
        <v>636</v>
      </c>
      <c r="M358" s="102">
        <v>9010156</v>
      </c>
      <c r="N358" s="102" t="s">
        <v>637</v>
      </c>
      <c r="O358" s="113" t="str">
        <f>LOOKUP(0,0/FIND(プルダウン!$L$1:$L$41,N358),プルダウン!$M$1:$M$41)</f>
        <v>那覇市</v>
      </c>
      <c r="P358" s="102" t="s">
        <v>638</v>
      </c>
      <c r="Q358" s="103">
        <v>44197</v>
      </c>
    </row>
    <row r="359" spans="1:17">
      <c r="A359" s="102">
        <v>4750100937</v>
      </c>
      <c r="B359" s="102" t="s">
        <v>388</v>
      </c>
      <c r="C359" s="102" t="s">
        <v>3023</v>
      </c>
      <c r="D359" s="102" t="s">
        <v>146</v>
      </c>
      <c r="E359" s="102">
        <v>9000027</v>
      </c>
      <c r="F359" s="102" t="s">
        <v>3024</v>
      </c>
      <c r="G359" s="102" t="s">
        <v>3025</v>
      </c>
      <c r="H359" s="102" t="s">
        <v>4437</v>
      </c>
      <c r="I359" s="102" t="s">
        <v>4206</v>
      </c>
      <c r="J359" s="102" t="s">
        <v>4063</v>
      </c>
      <c r="K359" s="102" t="s">
        <v>3028</v>
      </c>
      <c r="L359" s="102" t="s">
        <v>607</v>
      </c>
      <c r="M359" s="102">
        <v>9010145</v>
      </c>
      <c r="N359" s="102" t="s">
        <v>608</v>
      </c>
      <c r="O359" s="113" t="str">
        <f>LOOKUP(0,0/FIND(プルダウン!$L$1:$L$41,N359),プルダウン!$M$1:$M$41)</f>
        <v>那覇市</v>
      </c>
      <c r="P359" s="102" t="s">
        <v>609</v>
      </c>
      <c r="Q359" s="103">
        <v>43952</v>
      </c>
    </row>
    <row r="360" spans="1:17">
      <c r="A360" s="102">
        <v>4750100721</v>
      </c>
      <c r="B360" s="102" t="s">
        <v>388</v>
      </c>
      <c r="C360" s="102" t="s">
        <v>3023</v>
      </c>
      <c r="D360" s="102" t="s">
        <v>146</v>
      </c>
      <c r="E360" s="102">
        <v>9000027</v>
      </c>
      <c r="F360" s="102" t="s">
        <v>3024</v>
      </c>
      <c r="G360" s="102" t="s">
        <v>3025</v>
      </c>
      <c r="H360" s="102" t="s">
        <v>4437</v>
      </c>
      <c r="I360" s="102" t="s">
        <v>4206</v>
      </c>
      <c r="J360" s="102" t="s">
        <v>4063</v>
      </c>
      <c r="K360" s="102" t="s">
        <v>3029</v>
      </c>
      <c r="L360" s="102" t="s">
        <v>539</v>
      </c>
      <c r="M360" s="102">
        <v>9010145</v>
      </c>
      <c r="N360" s="102" t="s">
        <v>540</v>
      </c>
      <c r="O360" s="113" t="str">
        <f>LOOKUP(0,0/FIND(プルダウン!$L$1:$L$41,N360),プルダウン!$M$1:$M$41)</f>
        <v>那覇市</v>
      </c>
      <c r="P360" s="102" t="s">
        <v>541</v>
      </c>
      <c r="Q360" s="103">
        <v>43009</v>
      </c>
    </row>
    <row r="361" spans="1:17">
      <c r="A361" s="102">
        <v>4752600173</v>
      </c>
      <c r="B361" s="102" t="s">
        <v>388</v>
      </c>
      <c r="C361" s="102" t="s">
        <v>3030</v>
      </c>
      <c r="D361" s="102" t="s">
        <v>318</v>
      </c>
      <c r="E361" s="102">
        <v>6170827</v>
      </c>
      <c r="F361" s="102" t="s">
        <v>3031</v>
      </c>
      <c r="G361" s="102" t="s">
        <v>3032</v>
      </c>
      <c r="H361" s="102" t="s">
        <v>4437</v>
      </c>
      <c r="I361" s="102" t="s">
        <v>4207</v>
      </c>
      <c r="J361" s="102" t="s">
        <v>4063</v>
      </c>
      <c r="K361" s="102" t="s">
        <v>3033</v>
      </c>
      <c r="L361" s="102" t="s">
        <v>3034</v>
      </c>
      <c r="M361" s="102">
        <v>9070003</v>
      </c>
      <c r="N361" s="102" t="s">
        <v>319</v>
      </c>
      <c r="O361" s="113" t="str">
        <f>LOOKUP(0,0/FIND(プルダウン!$L$1:$L$41,N361),プルダウン!$M$1:$M$41)</f>
        <v>石垣市</v>
      </c>
      <c r="P361" s="102" t="s">
        <v>320</v>
      </c>
      <c r="Q361" s="103">
        <v>44927</v>
      </c>
    </row>
    <row r="362" spans="1:17">
      <c r="A362" s="102">
        <v>4750800809</v>
      </c>
      <c r="B362" s="102" t="s">
        <v>391</v>
      </c>
      <c r="C362" s="102" t="s">
        <v>3035</v>
      </c>
      <c r="D362" s="102" t="s">
        <v>1368</v>
      </c>
      <c r="E362" s="102">
        <v>2130026</v>
      </c>
      <c r="F362" s="102" t="s">
        <v>3036</v>
      </c>
      <c r="G362" s="102" t="s">
        <v>2775</v>
      </c>
      <c r="H362" s="102" t="s">
        <v>4437</v>
      </c>
      <c r="I362" s="102" t="s">
        <v>4152</v>
      </c>
      <c r="J362" s="102" t="s">
        <v>4063</v>
      </c>
      <c r="K362" s="102" t="s">
        <v>3037</v>
      </c>
      <c r="L362" s="102" t="s">
        <v>1426</v>
      </c>
      <c r="M362" s="102">
        <v>9040035</v>
      </c>
      <c r="N362" s="102" t="s">
        <v>1427</v>
      </c>
      <c r="O362" s="113" t="str">
        <f>LOOKUP(0,0/FIND(プルダウン!$L$1:$L$41,N362),プルダウン!$M$1:$M$41)</f>
        <v>沖縄市</v>
      </c>
      <c r="P362" s="102" t="s">
        <v>1428</v>
      </c>
      <c r="Q362" s="103">
        <v>43556</v>
      </c>
    </row>
    <row r="363" spans="1:17">
      <c r="A363" s="102">
        <v>4750800809</v>
      </c>
      <c r="B363" s="102" t="s">
        <v>388</v>
      </c>
      <c r="C363" s="102" t="s">
        <v>3035</v>
      </c>
      <c r="D363" s="102" t="s">
        <v>1368</v>
      </c>
      <c r="E363" s="102">
        <v>2130026</v>
      </c>
      <c r="F363" s="102" t="s">
        <v>3036</v>
      </c>
      <c r="G363" s="102" t="s">
        <v>2775</v>
      </c>
      <c r="H363" s="102" t="s">
        <v>4437</v>
      </c>
      <c r="I363" s="102" t="s">
        <v>4152</v>
      </c>
      <c r="J363" s="102" t="s">
        <v>4063</v>
      </c>
      <c r="K363" s="102" t="s">
        <v>3037</v>
      </c>
      <c r="L363" s="102" t="s">
        <v>1426</v>
      </c>
      <c r="M363" s="102">
        <v>9040035</v>
      </c>
      <c r="N363" s="102" t="s">
        <v>1427</v>
      </c>
      <c r="O363" s="113" t="str">
        <f>LOOKUP(0,0/FIND(プルダウン!$L$1:$L$41,N363),プルダウン!$M$1:$M$41)</f>
        <v>沖縄市</v>
      </c>
      <c r="P363" s="102" t="s">
        <v>1428</v>
      </c>
      <c r="Q363" s="103">
        <v>43556</v>
      </c>
    </row>
    <row r="364" spans="1:17">
      <c r="A364" s="102">
        <v>4750800551</v>
      </c>
      <c r="B364" s="102" t="s">
        <v>391</v>
      </c>
      <c r="C364" s="102" t="s">
        <v>3035</v>
      </c>
      <c r="D364" s="102" t="s">
        <v>1368</v>
      </c>
      <c r="E364" s="102">
        <v>2130011</v>
      </c>
      <c r="F364" s="102" t="s">
        <v>2774</v>
      </c>
      <c r="G364" s="102" t="s">
        <v>2775</v>
      </c>
      <c r="H364" s="102" t="s">
        <v>4437</v>
      </c>
      <c r="I364" s="102" t="s">
        <v>4152</v>
      </c>
      <c r="J364" s="102" t="s">
        <v>4063</v>
      </c>
      <c r="K364" s="102" t="s">
        <v>3038</v>
      </c>
      <c r="L364" s="102" t="s">
        <v>1369</v>
      </c>
      <c r="M364" s="102">
        <v>9040022</v>
      </c>
      <c r="N364" s="102" t="s">
        <v>1370</v>
      </c>
      <c r="O364" s="113" t="str">
        <f>LOOKUP(0,0/FIND(プルダウン!$L$1:$L$41,N364),プルダウン!$M$1:$M$41)</f>
        <v>沖縄市</v>
      </c>
      <c r="P364" s="102" t="s">
        <v>1371</v>
      </c>
      <c r="Q364" s="103">
        <v>43009</v>
      </c>
    </row>
    <row r="365" spans="1:17">
      <c r="A365" s="102">
        <v>4750800551</v>
      </c>
      <c r="B365" s="102" t="s">
        <v>388</v>
      </c>
      <c r="C365" s="102" t="s">
        <v>3035</v>
      </c>
      <c r="D365" s="102" t="s">
        <v>1368</v>
      </c>
      <c r="E365" s="102">
        <v>2130011</v>
      </c>
      <c r="F365" s="102" t="s">
        <v>2774</v>
      </c>
      <c r="G365" s="102" t="s">
        <v>2775</v>
      </c>
      <c r="H365" s="102" t="s">
        <v>4437</v>
      </c>
      <c r="I365" s="102" t="s">
        <v>4152</v>
      </c>
      <c r="J365" s="102" t="s">
        <v>4063</v>
      </c>
      <c r="K365" s="102" t="s">
        <v>3038</v>
      </c>
      <c r="L365" s="102" t="s">
        <v>1369</v>
      </c>
      <c r="M365" s="102">
        <v>9040022</v>
      </c>
      <c r="N365" s="102" t="s">
        <v>1370</v>
      </c>
      <c r="O365" s="113" t="str">
        <f>LOOKUP(0,0/FIND(プルダウン!$L$1:$L$41,N365),プルダウン!$M$1:$M$41)</f>
        <v>沖縄市</v>
      </c>
      <c r="P365" s="102" t="s">
        <v>1371</v>
      </c>
      <c r="Q365" s="103">
        <v>42856</v>
      </c>
    </row>
    <row r="366" spans="1:17">
      <c r="A366" s="102">
        <v>4750900534</v>
      </c>
      <c r="B366" s="102" t="s">
        <v>391</v>
      </c>
      <c r="C366" s="102" t="s">
        <v>3035</v>
      </c>
      <c r="D366" s="102" t="s">
        <v>1368</v>
      </c>
      <c r="E366" s="102">
        <v>2130011</v>
      </c>
      <c r="F366" s="102" t="s">
        <v>2774</v>
      </c>
      <c r="G366" s="102" t="s">
        <v>2775</v>
      </c>
      <c r="H366" s="102" t="s">
        <v>4437</v>
      </c>
      <c r="I366" s="102" t="s">
        <v>4152</v>
      </c>
      <c r="J366" s="102" t="s">
        <v>4063</v>
      </c>
      <c r="K366" s="102" t="s">
        <v>3039</v>
      </c>
      <c r="L366" s="102" t="s">
        <v>3040</v>
      </c>
      <c r="M366" s="102">
        <v>9012204</v>
      </c>
      <c r="N366" s="102" t="s">
        <v>3041</v>
      </c>
      <c r="O366" s="113" t="str">
        <f>LOOKUP(0,0/FIND(プルダウン!$L$1:$L$41,N366),プルダウン!$M$1:$M$41)</f>
        <v>宜野湾市</v>
      </c>
      <c r="P366" s="102" t="s">
        <v>3042</v>
      </c>
      <c r="Q366" s="103">
        <v>44896</v>
      </c>
    </row>
    <row r="367" spans="1:17">
      <c r="A367" s="102">
        <v>4750900534</v>
      </c>
      <c r="B367" s="102" t="s">
        <v>388</v>
      </c>
      <c r="C367" s="102" t="s">
        <v>3035</v>
      </c>
      <c r="D367" s="102" t="s">
        <v>1368</v>
      </c>
      <c r="E367" s="102">
        <v>2130011</v>
      </c>
      <c r="F367" s="102" t="s">
        <v>2774</v>
      </c>
      <c r="G367" s="102" t="s">
        <v>2775</v>
      </c>
      <c r="H367" s="102" t="s">
        <v>4437</v>
      </c>
      <c r="I367" s="102" t="s">
        <v>4152</v>
      </c>
      <c r="J367" s="102" t="s">
        <v>4063</v>
      </c>
      <c r="K367" s="102" t="s">
        <v>3039</v>
      </c>
      <c r="L367" s="102" t="s">
        <v>3040</v>
      </c>
      <c r="M367" s="102">
        <v>9012204</v>
      </c>
      <c r="N367" s="102" t="s">
        <v>3041</v>
      </c>
      <c r="O367" s="113" t="str">
        <f>LOOKUP(0,0/FIND(プルダウン!$L$1:$L$41,N367),プルダウン!$M$1:$M$41)</f>
        <v>宜野湾市</v>
      </c>
      <c r="P367" s="102" t="s">
        <v>3042</v>
      </c>
      <c r="Q367" s="103">
        <v>44896</v>
      </c>
    </row>
    <row r="368" spans="1:17">
      <c r="A368" s="102">
        <v>4751300411</v>
      </c>
      <c r="B368" s="102" t="s">
        <v>388</v>
      </c>
      <c r="C368" s="102" t="s">
        <v>3043</v>
      </c>
      <c r="D368" s="102" t="s">
        <v>1889</v>
      </c>
      <c r="E368" s="102">
        <v>9810962</v>
      </c>
      <c r="F368" s="102" t="s">
        <v>3044</v>
      </c>
      <c r="G368" s="102" t="s">
        <v>3045</v>
      </c>
      <c r="H368" s="102" t="s">
        <v>4437</v>
      </c>
      <c r="I368" s="102" t="s">
        <v>4208</v>
      </c>
      <c r="J368" s="102" t="s">
        <v>4063</v>
      </c>
      <c r="K368" s="102" t="s">
        <v>3046</v>
      </c>
      <c r="L368" s="102" t="s">
        <v>1890</v>
      </c>
      <c r="M368" s="102">
        <v>9042224</v>
      </c>
      <c r="N368" s="102" t="s">
        <v>1891</v>
      </c>
      <c r="O368" s="113" t="str">
        <f>LOOKUP(0,0/FIND(プルダウン!$L$1:$L$41,N368),プルダウン!$M$1:$M$41)</f>
        <v>うるま市</v>
      </c>
      <c r="P368" s="102" t="s">
        <v>1892</v>
      </c>
      <c r="Q368" s="103">
        <v>43709</v>
      </c>
    </row>
    <row r="369" spans="1:17">
      <c r="A369" s="102">
        <v>4751600281</v>
      </c>
      <c r="B369" s="102" t="s">
        <v>388</v>
      </c>
      <c r="C369" s="102" t="s">
        <v>3043</v>
      </c>
      <c r="D369" s="102" t="s">
        <v>1889</v>
      </c>
      <c r="E369" s="102">
        <v>9810962</v>
      </c>
      <c r="F369" s="102" t="s">
        <v>3044</v>
      </c>
      <c r="G369" s="102" t="s">
        <v>3045</v>
      </c>
      <c r="H369" s="102" t="s">
        <v>4437</v>
      </c>
      <c r="I369" s="102" t="s">
        <v>4208</v>
      </c>
      <c r="J369" s="102" t="s">
        <v>4063</v>
      </c>
      <c r="K369" s="102" t="s">
        <v>3047</v>
      </c>
      <c r="L369" s="102" t="s">
        <v>2027</v>
      </c>
      <c r="M369" s="102">
        <v>9050019</v>
      </c>
      <c r="N369" s="102" t="s">
        <v>2028</v>
      </c>
      <c r="O369" s="113" t="str">
        <f>LOOKUP(0,0/FIND(プルダウン!$L$1:$L$41,N369),プルダウン!$M$1:$M$41)</f>
        <v>名護市</v>
      </c>
      <c r="P369" s="102" t="s">
        <v>2029</v>
      </c>
      <c r="Q369" s="103">
        <v>43221</v>
      </c>
    </row>
    <row r="370" spans="1:17">
      <c r="A370" s="102">
        <v>4751600380</v>
      </c>
      <c r="B370" s="102" t="s">
        <v>391</v>
      </c>
      <c r="C370" s="102" t="s">
        <v>3043</v>
      </c>
      <c r="D370" s="102" t="s">
        <v>1889</v>
      </c>
      <c r="E370" s="102">
        <v>9810962</v>
      </c>
      <c r="F370" s="102" t="s">
        <v>3044</v>
      </c>
      <c r="G370" s="102" t="s">
        <v>3045</v>
      </c>
      <c r="H370" s="102" t="s">
        <v>4437</v>
      </c>
      <c r="I370" s="102" t="s">
        <v>4208</v>
      </c>
      <c r="J370" s="102" t="s">
        <v>4063</v>
      </c>
      <c r="K370" s="102" t="s">
        <v>3048</v>
      </c>
      <c r="L370" s="102" t="s">
        <v>2057</v>
      </c>
      <c r="M370" s="102">
        <v>9050019</v>
      </c>
      <c r="N370" s="102" t="s">
        <v>2058</v>
      </c>
      <c r="O370" s="113" t="str">
        <f>LOOKUP(0,0/FIND(プルダウン!$L$1:$L$41,N370),プルダウン!$M$1:$M$41)</f>
        <v>名護市</v>
      </c>
      <c r="P370" s="102" t="s">
        <v>2029</v>
      </c>
      <c r="Q370" s="103">
        <v>44652</v>
      </c>
    </row>
    <row r="371" spans="1:17">
      <c r="A371" s="102">
        <v>4751600380</v>
      </c>
      <c r="B371" s="102" t="s">
        <v>388</v>
      </c>
      <c r="C371" s="102" t="s">
        <v>3043</v>
      </c>
      <c r="D371" s="102" t="s">
        <v>1889</v>
      </c>
      <c r="E371" s="102">
        <v>9810962</v>
      </c>
      <c r="F371" s="102" t="s">
        <v>3044</v>
      </c>
      <c r="G371" s="102" t="s">
        <v>3045</v>
      </c>
      <c r="H371" s="102" t="s">
        <v>4437</v>
      </c>
      <c r="I371" s="102" t="s">
        <v>4208</v>
      </c>
      <c r="J371" s="102" t="s">
        <v>4063</v>
      </c>
      <c r="K371" s="102" t="s">
        <v>3048</v>
      </c>
      <c r="L371" s="102" t="s">
        <v>2057</v>
      </c>
      <c r="M371" s="102">
        <v>9050019</v>
      </c>
      <c r="N371" s="102" t="s">
        <v>2058</v>
      </c>
      <c r="O371" s="113" t="str">
        <f>LOOKUP(0,0/FIND(プルダウン!$L$1:$L$41,N371),プルダウン!$M$1:$M$41)</f>
        <v>名護市</v>
      </c>
      <c r="P371" s="102" t="s">
        <v>2029</v>
      </c>
      <c r="Q371" s="103">
        <v>44652</v>
      </c>
    </row>
    <row r="372" spans="1:17">
      <c r="A372" s="102">
        <v>4750900435</v>
      </c>
      <c r="B372" s="102" t="s">
        <v>391</v>
      </c>
      <c r="C372" s="102" t="s">
        <v>3049</v>
      </c>
      <c r="D372" s="102" t="s">
        <v>337</v>
      </c>
      <c r="E372" s="102">
        <v>9012131</v>
      </c>
      <c r="F372" s="102" t="s">
        <v>3050</v>
      </c>
      <c r="G372" s="102" t="s">
        <v>2780</v>
      </c>
      <c r="H372" s="102" t="s">
        <v>4437</v>
      </c>
      <c r="I372" s="102" t="s">
        <v>4153</v>
      </c>
      <c r="J372" s="102" t="s">
        <v>4063</v>
      </c>
      <c r="K372" s="102" t="s">
        <v>3051</v>
      </c>
      <c r="L372" s="102" t="s">
        <v>1653</v>
      </c>
      <c r="M372" s="102">
        <v>9012227</v>
      </c>
      <c r="N372" s="102" t="s">
        <v>3052</v>
      </c>
      <c r="O372" s="113" t="str">
        <f>LOOKUP(0,0/FIND(プルダウン!$L$1:$L$41,N372),プルダウン!$M$1:$M$41)</f>
        <v>宜野湾市</v>
      </c>
      <c r="P372" s="102" t="s">
        <v>1654</v>
      </c>
      <c r="Q372" s="103">
        <v>44317</v>
      </c>
    </row>
    <row r="373" spans="1:17">
      <c r="A373" s="102">
        <v>4750900435</v>
      </c>
      <c r="B373" s="102" t="s">
        <v>388</v>
      </c>
      <c r="C373" s="102" t="s">
        <v>3049</v>
      </c>
      <c r="D373" s="102" t="s">
        <v>337</v>
      </c>
      <c r="E373" s="102">
        <v>9012131</v>
      </c>
      <c r="F373" s="102" t="s">
        <v>3050</v>
      </c>
      <c r="G373" s="102" t="s">
        <v>2780</v>
      </c>
      <c r="H373" s="102" t="s">
        <v>4437</v>
      </c>
      <c r="I373" s="102" t="s">
        <v>4153</v>
      </c>
      <c r="J373" s="102" t="s">
        <v>4063</v>
      </c>
      <c r="K373" s="102" t="s">
        <v>3053</v>
      </c>
      <c r="L373" s="102" t="s">
        <v>1653</v>
      </c>
      <c r="M373" s="102">
        <v>9012227</v>
      </c>
      <c r="N373" s="102" t="s">
        <v>3052</v>
      </c>
      <c r="O373" s="113" t="str">
        <f>LOOKUP(0,0/FIND(プルダウン!$L$1:$L$41,N373),プルダウン!$M$1:$M$41)</f>
        <v>宜野湾市</v>
      </c>
      <c r="P373" s="102" t="s">
        <v>1654</v>
      </c>
      <c r="Q373" s="103">
        <v>44317</v>
      </c>
    </row>
    <row r="374" spans="1:17">
      <c r="A374" s="102">
        <v>4750300628</v>
      </c>
      <c r="B374" s="102" t="s">
        <v>391</v>
      </c>
      <c r="C374" s="102" t="s">
        <v>3054</v>
      </c>
      <c r="D374" s="102" t="s">
        <v>337</v>
      </c>
      <c r="E374" s="102">
        <v>9012131</v>
      </c>
      <c r="F374" s="102" t="s">
        <v>3055</v>
      </c>
      <c r="G374" s="102" t="s">
        <v>2780</v>
      </c>
      <c r="H374" s="102" t="s">
        <v>4437</v>
      </c>
      <c r="I374" s="102" t="s">
        <v>4153</v>
      </c>
      <c r="J374" s="102" t="s">
        <v>4063</v>
      </c>
      <c r="K374" s="102" t="s">
        <v>3056</v>
      </c>
      <c r="L374" s="102" t="s">
        <v>1015</v>
      </c>
      <c r="M374" s="102">
        <v>9012133</v>
      </c>
      <c r="N374" s="102" t="s">
        <v>1016</v>
      </c>
      <c r="O374" s="113" t="str">
        <f>LOOKUP(0,0/FIND(プルダウン!$L$1:$L$41,N374),プルダウン!$M$1:$M$41)</f>
        <v>浦添市</v>
      </c>
      <c r="P374" s="102" t="s">
        <v>1017</v>
      </c>
      <c r="Q374" s="103">
        <v>44531</v>
      </c>
    </row>
    <row r="375" spans="1:17">
      <c r="A375" s="102">
        <v>4750300628</v>
      </c>
      <c r="B375" s="102" t="s">
        <v>388</v>
      </c>
      <c r="C375" s="102" t="s">
        <v>3054</v>
      </c>
      <c r="D375" s="102" t="s">
        <v>337</v>
      </c>
      <c r="E375" s="102">
        <v>9012131</v>
      </c>
      <c r="F375" s="102" t="s">
        <v>3055</v>
      </c>
      <c r="G375" s="102" t="s">
        <v>2780</v>
      </c>
      <c r="H375" s="102" t="s">
        <v>4437</v>
      </c>
      <c r="I375" s="102" t="s">
        <v>4153</v>
      </c>
      <c r="J375" s="102" t="s">
        <v>4063</v>
      </c>
      <c r="K375" s="102" t="s">
        <v>3056</v>
      </c>
      <c r="L375" s="102" t="s">
        <v>1015</v>
      </c>
      <c r="M375" s="102">
        <v>9012133</v>
      </c>
      <c r="N375" s="102" t="s">
        <v>1016</v>
      </c>
      <c r="O375" s="113" t="str">
        <f>LOOKUP(0,0/FIND(プルダウン!$L$1:$L$41,N375),プルダウン!$M$1:$M$41)</f>
        <v>浦添市</v>
      </c>
      <c r="P375" s="102" t="s">
        <v>1017</v>
      </c>
      <c r="Q375" s="103">
        <v>44531</v>
      </c>
    </row>
    <row r="376" spans="1:17">
      <c r="A376" s="102">
        <v>4751300767</v>
      </c>
      <c r="B376" s="102" t="s">
        <v>391</v>
      </c>
      <c r="C376" s="102" t="s">
        <v>3057</v>
      </c>
      <c r="D376" s="102" t="s">
        <v>1985</v>
      </c>
      <c r="E376" s="102">
        <v>9042244</v>
      </c>
      <c r="F376" s="102" t="s">
        <v>1987</v>
      </c>
      <c r="G376" s="102" t="s">
        <v>3058</v>
      </c>
      <c r="H376" s="102" t="s">
        <v>4437</v>
      </c>
      <c r="I376" s="102" t="s">
        <v>4209</v>
      </c>
      <c r="J376" s="102" t="s">
        <v>4063</v>
      </c>
      <c r="K376" s="102" t="s">
        <v>3059</v>
      </c>
      <c r="L376" s="102" t="s">
        <v>1986</v>
      </c>
      <c r="M376" s="102">
        <v>9042244</v>
      </c>
      <c r="N376" s="102" t="s">
        <v>1987</v>
      </c>
      <c r="O376" s="113" t="str">
        <f>LOOKUP(0,0/FIND(プルダウン!$L$1:$L$41,N376),プルダウン!$M$1:$M$41)</f>
        <v>うるま市</v>
      </c>
      <c r="P376" s="102" t="s">
        <v>1988</v>
      </c>
      <c r="Q376" s="103">
        <v>44743</v>
      </c>
    </row>
    <row r="377" spans="1:17">
      <c r="A377" s="102">
        <v>4751300767</v>
      </c>
      <c r="B377" s="102" t="s">
        <v>388</v>
      </c>
      <c r="C377" s="102" t="s">
        <v>3057</v>
      </c>
      <c r="D377" s="102" t="s">
        <v>1985</v>
      </c>
      <c r="E377" s="102">
        <v>9042244</v>
      </c>
      <c r="F377" s="102" t="s">
        <v>1987</v>
      </c>
      <c r="G377" s="102" t="s">
        <v>3058</v>
      </c>
      <c r="H377" s="102" t="s">
        <v>4437</v>
      </c>
      <c r="I377" s="102" t="s">
        <v>4209</v>
      </c>
      <c r="J377" s="102" t="s">
        <v>4063</v>
      </c>
      <c r="K377" s="102" t="s">
        <v>3059</v>
      </c>
      <c r="L377" s="102" t="s">
        <v>1986</v>
      </c>
      <c r="M377" s="102">
        <v>9042244</v>
      </c>
      <c r="N377" s="102" t="s">
        <v>1987</v>
      </c>
      <c r="O377" s="113" t="str">
        <f>LOOKUP(0,0/FIND(プルダウン!$L$1:$L$41,N377),プルダウン!$M$1:$M$41)</f>
        <v>うるま市</v>
      </c>
      <c r="P377" s="102" t="s">
        <v>1988</v>
      </c>
      <c r="Q377" s="103">
        <v>44743</v>
      </c>
    </row>
    <row r="378" spans="1:17">
      <c r="A378" s="102">
        <v>4750800155</v>
      </c>
      <c r="B378" s="102" t="s">
        <v>388</v>
      </c>
      <c r="C378" s="102" t="s">
        <v>3060</v>
      </c>
      <c r="D378" s="102" t="s">
        <v>1296</v>
      </c>
      <c r="E378" s="102">
        <v>9042215</v>
      </c>
      <c r="F378" s="102" t="s">
        <v>3061</v>
      </c>
      <c r="G378" s="102" t="s">
        <v>3062</v>
      </c>
      <c r="H378" s="102" t="s">
        <v>4437</v>
      </c>
      <c r="I378" s="102" t="s">
        <v>4210</v>
      </c>
      <c r="J378" s="102" t="s">
        <v>4063</v>
      </c>
      <c r="K378" s="102" t="s">
        <v>3063</v>
      </c>
      <c r="L378" s="102" t="s">
        <v>1297</v>
      </c>
      <c r="M378" s="102">
        <v>9042151</v>
      </c>
      <c r="N378" s="102" t="s">
        <v>1298</v>
      </c>
      <c r="O378" s="113" t="str">
        <f>LOOKUP(0,0/FIND(プルダウン!$L$1:$L$41,N378),プルダウン!$M$1:$M$41)</f>
        <v>沖縄市</v>
      </c>
      <c r="P378" s="102" t="s">
        <v>223</v>
      </c>
      <c r="Q378" s="103">
        <v>41000</v>
      </c>
    </row>
    <row r="379" spans="1:17">
      <c r="A379" s="102">
        <v>4751300056</v>
      </c>
      <c r="B379" s="102" t="s">
        <v>388</v>
      </c>
      <c r="C379" s="102" t="s">
        <v>3064</v>
      </c>
      <c r="D379" s="102" t="s">
        <v>1296</v>
      </c>
      <c r="E379" s="102">
        <v>9042215</v>
      </c>
      <c r="F379" s="102" t="s">
        <v>3061</v>
      </c>
      <c r="G379" s="102" t="s">
        <v>3062</v>
      </c>
      <c r="H379" s="102" t="s">
        <v>4437</v>
      </c>
      <c r="I379" s="102" t="s">
        <v>4210</v>
      </c>
      <c r="J379" s="102" t="s">
        <v>4063</v>
      </c>
      <c r="K379" s="102" t="s">
        <v>3065</v>
      </c>
      <c r="L379" s="102" t="s">
        <v>274</v>
      </c>
      <c r="M379" s="102">
        <v>9042213</v>
      </c>
      <c r="N379" s="102" t="s">
        <v>1809</v>
      </c>
      <c r="O379" s="113" t="str">
        <f>LOOKUP(0,0/FIND(プルダウン!$L$1:$L$41,N379),プルダウン!$M$1:$M$41)</f>
        <v>うるま市</v>
      </c>
      <c r="P379" s="102" t="s">
        <v>275</v>
      </c>
      <c r="Q379" s="103">
        <v>41000</v>
      </c>
    </row>
    <row r="380" spans="1:17">
      <c r="A380" s="102">
        <v>4751700065</v>
      </c>
      <c r="B380" s="102" t="s">
        <v>388</v>
      </c>
      <c r="C380" s="102" t="s">
        <v>3066</v>
      </c>
      <c r="D380" s="102" t="s">
        <v>2088</v>
      </c>
      <c r="E380" s="102">
        <v>9041201</v>
      </c>
      <c r="F380" s="102" t="s">
        <v>3067</v>
      </c>
      <c r="G380" s="102" t="s">
        <v>301</v>
      </c>
      <c r="H380" s="102" t="s">
        <v>4437</v>
      </c>
      <c r="I380" s="102" t="s">
        <v>4211</v>
      </c>
      <c r="J380" s="102" t="s">
        <v>4063</v>
      </c>
      <c r="K380" s="102" t="s">
        <v>3068</v>
      </c>
      <c r="L380" s="102" t="s">
        <v>2089</v>
      </c>
      <c r="M380" s="102">
        <v>9041201</v>
      </c>
      <c r="N380" s="102" t="s">
        <v>2090</v>
      </c>
      <c r="O380" s="113" t="str">
        <f>LOOKUP(0,0/FIND(プルダウン!$L$1:$L$41,N380),プルダウン!$M$1:$M$41)</f>
        <v>金武町</v>
      </c>
      <c r="P380" s="102" t="s">
        <v>300</v>
      </c>
      <c r="Q380" s="103">
        <v>41000</v>
      </c>
    </row>
    <row r="381" spans="1:17">
      <c r="A381" s="102">
        <v>4750700199</v>
      </c>
      <c r="B381" s="102" t="s">
        <v>391</v>
      </c>
      <c r="C381" s="102" t="s">
        <v>3069</v>
      </c>
      <c r="D381" s="102" t="s">
        <v>1214</v>
      </c>
      <c r="E381" s="102">
        <v>9010221</v>
      </c>
      <c r="F381" s="102" t="s">
        <v>3070</v>
      </c>
      <c r="G381" s="102" t="s">
        <v>1217</v>
      </c>
      <c r="H381" s="102" t="s">
        <v>4437</v>
      </c>
      <c r="I381" s="102" t="s">
        <v>4212</v>
      </c>
      <c r="J381" s="102" t="s">
        <v>4063</v>
      </c>
      <c r="K381" s="102" t="s">
        <v>3071</v>
      </c>
      <c r="L381" s="102" t="s">
        <v>1215</v>
      </c>
      <c r="M381" s="102">
        <v>9010221</v>
      </c>
      <c r="N381" s="102" t="s">
        <v>1216</v>
      </c>
      <c r="O381" s="113" t="str">
        <f>LOOKUP(0,0/FIND(プルダウン!$L$1:$L$41,N381),プルダウン!$M$1:$M$41)</f>
        <v>豊見城市</v>
      </c>
      <c r="P381" s="102" t="s">
        <v>1217</v>
      </c>
      <c r="Q381" s="103">
        <v>43922</v>
      </c>
    </row>
    <row r="382" spans="1:17">
      <c r="A382" s="102">
        <v>4750700199</v>
      </c>
      <c r="B382" s="102" t="s">
        <v>388</v>
      </c>
      <c r="C382" s="102" t="s">
        <v>3069</v>
      </c>
      <c r="D382" s="102" t="s">
        <v>1214</v>
      </c>
      <c r="E382" s="102">
        <v>9010221</v>
      </c>
      <c r="F382" s="102" t="s">
        <v>3070</v>
      </c>
      <c r="G382" s="102" t="s">
        <v>1217</v>
      </c>
      <c r="H382" s="102" t="s">
        <v>4437</v>
      </c>
      <c r="I382" s="102" t="s">
        <v>4212</v>
      </c>
      <c r="J382" s="102" t="s">
        <v>4063</v>
      </c>
      <c r="K382" s="102" t="s">
        <v>3071</v>
      </c>
      <c r="L382" s="102" t="s">
        <v>1215</v>
      </c>
      <c r="M382" s="102">
        <v>9010221</v>
      </c>
      <c r="N382" s="102" t="s">
        <v>1216</v>
      </c>
      <c r="O382" s="113" t="str">
        <f>LOOKUP(0,0/FIND(プルダウン!$L$1:$L$41,N382),プルダウン!$M$1:$M$41)</f>
        <v>豊見城市</v>
      </c>
      <c r="P382" s="102" t="s">
        <v>1217</v>
      </c>
      <c r="Q382" s="103">
        <v>42917</v>
      </c>
    </row>
    <row r="383" spans="1:17">
      <c r="A383" s="102">
        <v>4750300099</v>
      </c>
      <c r="B383" s="102" t="s">
        <v>391</v>
      </c>
      <c r="C383" s="102" t="s">
        <v>3072</v>
      </c>
      <c r="D383" s="102" t="s">
        <v>907</v>
      </c>
      <c r="E383" s="102">
        <v>9040116</v>
      </c>
      <c r="F383" s="102" t="s">
        <v>3073</v>
      </c>
      <c r="G383" s="102" t="s">
        <v>1404</v>
      </c>
      <c r="H383" s="102" t="s">
        <v>4437</v>
      </c>
      <c r="I383" s="102" t="s">
        <v>4154</v>
      </c>
      <c r="J383" s="102" t="s">
        <v>4063</v>
      </c>
      <c r="K383" s="102" t="s">
        <v>3074</v>
      </c>
      <c r="L383" s="102" t="s">
        <v>908</v>
      </c>
      <c r="M383" s="102">
        <v>9012112</v>
      </c>
      <c r="N383" s="102" t="s">
        <v>909</v>
      </c>
      <c r="O383" s="113" t="str">
        <f>LOOKUP(0,0/FIND(プルダウン!$L$1:$L$41,N383),プルダウン!$M$1:$M$41)</f>
        <v>浦添市</v>
      </c>
      <c r="P383" s="102" t="s">
        <v>910</v>
      </c>
      <c r="Q383" s="103">
        <v>41000</v>
      </c>
    </row>
    <row r="384" spans="1:17">
      <c r="A384" s="102">
        <v>4750300099</v>
      </c>
      <c r="B384" s="102" t="s">
        <v>388</v>
      </c>
      <c r="C384" s="102" t="s">
        <v>3072</v>
      </c>
      <c r="D384" s="102" t="s">
        <v>907</v>
      </c>
      <c r="E384" s="102">
        <v>9040116</v>
      </c>
      <c r="F384" s="102" t="s">
        <v>3073</v>
      </c>
      <c r="G384" s="102" t="s">
        <v>1404</v>
      </c>
      <c r="H384" s="102" t="s">
        <v>4437</v>
      </c>
      <c r="I384" s="102" t="s">
        <v>4154</v>
      </c>
      <c r="J384" s="102" t="s">
        <v>4063</v>
      </c>
      <c r="K384" s="102" t="s">
        <v>3074</v>
      </c>
      <c r="L384" s="102" t="s">
        <v>908</v>
      </c>
      <c r="M384" s="102">
        <v>9012112</v>
      </c>
      <c r="N384" s="102" t="s">
        <v>909</v>
      </c>
      <c r="O384" s="113" t="str">
        <f>LOOKUP(0,0/FIND(プルダウン!$L$1:$L$41,N384),プルダウン!$M$1:$M$41)</f>
        <v>浦添市</v>
      </c>
      <c r="P384" s="102" t="s">
        <v>910</v>
      </c>
      <c r="Q384" s="103">
        <v>41000</v>
      </c>
    </row>
    <row r="385" spans="1:17">
      <c r="A385" s="102">
        <v>4750300230</v>
      </c>
      <c r="B385" s="102" t="s">
        <v>388</v>
      </c>
      <c r="C385" s="102" t="s">
        <v>3075</v>
      </c>
      <c r="D385" s="102" t="s">
        <v>907</v>
      </c>
      <c r="E385" s="102">
        <v>9040116</v>
      </c>
      <c r="F385" s="102" t="s">
        <v>3073</v>
      </c>
      <c r="G385" s="102" t="s">
        <v>1404</v>
      </c>
      <c r="H385" s="102" t="s">
        <v>4437</v>
      </c>
      <c r="I385" s="102" t="s">
        <v>4154</v>
      </c>
      <c r="J385" s="102" t="s">
        <v>4063</v>
      </c>
      <c r="K385" s="102" t="s">
        <v>3076</v>
      </c>
      <c r="L385" s="102" t="s">
        <v>937</v>
      </c>
      <c r="M385" s="102">
        <v>9012112</v>
      </c>
      <c r="N385" s="102" t="s">
        <v>938</v>
      </c>
      <c r="O385" s="113" t="str">
        <f>LOOKUP(0,0/FIND(プルダウン!$L$1:$L$41,N385),プルダウン!$M$1:$M$41)</f>
        <v>浦添市</v>
      </c>
      <c r="P385" s="102" t="s">
        <v>910</v>
      </c>
      <c r="Q385" s="103">
        <v>42156</v>
      </c>
    </row>
    <row r="386" spans="1:17">
      <c r="A386" s="102">
        <v>4750800460</v>
      </c>
      <c r="B386" s="102" t="s">
        <v>391</v>
      </c>
      <c r="C386" s="102" t="s">
        <v>3075</v>
      </c>
      <c r="D386" s="102" t="s">
        <v>907</v>
      </c>
      <c r="E386" s="102">
        <v>9040116</v>
      </c>
      <c r="F386" s="102" t="s">
        <v>3073</v>
      </c>
      <c r="G386" s="102" t="s">
        <v>1404</v>
      </c>
      <c r="H386" s="102" t="s">
        <v>4437</v>
      </c>
      <c r="I386" s="102" t="s">
        <v>4154</v>
      </c>
      <c r="J386" s="102" t="s">
        <v>4063</v>
      </c>
      <c r="K386" s="102" t="s">
        <v>3077</v>
      </c>
      <c r="L386" s="102" t="s">
        <v>1336</v>
      </c>
      <c r="M386" s="102">
        <v>9040034</v>
      </c>
      <c r="N386" s="102" t="s">
        <v>1337</v>
      </c>
      <c r="O386" s="113" t="str">
        <f>LOOKUP(0,0/FIND(プルダウン!$L$1:$L$41,N386),プルダウン!$M$1:$M$41)</f>
        <v>沖縄市</v>
      </c>
      <c r="P386" s="102" t="s">
        <v>1052</v>
      </c>
      <c r="Q386" s="103">
        <v>42644</v>
      </c>
    </row>
    <row r="387" spans="1:17">
      <c r="A387" s="102">
        <v>4750800460</v>
      </c>
      <c r="B387" s="102" t="s">
        <v>388</v>
      </c>
      <c r="C387" s="102" t="s">
        <v>3075</v>
      </c>
      <c r="D387" s="102" t="s">
        <v>907</v>
      </c>
      <c r="E387" s="102">
        <v>9040116</v>
      </c>
      <c r="F387" s="102" t="s">
        <v>3073</v>
      </c>
      <c r="G387" s="102" t="s">
        <v>1404</v>
      </c>
      <c r="H387" s="102" t="s">
        <v>4437</v>
      </c>
      <c r="I387" s="102" t="s">
        <v>4154</v>
      </c>
      <c r="J387" s="102" t="s">
        <v>4063</v>
      </c>
      <c r="K387" s="102" t="s">
        <v>3077</v>
      </c>
      <c r="L387" s="102" t="s">
        <v>1336</v>
      </c>
      <c r="M387" s="102">
        <v>9040034</v>
      </c>
      <c r="N387" s="102" t="s">
        <v>1337</v>
      </c>
      <c r="O387" s="113" t="str">
        <f>LOOKUP(0,0/FIND(プルダウン!$L$1:$L$41,N387),プルダウン!$M$1:$M$41)</f>
        <v>沖縄市</v>
      </c>
      <c r="P387" s="102" t="s">
        <v>1052</v>
      </c>
      <c r="Q387" s="103">
        <v>42644</v>
      </c>
    </row>
    <row r="388" spans="1:17">
      <c r="A388" s="102">
        <v>4751200371</v>
      </c>
      <c r="B388" s="102" t="s">
        <v>391</v>
      </c>
      <c r="C388" s="102" t="s">
        <v>3075</v>
      </c>
      <c r="D388" s="102" t="s">
        <v>907</v>
      </c>
      <c r="E388" s="102">
        <v>9040116</v>
      </c>
      <c r="F388" s="102" t="s">
        <v>3078</v>
      </c>
      <c r="G388" s="102" t="s">
        <v>1404</v>
      </c>
      <c r="H388" s="102" t="s">
        <v>4437</v>
      </c>
      <c r="I388" s="102" t="s">
        <v>4154</v>
      </c>
      <c r="J388" s="102" t="s">
        <v>4063</v>
      </c>
      <c r="K388" s="102" t="s">
        <v>3079</v>
      </c>
      <c r="L388" s="102" t="s">
        <v>1750</v>
      </c>
      <c r="M388" s="102">
        <v>9012311</v>
      </c>
      <c r="N388" s="102" t="s">
        <v>1751</v>
      </c>
      <c r="O388" s="113" t="str">
        <f>LOOKUP(0,0/FIND(プルダウン!$L$1:$L$41,N388),プルダウン!$M$1:$M$41)</f>
        <v>中城村</v>
      </c>
      <c r="P388" s="102" t="s">
        <v>1404</v>
      </c>
      <c r="Q388" s="103">
        <v>43586</v>
      </c>
    </row>
    <row r="389" spans="1:17">
      <c r="A389" s="102">
        <v>4751200371</v>
      </c>
      <c r="B389" s="102" t="s">
        <v>388</v>
      </c>
      <c r="C389" s="102" t="s">
        <v>3075</v>
      </c>
      <c r="D389" s="102" t="s">
        <v>907</v>
      </c>
      <c r="E389" s="102">
        <v>9040116</v>
      </c>
      <c r="F389" s="102" t="s">
        <v>3078</v>
      </c>
      <c r="G389" s="102" t="s">
        <v>1404</v>
      </c>
      <c r="H389" s="102" t="s">
        <v>4437</v>
      </c>
      <c r="I389" s="102" t="s">
        <v>4154</v>
      </c>
      <c r="J389" s="102" t="s">
        <v>4063</v>
      </c>
      <c r="K389" s="102" t="s">
        <v>3079</v>
      </c>
      <c r="L389" s="102" t="s">
        <v>1750</v>
      </c>
      <c r="M389" s="102">
        <v>9012311</v>
      </c>
      <c r="N389" s="102" t="s">
        <v>1751</v>
      </c>
      <c r="O389" s="113" t="str">
        <f>LOOKUP(0,0/FIND(プルダウン!$L$1:$L$41,N389),プルダウン!$M$1:$M$41)</f>
        <v>中城村</v>
      </c>
      <c r="P389" s="102" t="s">
        <v>1404</v>
      </c>
      <c r="Q389" s="103">
        <v>43586</v>
      </c>
    </row>
    <row r="390" spans="1:17">
      <c r="A390" s="102">
        <v>4750900443</v>
      </c>
      <c r="B390" s="102" t="s">
        <v>388</v>
      </c>
      <c r="C390" s="102" t="s">
        <v>3075</v>
      </c>
      <c r="D390" s="102" t="s">
        <v>907</v>
      </c>
      <c r="E390" s="102">
        <v>9040116</v>
      </c>
      <c r="F390" s="102" t="s">
        <v>3080</v>
      </c>
      <c r="G390" s="102" t="s">
        <v>1404</v>
      </c>
      <c r="H390" s="102" t="s">
        <v>4437</v>
      </c>
      <c r="I390" s="102" t="s">
        <v>4154</v>
      </c>
      <c r="J390" s="102" t="s">
        <v>4063</v>
      </c>
      <c r="K390" s="102" t="s">
        <v>3081</v>
      </c>
      <c r="L390" s="102" t="s">
        <v>1655</v>
      </c>
      <c r="M390" s="102">
        <v>9012214</v>
      </c>
      <c r="N390" s="102" t="s">
        <v>1656</v>
      </c>
      <c r="O390" s="113" t="str">
        <f>LOOKUP(0,0/FIND(プルダウン!$L$1:$L$41,N390),プルダウン!$M$1:$M$41)</f>
        <v>宜野湾市</v>
      </c>
      <c r="P390" s="102" t="s">
        <v>1404</v>
      </c>
      <c r="Q390" s="103">
        <v>44317</v>
      </c>
    </row>
    <row r="391" spans="1:17">
      <c r="A391" s="102">
        <v>4751200025</v>
      </c>
      <c r="B391" s="102" t="s">
        <v>391</v>
      </c>
      <c r="C391" s="102" t="s">
        <v>3075</v>
      </c>
      <c r="D391" s="102" t="s">
        <v>907</v>
      </c>
      <c r="E391" s="102">
        <v>9040116</v>
      </c>
      <c r="F391" s="102" t="s">
        <v>3073</v>
      </c>
      <c r="G391" s="102" t="s">
        <v>1404</v>
      </c>
      <c r="H391" s="102" t="s">
        <v>4437</v>
      </c>
      <c r="I391" s="102" t="s">
        <v>4154</v>
      </c>
      <c r="J391" s="102" t="s">
        <v>4063</v>
      </c>
      <c r="K391" s="102" t="s">
        <v>3082</v>
      </c>
      <c r="L391" s="102" t="s">
        <v>1684</v>
      </c>
      <c r="M391" s="102">
        <v>9040305</v>
      </c>
      <c r="N391" s="102" t="s">
        <v>1685</v>
      </c>
      <c r="O391" s="113" t="str">
        <f>LOOKUP(0,0/FIND(プルダウン!$L$1:$L$41,N391),プルダウン!$M$1:$M$41)</f>
        <v>読谷村</v>
      </c>
      <c r="P391" s="102" t="s">
        <v>1686</v>
      </c>
      <c r="Q391" s="103">
        <v>41000</v>
      </c>
    </row>
    <row r="392" spans="1:17">
      <c r="A392" s="102">
        <v>4751200025</v>
      </c>
      <c r="B392" s="102" t="s">
        <v>388</v>
      </c>
      <c r="C392" s="102" t="s">
        <v>3075</v>
      </c>
      <c r="D392" s="102" t="s">
        <v>907</v>
      </c>
      <c r="E392" s="102">
        <v>9040116</v>
      </c>
      <c r="F392" s="102" t="s">
        <v>3073</v>
      </c>
      <c r="G392" s="102" t="s">
        <v>1404</v>
      </c>
      <c r="H392" s="102" t="s">
        <v>4437</v>
      </c>
      <c r="I392" s="102" t="s">
        <v>4154</v>
      </c>
      <c r="J392" s="102" t="s">
        <v>4063</v>
      </c>
      <c r="K392" s="102" t="s">
        <v>3082</v>
      </c>
      <c r="L392" s="102" t="s">
        <v>1684</v>
      </c>
      <c r="M392" s="102">
        <v>9040305</v>
      </c>
      <c r="N392" s="102" t="s">
        <v>1685</v>
      </c>
      <c r="O392" s="113" t="str">
        <f>LOOKUP(0,0/FIND(プルダウン!$L$1:$L$41,N392),プルダウン!$M$1:$M$41)</f>
        <v>読谷村</v>
      </c>
      <c r="P392" s="102" t="s">
        <v>1686</v>
      </c>
      <c r="Q392" s="103">
        <v>41000</v>
      </c>
    </row>
    <row r="393" spans="1:17">
      <c r="A393" s="102">
        <v>4750300313</v>
      </c>
      <c r="B393" s="102" t="s">
        <v>391</v>
      </c>
      <c r="C393" s="102" t="s">
        <v>3083</v>
      </c>
      <c r="D393" s="102" t="s">
        <v>945</v>
      </c>
      <c r="E393" s="102">
        <v>4680055</v>
      </c>
      <c r="F393" s="102" t="s">
        <v>2793</v>
      </c>
      <c r="G393" s="102" t="s">
        <v>2794</v>
      </c>
      <c r="H393" s="102" t="s">
        <v>4437</v>
      </c>
      <c r="I393" s="102" t="s">
        <v>4156</v>
      </c>
      <c r="J393" s="102" t="s">
        <v>4063</v>
      </c>
      <c r="K393" s="102" t="s">
        <v>3084</v>
      </c>
      <c r="L393" s="102" t="s">
        <v>946</v>
      </c>
      <c r="M393" s="102">
        <v>9012133</v>
      </c>
      <c r="N393" s="102" t="s">
        <v>947</v>
      </c>
      <c r="O393" s="113" t="str">
        <f>LOOKUP(0,0/FIND(プルダウン!$L$1:$L$41,N393),プルダウン!$M$1:$M$41)</f>
        <v>浦添市</v>
      </c>
      <c r="P393" s="102" t="s">
        <v>948</v>
      </c>
      <c r="Q393" s="103">
        <v>42644</v>
      </c>
    </row>
    <row r="394" spans="1:17">
      <c r="A394" s="102">
        <v>4750300313</v>
      </c>
      <c r="B394" s="102" t="s">
        <v>388</v>
      </c>
      <c r="C394" s="102" t="s">
        <v>3083</v>
      </c>
      <c r="D394" s="102" t="s">
        <v>945</v>
      </c>
      <c r="E394" s="102">
        <v>4680055</v>
      </c>
      <c r="F394" s="102" t="s">
        <v>2793</v>
      </c>
      <c r="G394" s="102" t="s">
        <v>2794</v>
      </c>
      <c r="H394" s="102" t="s">
        <v>4437</v>
      </c>
      <c r="I394" s="102" t="s">
        <v>4156</v>
      </c>
      <c r="J394" s="102" t="s">
        <v>4063</v>
      </c>
      <c r="K394" s="102" t="s">
        <v>3084</v>
      </c>
      <c r="L394" s="102" t="s">
        <v>946</v>
      </c>
      <c r="M394" s="102">
        <v>9012133</v>
      </c>
      <c r="N394" s="102" t="s">
        <v>947</v>
      </c>
      <c r="O394" s="113" t="str">
        <f>LOOKUP(0,0/FIND(プルダウン!$L$1:$L$41,N394),プルダウン!$M$1:$M$41)</f>
        <v>浦添市</v>
      </c>
      <c r="P394" s="102" t="s">
        <v>948</v>
      </c>
      <c r="Q394" s="103">
        <v>42644</v>
      </c>
    </row>
    <row r="395" spans="1:17">
      <c r="A395" s="102">
        <v>4752600165</v>
      </c>
      <c r="B395" s="102" t="s">
        <v>391</v>
      </c>
      <c r="C395" s="102" t="s">
        <v>3085</v>
      </c>
      <c r="D395" s="102" t="s">
        <v>311</v>
      </c>
      <c r="E395" s="102">
        <v>9060007</v>
      </c>
      <c r="F395" s="102" t="s">
        <v>3086</v>
      </c>
      <c r="G395" s="102" t="s">
        <v>327</v>
      </c>
      <c r="H395" s="102" t="s">
        <v>4437</v>
      </c>
      <c r="I395" s="102" t="s">
        <v>4157</v>
      </c>
      <c r="J395" s="102" t="s">
        <v>4063</v>
      </c>
      <c r="K395" s="102" t="s">
        <v>3087</v>
      </c>
      <c r="L395" s="102" t="s">
        <v>2272</v>
      </c>
      <c r="M395" s="102">
        <v>9070024</v>
      </c>
      <c r="N395" s="102" t="s">
        <v>2273</v>
      </c>
      <c r="O395" s="113" t="str">
        <f>LOOKUP(0,0/FIND(プルダウン!$L$1:$L$41,N395),プルダウン!$M$1:$M$41)</f>
        <v>石垣市</v>
      </c>
      <c r="P395" s="102" t="s">
        <v>2274</v>
      </c>
      <c r="Q395" s="103">
        <v>44621</v>
      </c>
    </row>
    <row r="396" spans="1:17">
      <c r="A396" s="102">
        <v>4752600165</v>
      </c>
      <c r="B396" s="102" t="s">
        <v>388</v>
      </c>
      <c r="C396" s="102" t="s">
        <v>3085</v>
      </c>
      <c r="D396" s="102" t="s">
        <v>311</v>
      </c>
      <c r="E396" s="102">
        <v>9060007</v>
      </c>
      <c r="F396" s="102" t="s">
        <v>3086</v>
      </c>
      <c r="G396" s="102" t="s">
        <v>327</v>
      </c>
      <c r="H396" s="102" t="s">
        <v>4437</v>
      </c>
      <c r="I396" s="102" t="s">
        <v>4157</v>
      </c>
      <c r="J396" s="102" t="s">
        <v>4063</v>
      </c>
      <c r="K396" s="102" t="s">
        <v>3087</v>
      </c>
      <c r="L396" s="102" t="s">
        <v>2272</v>
      </c>
      <c r="M396" s="102">
        <v>9070024</v>
      </c>
      <c r="N396" s="102" t="s">
        <v>2273</v>
      </c>
      <c r="O396" s="113" t="str">
        <f>LOOKUP(0,0/FIND(プルダウン!$L$1:$L$41,N396),プルダウン!$M$1:$M$41)</f>
        <v>石垣市</v>
      </c>
      <c r="P396" s="102" t="s">
        <v>2274</v>
      </c>
      <c r="Q396" s="103">
        <v>44621</v>
      </c>
    </row>
    <row r="397" spans="1:17">
      <c r="A397" s="102">
        <v>4750300578</v>
      </c>
      <c r="B397" s="102" t="s">
        <v>391</v>
      </c>
      <c r="C397" s="102" t="s">
        <v>3088</v>
      </c>
      <c r="D397" s="102" t="s">
        <v>311</v>
      </c>
      <c r="E397" s="102">
        <v>9060007</v>
      </c>
      <c r="F397" s="102" t="s">
        <v>2797</v>
      </c>
      <c r="G397" s="102" t="s">
        <v>327</v>
      </c>
      <c r="H397" s="102" t="s">
        <v>4437</v>
      </c>
      <c r="I397" s="102" t="s">
        <v>4157</v>
      </c>
      <c r="J397" s="102" t="s">
        <v>4063</v>
      </c>
      <c r="K397" s="102" t="s">
        <v>3089</v>
      </c>
      <c r="L397" s="102" t="s">
        <v>1004</v>
      </c>
      <c r="M397" s="102">
        <v>9012102</v>
      </c>
      <c r="N397" s="102" t="s">
        <v>1005</v>
      </c>
      <c r="O397" s="113" t="str">
        <f>LOOKUP(0,0/FIND(プルダウン!$L$1:$L$41,N397),プルダウン!$M$1:$M$41)</f>
        <v>浦添市</v>
      </c>
      <c r="P397" s="102" t="s">
        <v>1006</v>
      </c>
      <c r="Q397" s="103">
        <v>44044</v>
      </c>
    </row>
    <row r="398" spans="1:17">
      <c r="A398" s="102">
        <v>4750300578</v>
      </c>
      <c r="B398" s="102" t="s">
        <v>388</v>
      </c>
      <c r="C398" s="102" t="s">
        <v>3088</v>
      </c>
      <c r="D398" s="102" t="s">
        <v>311</v>
      </c>
      <c r="E398" s="102">
        <v>9060007</v>
      </c>
      <c r="F398" s="102" t="s">
        <v>2797</v>
      </c>
      <c r="G398" s="102" t="s">
        <v>327</v>
      </c>
      <c r="H398" s="102" t="s">
        <v>4437</v>
      </c>
      <c r="I398" s="102" t="s">
        <v>4157</v>
      </c>
      <c r="J398" s="102" t="s">
        <v>4063</v>
      </c>
      <c r="K398" s="102" t="s">
        <v>3089</v>
      </c>
      <c r="L398" s="102" t="s">
        <v>1004</v>
      </c>
      <c r="M398" s="102">
        <v>9012102</v>
      </c>
      <c r="N398" s="102" t="s">
        <v>1005</v>
      </c>
      <c r="O398" s="113" t="str">
        <f>LOOKUP(0,0/FIND(プルダウン!$L$1:$L$41,N398),プルダウン!$M$1:$M$41)</f>
        <v>浦添市</v>
      </c>
      <c r="P398" s="102" t="s">
        <v>1006</v>
      </c>
      <c r="Q398" s="103">
        <v>44044</v>
      </c>
    </row>
    <row r="399" spans="1:17">
      <c r="A399" s="102">
        <v>4752300071</v>
      </c>
      <c r="B399" s="102" t="s">
        <v>391</v>
      </c>
      <c r="C399" s="102" t="s">
        <v>3090</v>
      </c>
      <c r="D399" s="102" t="s">
        <v>311</v>
      </c>
      <c r="E399" s="102">
        <v>9060007</v>
      </c>
      <c r="F399" s="102" t="s">
        <v>3091</v>
      </c>
      <c r="G399" s="102" t="s">
        <v>327</v>
      </c>
      <c r="H399" s="102" t="s">
        <v>4437</v>
      </c>
      <c r="I399" s="102" t="s">
        <v>4157</v>
      </c>
      <c r="J399" s="102" t="s">
        <v>4063</v>
      </c>
      <c r="K399" s="102" t="s">
        <v>3092</v>
      </c>
      <c r="L399" s="102" t="s">
        <v>312</v>
      </c>
      <c r="M399" s="102">
        <v>9060007</v>
      </c>
      <c r="N399" s="102" t="s">
        <v>2210</v>
      </c>
      <c r="O399" s="113" t="str">
        <f>LOOKUP(0,0/FIND(プルダウン!$L$1:$L$41,N399),プルダウン!$M$1:$M$41)</f>
        <v>宮古島市</v>
      </c>
      <c r="P399" s="102" t="s">
        <v>309</v>
      </c>
      <c r="Q399" s="103">
        <v>41791</v>
      </c>
    </row>
    <row r="400" spans="1:17">
      <c r="A400" s="102">
        <v>4752300071</v>
      </c>
      <c r="B400" s="102" t="s">
        <v>388</v>
      </c>
      <c r="C400" s="102" t="s">
        <v>3090</v>
      </c>
      <c r="D400" s="102" t="s">
        <v>311</v>
      </c>
      <c r="E400" s="102">
        <v>9060007</v>
      </c>
      <c r="F400" s="102" t="s">
        <v>3091</v>
      </c>
      <c r="G400" s="102" t="s">
        <v>327</v>
      </c>
      <c r="H400" s="102" t="s">
        <v>4437</v>
      </c>
      <c r="I400" s="102" t="s">
        <v>4157</v>
      </c>
      <c r="J400" s="102" t="s">
        <v>4063</v>
      </c>
      <c r="K400" s="102" t="s">
        <v>3092</v>
      </c>
      <c r="L400" s="102" t="s">
        <v>312</v>
      </c>
      <c r="M400" s="102">
        <v>9060007</v>
      </c>
      <c r="N400" s="102" t="s">
        <v>2210</v>
      </c>
      <c r="O400" s="113" t="str">
        <f>LOOKUP(0,0/FIND(プルダウン!$L$1:$L$41,N400),プルダウン!$M$1:$M$41)</f>
        <v>宮古島市</v>
      </c>
      <c r="P400" s="102" t="s">
        <v>309</v>
      </c>
      <c r="Q400" s="103">
        <v>41852</v>
      </c>
    </row>
    <row r="401" spans="1:17">
      <c r="A401" s="102">
        <v>4752300105</v>
      </c>
      <c r="B401" s="102" t="s">
        <v>391</v>
      </c>
      <c r="C401" s="102" t="s">
        <v>3085</v>
      </c>
      <c r="D401" s="102" t="s">
        <v>311</v>
      </c>
      <c r="E401" s="102">
        <v>9060007</v>
      </c>
      <c r="F401" s="102" t="s">
        <v>3093</v>
      </c>
      <c r="G401" s="102" t="s">
        <v>327</v>
      </c>
      <c r="H401" s="102" t="s">
        <v>4437</v>
      </c>
      <c r="I401" s="102" t="s">
        <v>4157</v>
      </c>
      <c r="J401" s="102" t="s">
        <v>4063</v>
      </c>
      <c r="K401" s="102" t="s">
        <v>3094</v>
      </c>
      <c r="L401" s="102" t="s">
        <v>2215</v>
      </c>
      <c r="M401" s="102">
        <v>9060007</v>
      </c>
      <c r="N401" s="102" t="s">
        <v>2216</v>
      </c>
      <c r="O401" s="113" t="str">
        <f>LOOKUP(0,0/FIND(プルダウン!$L$1:$L$41,N401),プルダウン!$M$1:$M$41)</f>
        <v>宮古島市</v>
      </c>
      <c r="P401" s="102" t="s">
        <v>309</v>
      </c>
      <c r="Q401" s="103">
        <v>42370</v>
      </c>
    </row>
    <row r="402" spans="1:17">
      <c r="A402" s="102">
        <v>4752300105</v>
      </c>
      <c r="B402" s="102" t="s">
        <v>388</v>
      </c>
      <c r="C402" s="102" t="s">
        <v>3085</v>
      </c>
      <c r="D402" s="102" t="s">
        <v>311</v>
      </c>
      <c r="E402" s="102">
        <v>9060007</v>
      </c>
      <c r="F402" s="102" t="s">
        <v>3093</v>
      </c>
      <c r="G402" s="102" t="s">
        <v>327</v>
      </c>
      <c r="H402" s="102" t="s">
        <v>4437</v>
      </c>
      <c r="I402" s="102" t="s">
        <v>4157</v>
      </c>
      <c r="J402" s="102" t="s">
        <v>4063</v>
      </c>
      <c r="K402" s="102" t="s">
        <v>3094</v>
      </c>
      <c r="L402" s="102" t="s">
        <v>2215</v>
      </c>
      <c r="M402" s="102">
        <v>9060007</v>
      </c>
      <c r="N402" s="102" t="s">
        <v>2216</v>
      </c>
      <c r="O402" s="113" t="str">
        <f>LOOKUP(0,0/FIND(プルダウン!$L$1:$L$41,N402),プルダウン!$M$1:$M$41)</f>
        <v>宮古島市</v>
      </c>
      <c r="P402" s="102" t="s">
        <v>309</v>
      </c>
      <c r="Q402" s="103">
        <v>42370</v>
      </c>
    </row>
    <row r="403" spans="1:17">
      <c r="A403" s="102">
        <v>4752300113</v>
      </c>
      <c r="B403" s="102" t="s">
        <v>391</v>
      </c>
      <c r="C403" s="102" t="s">
        <v>3090</v>
      </c>
      <c r="D403" s="102" t="s">
        <v>311</v>
      </c>
      <c r="E403" s="102">
        <v>9060007</v>
      </c>
      <c r="F403" s="102" t="s">
        <v>2797</v>
      </c>
      <c r="G403" s="102" t="s">
        <v>327</v>
      </c>
      <c r="H403" s="102" t="s">
        <v>4437</v>
      </c>
      <c r="I403" s="102" t="s">
        <v>4213</v>
      </c>
      <c r="J403" s="102" t="s">
        <v>4063</v>
      </c>
      <c r="K403" s="102" t="s">
        <v>3095</v>
      </c>
      <c r="L403" s="102" t="s">
        <v>2217</v>
      </c>
      <c r="M403" s="102">
        <v>9060007</v>
      </c>
      <c r="N403" s="102" t="s">
        <v>2218</v>
      </c>
      <c r="O403" s="113" t="str">
        <f>LOOKUP(0,0/FIND(プルダウン!$L$1:$L$41,N403),プルダウン!$M$1:$M$41)</f>
        <v>宮古島市</v>
      </c>
      <c r="P403" s="102" t="s">
        <v>309</v>
      </c>
      <c r="Q403" s="103">
        <v>43070</v>
      </c>
    </row>
    <row r="404" spans="1:17">
      <c r="A404" s="102">
        <v>4752300113</v>
      </c>
      <c r="B404" s="102" t="s">
        <v>388</v>
      </c>
      <c r="C404" s="102" t="s">
        <v>3090</v>
      </c>
      <c r="D404" s="102" t="s">
        <v>311</v>
      </c>
      <c r="E404" s="102">
        <v>9060007</v>
      </c>
      <c r="F404" s="102" t="s">
        <v>2797</v>
      </c>
      <c r="G404" s="102" t="s">
        <v>327</v>
      </c>
      <c r="H404" s="102" t="s">
        <v>4437</v>
      </c>
      <c r="I404" s="102" t="s">
        <v>4213</v>
      </c>
      <c r="J404" s="102" t="s">
        <v>4063</v>
      </c>
      <c r="K404" s="102" t="s">
        <v>3095</v>
      </c>
      <c r="L404" s="102" t="s">
        <v>2217</v>
      </c>
      <c r="M404" s="102">
        <v>9060007</v>
      </c>
      <c r="N404" s="102" t="s">
        <v>2218</v>
      </c>
      <c r="O404" s="113" t="str">
        <f>LOOKUP(0,0/FIND(プルダウン!$L$1:$L$41,N404),プルダウン!$M$1:$M$41)</f>
        <v>宮古島市</v>
      </c>
      <c r="P404" s="102" t="s">
        <v>309</v>
      </c>
      <c r="Q404" s="103">
        <v>42583</v>
      </c>
    </row>
    <row r="405" spans="1:17">
      <c r="A405" s="102">
        <v>4750700371</v>
      </c>
      <c r="B405" s="102" t="s">
        <v>391</v>
      </c>
      <c r="C405" s="102" t="s">
        <v>3096</v>
      </c>
      <c r="D405" s="102" t="s">
        <v>3097</v>
      </c>
      <c r="E405" s="102">
        <v>9010201</v>
      </c>
      <c r="F405" s="102" t="s">
        <v>3098</v>
      </c>
      <c r="G405" s="102" t="s">
        <v>3099</v>
      </c>
      <c r="H405" s="102" t="s">
        <v>4437</v>
      </c>
      <c r="I405" s="102" t="s">
        <v>4214</v>
      </c>
      <c r="J405" s="102" t="s">
        <v>4063</v>
      </c>
      <c r="K405" s="102" t="s">
        <v>3100</v>
      </c>
      <c r="L405" s="102" t="s">
        <v>3101</v>
      </c>
      <c r="M405" s="102">
        <v>9010231</v>
      </c>
      <c r="N405" s="102" t="s">
        <v>3102</v>
      </c>
      <c r="O405" s="113" t="str">
        <f>LOOKUP(0,0/FIND(プルダウン!$L$1:$L$41,N405),プルダウン!$M$1:$M$41)</f>
        <v>豊見城市</v>
      </c>
      <c r="P405" s="102" t="s">
        <v>3099</v>
      </c>
      <c r="Q405" s="103">
        <v>44896</v>
      </c>
    </row>
    <row r="406" spans="1:17">
      <c r="A406" s="102">
        <v>4750700371</v>
      </c>
      <c r="B406" s="102" t="s">
        <v>388</v>
      </c>
      <c r="C406" s="102" t="s">
        <v>3096</v>
      </c>
      <c r="D406" s="102" t="s">
        <v>3097</v>
      </c>
      <c r="E406" s="102">
        <v>9010201</v>
      </c>
      <c r="F406" s="102" t="s">
        <v>3098</v>
      </c>
      <c r="G406" s="102" t="s">
        <v>3099</v>
      </c>
      <c r="H406" s="102" t="s">
        <v>4437</v>
      </c>
      <c r="I406" s="102" t="s">
        <v>4214</v>
      </c>
      <c r="J406" s="102" t="s">
        <v>4063</v>
      </c>
      <c r="K406" s="102" t="s">
        <v>3100</v>
      </c>
      <c r="L406" s="102" t="s">
        <v>3101</v>
      </c>
      <c r="M406" s="102">
        <v>9010231</v>
      </c>
      <c r="N406" s="102" t="s">
        <v>3102</v>
      </c>
      <c r="O406" s="113" t="str">
        <f>LOOKUP(0,0/FIND(プルダウン!$L$1:$L$41,N406),プルダウン!$M$1:$M$41)</f>
        <v>豊見城市</v>
      </c>
      <c r="P406" s="102" t="s">
        <v>3099</v>
      </c>
      <c r="Q406" s="103">
        <v>44896</v>
      </c>
    </row>
    <row r="407" spans="1:17">
      <c r="A407" s="102">
        <v>4750800395</v>
      </c>
      <c r="B407" s="102" t="s">
        <v>388</v>
      </c>
      <c r="C407" s="102" t="s">
        <v>3103</v>
      </c>
      <c r="D407" s="102" t="s">
        <v>1324</v>
      </c>
      <c r="E407" s="102">
        <v>9042171</v>
      </c>
      <c r="F407" s="102" t="s">
        <v>3104</v>
      </c>
      <c r="G407" s="102" t="s">
        <v>2801</v>
      </c>
      <c r="H407" s="102" t="s">
        <v>4437</v>
      </c>
      <c r="I407" s="102" t="s">
        <v>4158</v>
      </c>
      <c r="J407" s="102" t="s">
        <v>4063</v>
      </c>
      <c r="K407" s="102" t="s">
        <v>3105</v>
      </c>
      <c r="L407" s="102" t="s">
        <v>1325</v>
      </c>
      <c r="M407" s="102">
        <v>9042154</v>
      </c>
      <c r="N407" s="102" t="s">
        <v>1326</v>
      </c>
      <c r="O407" s="113" t="str">
        <f>LOOKUP(0,0/FIND(プルダウン!$L$1:$L$41,N407),プルダウン!$M$1:$M$41)</f>
        <v>沖縄市</v>
      </c>
      <c r="P407" s="102" t="s">
        <v>1327</v>
      </c>
      <c r="Q407" s="103">
        <v>42370</v>
      </c>
    </row>
    <row r="408" spans="1:17">
      <c r="A408" s="102">
        <v>4750800502</v>
      </c>
      <c r="B408" s="102" t="s">
        <v>388</v>
      </c>
      <c r="C408" s="102" t="s">
        <v>3106</v>
      </c>
      <c r="D408" s="102" t="s">
        <v>227</v>
      </c>
      <c r="E408" s="102">
        <v>9042171</v>
      </c>
      <c r="F408" s="102" t="s">
        <v>2800</v>
      </c>
      <c r="G408" s="102" t="s">
        <v>2801</v>
      </c>
      <c r="H408" s="102" t="s">
        <v>4437</v>
      </c>
      <c r="I408" s="102" t="s">
        <v>4215</v>
      </c>
      <c r="J408" s="102" t="s">
        <v>4063</v>
      </c>
      <c r="K408" s="102" t="s">
        <v>3107</v>
      </c>
      <c r="L408" s="102" t="s">
        <v>1349</v>
      </c>
      <c r="M408" s="102">
        <v>9040021</v>
      </c>
      <c r="N408" s="102" t="s">
        <v>1350</v>
      </c>
      <c r="O408" s="113" t="str">
        <f>LOOKUP(0,0/FIND(プルダウン!$L$1:$L$41,N408),プルダウン!$M$1:$M$41)</f>
        <v>沖縄市</v>
      </c>
      <c r="P408" s="102" t="s">
        <v>1351</v>
      </c>
      <c r="Q408" s="103">
        <v>42795</v>
      </c>
    </row>
    <row r="409" spans="1:17">
      <c r="A409" s="102">
        <v>4750800478</v>
      </c>
      <c r="B409" s="102" t="s">
        <v>388</v>
      </c>
      <c r="C409" s="102" t="s">
        <v>3103</v>
      </c>
      <c r="D409" s="102" t="s">
        <v>227</v>
      </c>
      <c r="E409" s="102">
        <v>9042171</v>
      </c>
      <c r="F409" s="102" t="s">
        <v>3108</v>
      </c>
      <c r="G409" s="102" t="s">
        <v>2801</v>
      </c>
      <c r="H409" s="102" t="s">
        <v>4437</v>
      </c>
      <c r="I409" s="102" t="s">
        <v>4158</v>
      </c>
      <c r="J409" s="102" t="s">
        <v>4063</v>
      </c>
      <c r="K409" s="102" t="s">
        <v>3109</v>
      </c>
      <c r="L409" s="102" t="s">
        <v>1338</v>
      </c>
      <c r="M409" s="102">
        <v>9042171</v>
      </c>
      <c r="N409" s="102" t="s">
        <v>1339</v>
      </c>
      <c r="O409" s="113" t="str">
        <f>LOOKUP(0,0/FIND(プルダウン!$L$1:$L$41,N409),プルダウン!$M$1:$M$41)</f>
        <v>沖縄市</v>
      </c>
      <c r="P409" s="102" t="s">
        <v>1340</v>
      </c>
      <c r="Q409" s="103">
        <v>42675</v>
      </c>
    </row>
    <row r="410" spans="1:17">
      <c r="A410" s="102">
        <v>4750800437</v>
      </c>
      <c r="B410" s="102" t="s">
        <v>388</v>
      </c>
      <c r="C410" s="102" t="s">
        <v>3110</v>
      </c>
      <c r="D410" s="102" t="s">
        <v>324</v>
      </c>
      <c r="E410" s="102">
        <v>9042143</v>
      </c>
      <c r="F410" s="102" t="s">
        <v>3111</v>
      </c>
      <c r="G410" s="102" t="s">
        <v>325</v>
      </c>
      <c r="H410" s="102" t="s">
        <v>4437</v>
      </c>
      <c r="I410" s="102" t="s">
        <v>4216</v>
      </c>
      <c r="J410" s="102" t="s">
        <v>4063</v>
      </c>
      <c r="K410" s="102" t="s">
        <v>3112</v>
      </c>
      <c r="L410" s="102" t="s">
        <v>1331</v>
      </c>
      <c r="M410" s="102">
        <v>9042143</v>
      </c>
      <c r="N410" s="102" t="s">
        <v>1332</v>
      </c>
      <c r="O410" s="113" t="str">
        <f>LOOKUP(0,0/FIND(プルダウン!$L$1:$L$41,N410),プルダウン!$M$1:$M$41)</f>
        <v>沖縄市</v>
      </c>
      <c r="P410" s="102" t="s">
        <v>325</v>
      </c>
      <c r="Q410" s="103">
        <v>42461</v>
      </c>
    </row>
    <row r="411" spans="1:17">
      <c r="A411" s="102">
        <v>4750800742</v>
      </c>
      <c r="B411" s="102" t="s">
        <v>391</v>
      </c>
      <c r="C411" s="102" t="s">
        <v>3113</v>
      </c>
      <c r="D411" s="102" t="s">
        <v>1405</v>
      </c>
      <c r="E411" s="102">
        <v>9040103</v>
      </c>
      <c r="F411" s="102" t="s">
        <v>3114</v>
      </c>
      <c r="G411" s="102" t="s">
        <v>3115</v>
      </c>
      <c r="H411" s="102" t="s">
        <v>4437</v>
      </c>
      <c r="I411" s="102" t="s">
        <v>4217</v>
      </c>
      <c r="J411" s="102" t="s">
        <v>4063</v>
      </c>
      <c r="K411" s="102" t="s">
        <v>3116</v>
      </c>
      <c r="L411" s="102" t="s">
        <v>1406</v>
      </c>
      <c r="M411" s="102">
        <v>9040033</v>
      </c>
      <c r="N411" s="102" t="s">
        <v>1407</v>
      </c>
      <c r="O411" s="113" t="str">
        <f>LOOKUP(0,0/FIND(プルダウン!$L$1:$L$41,N411),プルダウン!$M$1:$M$41)</f>
        <v>沖縄市</v>
      </c>
      <c r="P411" s="102" t="s">
        <v>1408</v>
      </c>
      <c r="Q411" s="103">
        <v>43466</v>
      </c>
    </row>
    <row r="412" spans="1:17">
      <c r="A412" s="102">
        <v>4750800742</v>
      </c>
      <c r="B412" s="102" t="s">
        <v>388</v>
      </c>
      <c r="C412" s="102" t="s">
        <v>3113</v>
      </c>
      <c r="D412" s="102" t="s">
        <v>1405</v>
      </c>
      <c r="E412" s="102">
        <v>9040103</v>
      </c>
      <c r="F412" s="102" t="s">
        <v>3114</v>
      </c>
      <c r="G412" s="102" t="s">
        <v>3115</v>
      </c>
      <c r="H412" s="102" t="s">
        <v>4437</v>
      </c>
      <c r="I412" s="102" t="s">
        <v>4217</v>
      </c>
      <c r="J412" s="102" t="s">
        <v>4063</v>
      </c>
      <c r="K412" s="102" t="s">
        <v>3116</v>
      </c>
      <c r="L412" s="102" t="s">
        <v>1406</v>
      </c>
      <c r="M412" s="102">
        <v>9040033</v>
      </c>
      <c r="N412" s="102" t="s">
        <v>1407</v>
      </c>
      <c r="O412" s="113" t="str">
        <f>LOOKUP(0,0/FIND(プルダウン!$L$1:$L$41,N412),プルダウン!$M$1:$M$41)</f>
        <v>沖縄市</v>
      </c>
      <c r="P412" s="102" t="s">
        <v>1408</v>
      </c>
      <c r="Q412" s="103">
        <v>43466</v>
      </c>
    </row>
    <row r="413" spans="1:17">
      <c r="A413" s="102">
        <v>4750800932</v>
      </c>
      <c r="B413" s="102" t="s">
        <v>391</v>
      </c>
      <c r="C413" s="102" t="s">
        <v>3117</v>
      </c>
      <c r="D413" s="102" t="s">
        <v>1405</v>
      </c>
      <c r="E413" s="102">
        <v>9040103</v>
      </c>
      <c r="F413" s="102" t="s">
        <v>3118</v>
      </c>
      <c r="G413" s="102" t="s">
        <v>3115</v>
      </c>
      <c r="H413" s="102" t="s">
        <v>4437</v>
      </c>
      <c r="I413" s="102" t="s">
        <v>4217</v>
      </c>
      <c r="J413" s="102" t="s">
        <v>4063</v>
      </c>
      <c r="K413" s="102" t="s">
        <v>3119</v>
      </c>
      <c r="L413" s="102" t="s">
        <v>1466</v>
      </c>
      <c r="M413" s="102">
        <v>9042151</v>
      </c>
      <c r="N413" s="102" t="s">
        <v>1467</v>
      </c>
      <c r="O413" s="113" t="str">
        <f>LOOKUP(0,0/FIND(プルダウン!$L$1:$L$41,N413),プルダウン!$M$1:$M$41)</f>
        <v>沖縄市</v>
      </c>
      <c r="P413" s="102" t="s">
        <v>1468</v>
      </c>
      <c r="Q413" s="103">
        <v>44105</v>
      </c>
    </row>
    <row r="414" spans="1:17">
      <c r="A414" s="102">
        <v>4750800932</v>
      </c>
      <c r="B414" s="102" t="s">
        <v>388</v>
      </c>
      <c r="C414" s="102" t="s">
        <v>3117</v>
      </c>
      <c r="D414" s="102" t="s">
        <v>1405</v>
      </c>
      <c r="E414" s="102">
        <v>9040103</v>
      </c>
      <c r="F414" s="102" t="s">
        <v>3118</v>
      </c>
      <c r="G414" s="102" t="s">
        <v>3115</v>
      </c>
      <c r="H414" s="102" t="s">
        <v>4437</v>
      </c>
      <c r="I414" s="102" t="s">
        <v>4217</v>
      </c>
      <c r="J414" s="102" t="s">
        <v>4063</v>
      </c>
      <c r="K414" s="102" t="s">
        <v>3119</v>
      </c>
      <c r="L414" s="102" t="s">
        <v>1466</v>
      </c>
      <c r="M414" s="102">
        <v>9042151</v>
      </c>
      <c r="N414" s="102" t="s">
        <v>1467</v>
      </c>
      <c r="O414" s="113" t="str">
        <f>LOOKUP(0,0/FIND(プルダウン!$L$1:$L$41,N414),プルダウン!$M$1:$M$41)</f>
        <v>沖縄市</v>
      </c>
      <c r="P414" s="102" t="s">
        <v>1468</v>
      </c>
      <c r="Q414" s="103">
        <v>44105</v>
      </c>
    </row>
    <row r="415" spans="1:17">
      <c r="A415" s="102">
        <v>4750800973</v>
      </c>
      <c r="B415" s="102" t="s">
        <v>391</v>
      </c>
      <c r="C415" s="102" t="s">
        <v>3113</v>
      </c>
      <c r="D415" s="102" t="s">
        <v>1405</v>
      </c>
      <c r="E415" s="102">
        <v>9040103</v>
      </c>
      <c r="F415" s="102" t="s">
        <v>3118</v>
      </c>
      <c r="G415" s="102" t="s">
        <v>3115</v>
      </c>
      <c r="H415" s="102" t="s">
        <v>4437</v>
      </c>
      <c r="I415" s="102" t="s">
        <v>4217</v>
      </c>
      <c r="J415" s="102" t="s">
        <v>4063</v>
      </c>
      <c r="K415" s="102" t="s">
        <v>3120</v>
      </c>
      <c r="L415" s="102" t="s">
        <v>1480</v>
      </c>
      <c r="M415" s="102">
        <v>9042151</v>
      </c>
      <c r="N415" s="102" t="s">
        <v>1481</v>
      </c>
      <c r="O415" s="113" t="str">
        <f>LOOKUP(0,0/FIND(プルダウン!$L$1:$L$41,N415),プルダウン!$M$1:$M$41)</f>
        <v>沖縄市</v>
      </c>
      <c r="P415" s="102" t="s">
        <v>1482</v>
      </c>
      <c r="Q415" s="103">
        <v>44378</v>
      </c>
    </row>
    <row r="416" spans="1:17">
      <c r="A416" s="102">
        <v>4750800973</v>
      </c>
      <c r="B416" s="102" t="s">
        <v>388</v>
      </c>
      <c r="C416" s="102" t="s">
        <v>3113</v>
      </c>
      <c r="D416" s="102" t="s">
        <v>1405</v>
      </c>
      <c r="E416" s="102">
        <v>9040103</v>
      </c>
      <c r="F416" s="102" t="s">
        <v>3118</v>
      </c>
      <c r="G416" s="102" t="s">
        <v>3115</v>
      </c>
      <c r="H416" s="102" t="s">
        <v>4437</v>
      </c>
      <c r="I416" s="102" t="s">
        <v>4217</v>
      </c>
      <c r="J416" s="102" t="s">
        <v>4063</v>
      </c>
      <c r="K416" s="102" t="s">
        <v>3120</v>
      </c>
      <c r="L416" s="102" t="s">
        <v>1480</v>
      </c>
      <c r="M416" s="102">
        <v>9042151</v>
      </c>
      <c r="N416" s="102" t="s">
        <v>1481</v>
      </c>
      <c r="O416" s="113" t="str">
        <f>LOOKUP(0,0/FIND(プルダウン!$L$1:$L$41,N416),プルダウン!$M$1:$M$41)</f>
        <v>沖縄市</v>
      </c>
      <c r="P416" s="102" t="s">
        <v>1482</v>
      </c>
      <c r="Q416" s="103">
        <v>44378</v>
      </c>
    </row>
    <row r="417" spans="1:17">
      <c r="A417" s="102">
        <v>4751200470</v>
      </c>
      <c r="B417" s="102" t="s">
        <v>391</v>
      </c>
      <c r="C417" s="102" t="s">
        <v>3117</v>
      </c>
      <c r="D417" s="102" t="s">
        <v>1405</v>
      </c>
      <c r="E417" s="102">
        <v>9040103</v>
      </c>
      <c r="F417" s="102" t="s">
        <v>3121</v>
      </c>
      <c r="G417" s="102" t="s">
        <v>3115</v>
      </c>
      <c r="H417" s="102" t="s">
        <v>4437</v>
      </c>
      <c r="I417" s="102" t="s">
        <v>4217</v>
      </c>
      <c r="J417" s="102" t="s">
        <v>4063</v>
      </c>
      <c r="K417" s="102" t="s">
        <v>3122</v>
      </c>
      <c r="L417" s="102" t="s">
        <v>1776</v>
      </c>
      <c r="M417" s="102">
        <v>9040101</v>
      </c>
      <c r="N417" s="102" t="s">
        <v>1777</v>
      </c>
      <c r="O417" s="113" t="str">
        <f>LOOKUP(0,0/FIND(プルダウン!$L$1:$L$41,N417),プルダウン!$M$1:$M$41)</f>
        <v>北谷町</v>
      </c>
      <c r="P417" s="102" t="s">
        <v>1778</v>
      </c>
      <c r="Q417" s="103">
        <v>44317</v>
      </c>
    </row>
    <row r="418" spans="1:17">
      <c r="A418" s="102">
        <v>4751200470</v>
      </c>
      <c r="B418" s="102" t="s">
        <v>388</v>
      </c>
      <c r="C418" s="102" t="s">
        <v>3117</v>
      </c>
      <c r="D418" s="102" t="s">
        <v>1405</v>
      </c>
      <c r="E418" s="102">
        <v>9040103</v>
      </c>
      <c r="F418" s="102" t="s">
        <v>3121</v>
      </c>
      <c r="G418" s="102" t="s">
        <v>3115</v>
      </c>
      <c r="H418" s="102" t="s">
        <v>4437</v>
      </c>
      <c r="I418" s="102" t="s">
        <v>4217</v>
      </c>
      <c r="J418" s="102" t="s">
        <v>4063</v>
      </c>
      <c r="K418" s="102"/>
      <c r="L418" s="102" t="s">
        <v>1776</v>
      </c>
      <c r="M418" s="102">
        <v>9040101</v>
      </c>
      <c r="N418" s="102" t="s">
        <v>1777</v>
      </c>
      <c r="O418" s="113" t="str">
        <f>LOOKUP(0,0/FIND(プルダウン!$L$1:$L$41,N418),プルダウン!$M$1:$M$41)</f>
        <v>北谷町</v>
      </c>
      <c r="P418" s="102" t="s">
        <v>1778</v>
      </c>
      <c r="Q418" s="103">
        <v>44317</v>
      </c>
    </row>
    <row r="419" spans="1:17">
      <c r="A419" s="102">
        <v>4750900393</v>
      </c>
      <c r="B419" s="102" t="s">
        <v>388</v>
      </c>
      <c r="C419" s="102" t="s">
        <v>3123</v>
      </c>
      <c r="D419" s="102" t="s">
        <v>1031</v>
      </c>
      <c r="E419" s="102">
        <v>9012214</v>
      </c>
      <c r="F419" s="102" t="s">
        <v>3124</v>
      </c>
      <c r="G419" s="102" t="s">
        <v>3125</v>
      </c>
      <c r="H419" s="102" t="s">
        <v>4437</v>
      </c>
      <c r="I419" s="102" t="s">
        <v>4218</v>
      </c>
      <c r="J419" s="102" t="s">
        <v>4063</v>
      </c>
      <c r="K419" s="102" t="s">
        <v>3126</v>
      </c>
      <c r="L419" s="102" t="s">
        <v>1640</v>
      </c>
      <c r="M419" s="102">
        <v>9012215</v>
      </c>
      <c r="N419" s="102" t="s">
        <v>1641</v>
      </c>
      <c r="O419" s="113" t="str">
        <f>LOOKUP(0,0/FIND(プルダウン!$L$1:$L$41,N419),プルダウン!$M$1:$M$41)</f>
        <v>宜野湾市</v>
      </c>
      <c r="P419" s="102" t="s">
        <v>1642</v>
      </c>
      <c r="Q419" s="103">
        <v>44197</v>
      </c>
    </row>
    <row r="420" spans="1:17">
      <c r="A420" s="102">
        <v>4750900252</v>
      </c>
      <c r="B420" s="102" t="s">
        <v>388</v>
      </c>
      <c r="C420" s="102" t="s">
        <v>3127</v>
      </c>
      <c r="D420" s="102" t="s">
        <v>1031</v>
      </c>
      <c r="E420" s="102">
        <v>9012214</v>
      </c>
      <c r="F420" s="102" t="s">
        <v>3124</v>
      </c>
      <c r="G420" s="102" t="s">
        <v>3125</v>
      </c>
      <c r="H420" s="102" t="s">
        <v>4437</v>
      </c>
      <c r="I420" s="102" t="s">
        <v>4218</v>
      </c>
      <c r="J420" s="102" t="s">
        <v>4063</v>
      </c>
      <c r="K420" s="102" t="s">
        <v>3128</v>
      </c>
      <c r="L420" s="102" t="s">
        <v>1598</v>
      </c>
      <c r="M420" s="102">
        <v>9012214</v>
      </c>
      <c r="N420" s="102" t="s">
        <v>1599</v>
      </c>
      <c r="O420" s="113" t="str">
        <f>LOOKUP(0,0/FIND(プルダウン!$L$1:$L$41,N420),プルダウン!$M$1:$M$41)</f>
        <v>宜野湾市</v>
      </c>
      <c r="P420" s="102" t="s">
        <v>1600</v>
      </c>
      <c r="Q420" s="103">
        <v>42887</v>
      </c>
    </row>
    <row r="421" spans="1:17">
      <c r="A421" s="102">
        <v>4750900310</v>
      </c>
      <c r="B421" s="102" t="s">
        <v>388</v>
      </c>
      <c r="C421" s="102" t="s">
        <v>3129</v>
      </c>
      <c r="D421" s="102" t="s">
        <v>1031</v>
      </c>
      <c r="E421" s="102">
        <v>9012214</v>
      </c>
      <c r="F421" s="102" t="s">
        <v>3130</v>
      </c>
      <c r="G421" s="102" t="s">
        <v>3125</v>
      </c>
      <c r="H421" s="102" t="s">
        <v>4437</v>
      </c>
      <c r="I421" s="102" t="s">
        <v>4219</v>
      </c>
      <c r="J421" s="102" t="s">
        <v>4063</v>
      </c>
      <c r="K421" s="102" t="s">
        <v>3131</v>
      </c>
      <c r="L421" s="102" t="s">
        <v>1617</v>
      </c>
      <c r="M421" s="102">
        <v>9012215</v>
      </c>
      <c r="N421" s="102" t="s">
        <v>1618</v>
      </c>
      <c r="O421" s="113" t="str">
        <f>LOOKUP(0,0/FIND(プルダウン!$L$1:$L$41,N421),プルダウン!$M$1:$M$41)</f>
        <v>宜野湾市</v>
      </c>
      <c r="P421" s="102" t="s">
        <v>1619</v>
      </c>
      <c r="Q421" s="103">
        <v>43435</v>
      </c>
    </row>
    <row r="422" spans="1:17">
      <c r="A422" s="102">
        <v>4750300677</v>
      </c>
      <c r="B422" s="102" t="s">
        <v>388</v>
      </c>
      <c r="C422" s="102" t="s">
        <v>3127</v>
      </c>
      <c r="D422" s="102" t="s">
        <v>1031</v>
      </c>
      <c r="E422" s="102">
        <v>9012214</v>
      </c>
      <c r="F422" s="102" t="s">
        <v>3124</v>
      </c>
      <c r="G422" s="102" t="s">
        <v>3125</v>
      </c>
      <c r="H422" s="102" t="s">
        <v>4437</v>
      </c>
      <c r="I422" s="102" t="s">
        <v>4219</v>
      </c>
      <c r="J422" s="102" t="s">
        <v>4063</v>
      </c>
      <c r="K422" s="102" t="s">
        <v>3132</v>
      </c>
      <c r="L422" s="102" t="s">
        <v>1032</v>
      </c>
      <c r="M422" s="102">
        <v>9012102</v>
      </c>
      <c r="N422" s="102" t="s">
        <v>1033</v>
      </c>
      <c r="O422" s="113" t="str">
        <f>LOOKUP(0,0/FIND(プルダウン!$L$1:$L$41,N422),プルダウン!$M$1:$M$41)</f>
        <v>浦添市</v>
      </c>
      <c r="P422" s="102" t="s">
        <v>1034</v>
      </c>
      <c r="Q422" s="103">
        <v>44743</v>
      </c>
    </row>
    <row r="423" spans="1:17">
      <c r="A423" s="102">
        <v>4750900278</v>
      </c>
      <c r="B423" s="102" t="s">
        <v>388</v>
      </c>
      <c r="C423" s="102" t="s">
        <v>3133</v>
      </c>
      <c r="D423" s="102" t="s">
        <v>240</v>
      </c>
      <c r="E423" s="102">
        <v>9012213</v>
      </c>
      <c r="F423" s="102" t="s">
        <v>2807</v>
      </c>
      <c r="G423" s="102" t="s">
        <v>2808</v>
      </c>
      <c r="H423" s="102" t="s">
        <v>4437</v>
      </c>
      <c r="I423" s="102" t="s">
        <v>4159</v>
      </c>
      <c r="J423" s="102" t="s">
        <v>4063</v>
      </c>
      <c r="K423" s="102" t="s">
        <v>3134</v>
      </c>
      <c r="L423" s="102" t="s">
        <v>1604</v>
      </c>
      <c r="M423" s="102">
        <v>9012221</v>
      </c>
      <c r="N423" s="102" t="s">
        <v>1605</v>
      </c>
      <c r="O423" s="113" t="str">
        <f>LOOKUP(0,0/FIND(プルダウン!$L$1:$L$41,N423),プルダウン!$M$1:$M$41)</f>
        <v>宜野湾市</v>
      </c>
      <c r="P423" s="102" t="s">
        <v>1606</v>
      </c>
      <c r="Q423" s="103">
        <v>43132</v>
      </c>
    </row>
    <row r="424" spans="1:17">
      <c r="A424" s="102">
        <v>4750900153</v>
      </c>
      <c r="B424" s="102" t="s">
        <v>388</v>
      </c>
      <c r="C424" s="102" t="s">
        <v>3133</v>
      </c>
      <c r="D424" s="102" t="s">
        <v>240</v>
      </c>
      <c r="E424" s="102">
        <v>9012213</v>
      </c>
      <c r="F424" s="102" t="s">
        <v>2807</v>
      </c>
      <c r="G424" s="102" t="s">
        <v>2808</v>
      </c>
      <c r="H424" s="102" t="s">
        <v>4437</v>
      </c>
      <c r="I424" s="102" t="s">
        <v>4159</v>
      </c>
      <c r="J424" s="102" t="s">
        <v>4063</v>
      </c>
      <c r="K424" s="102" t="s">
        <v>3135</v>
      </c>
      <c r="L424" s="102" t="s">
        <v>1568</v>
      </c>
      <c r="M424" s="102">
        <v>9012225</v>
      </c>
      <c r="N424" s="102" t="s">
        <v>1569</v>
      </c>
      <c r="O424" s="113" t="str">
        <f>LOOKUP(0,0/FIND(プルダウン!$L$1:$L$41,N424),プルダウン!$M$1:$M$41)</f>
        <v>宜野湾市</v>
      </c>
      <c r="P424" s="102" t="s">
        <v>1570</v>
      </c>
      <c r="Q424" s="103">
        <v>42125</v>
      </c>
    </row>
    <row r="425" spans="1:17">
      <c r="A425" s="102">
        <v>4750100614</v>
      </c>
      <c r="B425" s="102" t="s">
        <v>388</v>
      </c>
      <c r="C425" s="102" t="s">
        <v>3133</v>
      </c>
      <c r="D425" s="102" t="s">
        <v>240</v>
      </c>
      <c r="E425" s="102">
        <v>9012213</v>
      </c>
      <c r="F425" s="102" t="s">
        <v>2807</v>
      </c>
      <c r="G425" s="102" t="s">
        <v>2808</v>
      </c>
      <c r="H425" s="102" t="s">
        <v>4437</v>
      </c>
      <c r="I425" s="102" t="s">
        <v>4159</v>
      </c>
      <c r="J425" s="102" t="s">
        <v>4063</v>
      </c>
      <c r="K425" s="102" t="s">
        <v>3136</v>
      </c>
      <c r="L425" s="102" t="s">
        <v>519</v>
      </c>
      <c r="M425" s="102">
        <v>9000005</v>
      </c>
      <c r="N425" s="102" t="s">
        <v>520</v>
      </c>
      <c r="O425" s="113" t="str">
        <f>LOOKUP(0,0/FIND(プルダウン!$L$1:$L$41,N425),プルダウン!$M$1:$M$41)</f>
        <v>那覇市</v>
      </c>
      <c r="P425" s="102" t="s">
        <v>521</v>
      </c>
      <c r="Q425" s="103">
        <v>42825</v>
      </c>
    </row>
    <row r="426" spans="1:17">
      <c r="A426" s="102">
        <v>4750900427</v>
      </c>
      <c r="B426" s="102" t="s">
        <v>391</v>
      </c>
      <c r="C426" s="102" t="s">
        <v>3133</v>
      </c>
      <c r="D426" s="102" t="s">
        <v>240</v>
      </c>
      <c r="E426" s="102">
        <v>9012213</v>
      </c>
      <c r="F426" s="102" t="s">
        <v>2807</v>
      </c>
      <c r="G426" s="102" t="s">
        <v>2808</v>
      </c>
      <c r="H426" s="102" t="s">
        <v>4437</v>
      </c>
      <c r="I426" s="102" t="s">
        <v>4159</v>
      </c>
      <c r="J426" s="102" t="s">
        <v>4063</v>
      </c>
      <c r="K426" s="102" t="s">
        <v>3137</v>
      </c>
      <c r="L426" s="102" t="s">
        <v>1650</v>
      </c>
      <c r="M426" s="102">
        <v>9012213</v>
      </c>
      <c r="N426" s="102" t="s">
        <v>1651</v>
      </c>
      <c r="O426" s="113" t="str">
        <f>LOOKUP(0,0/FIND(プルダウン!$L$1:$L$41,N426),プルダウン!$M$1:$M$41)</f>
        <v>宜野湾市</v>
      </c>
      <c r="P426" s="102" t="s">
        <v>1652</v>
      </c>
      <c r="Q426" s="103">
        <v>44287</v>
      </c>
    </row>
    <row r="427" spans="1:17">
      <c r="A427" s="102">
        <v>4750300685</v>
      </c>
      <c r="B427" s="102" t="s">
        <v>391</v>
      </c>
      <c r="C427" s="102" t="s">
        <v>3133</v>
      </c>
      <c r="D427" s="102" t="s">
        <v>240</v>
      </c>
      <c r="E427" s="102">
        <v>9012213</v>
      </c>
      <c r="F427" s="102" t="s">
        <v>3138</v>
      </c>
      <c r="G427" s="102" t="s">
        <v>3139</v>
      </c>
      <c r="H427" s="102" t="s">
        <v>4437</v>
      </c>
      <c r="I427" s="102" t="s">
        <v>4159</v>
      </c>
      <c r="J427" s="102" t="s">
        <v>4063</v>
      </c>
      <c r="K427" s="102" t="s">
        <v>3140</v>
      </c>
      <c r="L427" s="102" t="s">
        <v>1035</v>
      </c>
      <c r="M427" s="102">
        <v>9012131</v>
      </c>
      <c r="N427" s="102" t="s">
        <v>1036</v>
      </c>
      <c r="O427" s="113" t="str">
        <f>LOOKUP(0,0/FIND(プルダウン!$L$1:$L$41,N427),プルダウン!$M$1:$M$41)</f>
        <v>浦添市</v>
      </c>
      <c r="P427" s="102" t="s">
        <v>1037</v>
      </c>
      <c r="Q427" s="103">
        <v>44805</v>
      </c>
    </row>
    <row r="428" spans="1:17">
      <c r="A428" s="102">
        <v>4750700363</v>
      </c>
      <c r="B428" s="102" t="s">
        <v>391</v>
      </c>
      <c r="C428" s="102" t="s">
        <v>3141</v>
      </c>
      <c r="D428" s="102" t="s">
        <v>1269</v>
      </c>
      <c r="E428" s="102">
        <v>9010241</v>
      </c>
      <c r="F428" s="102" t="s">
        <v>3142</v>
      </c>
      <c r="G428" s="102" t="s">
        <v>1272</v>
      </c>
      <c r="H428" s="102" t="s">
        <v>4437</v>
      </c>
      <c r="I428" s="102" t="s">
        <v>4220</v>
      </c>
      <c r="J428" s="102" t="s">
        <v>4063</v>
      </c>
      <c r="K428" s="102" t="s">
        <v>3143</v>
      </c>
      <c r="L428" s="102" t="s">
        <v>1270</v>
      </c>
      <c r="M428" s="102">
        <v>9010241</v>
      </c>
      <c r="N428" s="102" t="s">
        <v>1271</v>
      </c>
      <c r="O428" s="113" t="str">
        <f>LOOKUP(0,0/FIND(プルダウン!$L$1:$L$41,N428),プルダウン!$M$1:$M$41)</f>
        <v>豊見城市</v>
      </c>
      <c r="P428" s="102" t="s">
        <v>1272</v>
      </c>
      <c r="Q428" s="103">
        <v>44713</v>
      </c>
    </row>
    <row r="429" spans="1:17">
      <c r="A429" s="102">
        <v>4750700363</v>
      </c>
      <c r="B429" s="102" t="s">
        <v>388</v>
      </c>
      <c r="C429" s="102" t="s">
        <v>3141</v>
      </c>
      <c r="D429" s="102" t="s">
        <v>1269</v>
      </c>
      <c r="E429" s="102">
        <v>9010241</v>
      </c>
      <c r="F429" s="102" t="s">
        <v>3142</v>
      </c>
      <c r="G429" s="102" t="s">
        <v>1272</v>
      </c>
      <c r="H429" s="102" t="s">
        <v>4437</v>
      </c>
      <c r="I429" s="102" t="s">
        <v>4220</v>
      </c>
      <c r="J429" s="102" t="s">
        <v>4063</v>
      </c>
      <c r="K429" s="102" t="s">
        <v>3143</v>
      </c>
      <c r="L429" s="102" t="s">
        <v>1270</v>
      </c>
      <c r="M429" s="102">
        <v>9010241</v>
      </c>
      <c r="N429" s="102" t="s">
        <v>1271</v>
      </c>
      <c r="O429" s="113" t="str">
        <f>LOOKUP(0,0/FIND(プルダウン!$L$1:$L$41,N429),プルダウン!$M$1:$M$41)</f>
        <v>豊見城市</v>
      </c>
      <c r="P429" s="102" t="s">
        <v>1272</v>
      </c>
      <c r="Q429" s="103">
        <v>44713</v>
      </c>
    </row>
    <row r="430" spans="1:17">
      <c r="A430" s="102">
        <v>4750400287</v>
      </c>
      <c r="B430" s="102" t="s">
        <v>388</v>
      </c>
      <c r="C430" s="102" t="s">
        <v>3144</v>
      </c>
      <c r="D430" s="102" t="s">
        <v>1059</v>
      </c>
      <c r="E430" s="102">
        <v>9010415</v>
      </c>
      <c r="F430" s="102" t="s">
        <v>3145</v>
      </c>
      <c r="G430" s="102" t="s">
        <v>1062</v>
      </c>
      <c r="H430" s="102" t="s">
        <v>4437</v>
      </c>
      <c r="I430" s="102" t="s">
        <v>4221</v>
      </c>
      <c r="J430" s="102" t="s">
        <v>4063</v>
      </c>
      <c r="K430" s="102"/>
      <c r="L430" s="102" t="s">
        <v>1088</v>
      </c>
      <c r="M430" s="102">
        <v>9010503</v>
      </c>
      <c r="N430" s="102" t="s">
        <v>1089</v>
      </c>
      <c r="O430" s="113" t="str">
        <f>LOOKUP(0,0/FIND(プルダウン!$L$1:$L$41,N430),プルダウン!$M$1:$M$41)</f>
        <v>八重瀬町</v>
      </c>
      <c r="P430" s="102" t="s">
        <v>1090</v>
      </c>
      <c r="Q430" s="103">
        <v>44287</v>
      </c>
    </row>
    <row r="431" spans="1:17">
      <c r="A431" s="102">
        <v>4750400170</v>
      </c>
      <c r="B431" s="102" t="s">
        <v>391</v>
      </c>
      <c r="C431" s="102" t="s">
        <v>3146</v>
      </c>
      <c r="D431" s="102" t="s">
        <v>1059</v>
      </c>
      <c r="E431" s="102">
        <v>9010415</v>
      </c>
      <c r="F431" s="102" t="s">
        <v>3147</v>
      </c>
      <c r="G431" s="102" t="s">
        <v>1062</v>
      </c>
      <c r="H431" s="102" t="s">
        <v>4437</v>
      </c>
      <c r="I431" s="102" t="s">
        <v>4222</v>
      </c>
      <c r="J431" s="102" t="s">
        <v>4063</v>
      </c>
      <c r="K431" s="102"/>
      <c r="L431" s="102" t="s">
        <v>1060</v>
      </c>
      <c r="M431" s="102">
        <v>9010415</v>
      </c>
      <c r="N431" s="102" t="s">
        <v>1061</v>
      </c>
      <c r="O431" s="113" t="str">
        <f>LOOKUP(0,0/FIND(プルダウン!$L$1:$L$41,N431),プルダウン!$M$1:$M$41)</f>
        <v>八重瀬町</v>
      </c>
      <c r="P431" s="102" t="s">
        <v>1062</v>
      </c>
      <c r="Q431" s="103">
        <v>42736</v>
      </c>
    </row>
    <row r="432" spans="1:17">
      <c r="A432" s="102">
        <v>4750400170</v>
      </c>
      <c r="B432" s="102" t="s">
        <v>388</v>
      </c>
      <c r="C432" s="102" t="s">
        <v>3146</v>
      </c>
      <c r="D432" s="102" t="s">
        <v>1059</v>
      </c>
      <c r="E432" s="102">
        <v>9010415</v>
      </c>
      <c r="F432" s="102" t="s">
        <v>3147</v>
      </c>
      <c r="G432" s="102" t="s">
        <v>1062</v>
      </c>
      <c r="H432" s="102" t="s">
        <v>4437</v>
      </c>
      <c r="I432" s="102" t="s">
        <v>4222</v>
      </c>
      <c r="J432" s="102" t="s">
        <v>4063</v>
      </c>
      <c r="K432" s="102"/>
      <c r="L432" s="102" t="s">
        <v>1060</v>
      </c>
      <c r="M432" s="102">
        <v>9010415</v>
      </c>
      <c r="N432" s="102" t="s">
        <v>1061</v>
      </c>
      <c r="O432" s="113" t="str">
        <f>LOOKUP(0,0/FIND(プルダウン!$L$1:$L$41,N432),プルダウン!$M$1:$M$41)</f>
        <v>八重瀬町</v>
      </c>
      <c r="P432" s="102" t="s">
        <v>1062</v>
      </c>
      <c r="Q432" s="103">
        <v>42736</v>
      </c>
    </row>
    <row r="433" spans="1:17">
      <c r="A433" s="102">
        <v>4750400378</v>
      </c>
      <c r="B433" s="102" t="s">
        <v>391</v>
      </c>
      <c r="C433" s="102" t="s">
        <v>3146</v>
      </c>
      <c r="D433" s="102" t="s">
        <v>1059</v>
      </c>
      <c r="E433" s="102">
        <v>9010415</v>
      </c>
      <c r="F433" s="102" t="s">
        <v>3145</v>
      </c>
      <c r="G433" s="102" t="s">
        <v>1062</v>
      </c>
      <c r="H433" s="102" t="s">
        <v>4437</v>
      </c>
      <c r="I433" s="102" t="s">
        <v>4221</v>
      </c>
      <c r="J433" s="102" t="s">
        <v>4063</v>
      </c>
      <c r="K433" s="102" t="s">
        <v>3148</v>
      </c>
      <c r="L433" s="102" t="s">
        <v>3149</v>
      </c>
      <c r="M433" s="102">
        <v>9010406</v>
      </c>
      <c r="N433" s="102" t="s">
        <v>3150</v>
      </c>
      <c r="O433" s="113" t="str">
        <f>LOOKUP(0,0/FIND(プルダウン!$L$1:$L$41,N433),プルダウン!$M$1:$M$41)</f>
        <v>八重瀬町</v>
      </c>
      <c r="P433" s="102" t="s">
        <v>3151</v>
      </c>
      <c r="Q433" s="103">
        <v>44986</v>
      </c>
    </row>
    <row r="434" spans="1:17">
      <c r="A434" s="102">
        <v>4750400378</v>
      </c>
      <c r="B434" s="102" t="s">
        <v>388</v>
      </c>
      <c r="C434" s="102" t="s">
        <v>3146</v>
      </c>
      <c r="D434" s="102" t="s">
        <v>1059</v>
      </c>
      <c r="E434" s="102">
        <v>9010415</v>
      </c>
      <c r="F434" s="102" t="s">
        <v>3145</v>
      </c>
      <c r="G434" s="102" t="s">
        <v>1062</v>
      </c>
      <c r="H434" s="102" t="s">
        <v>4437</v>
      </c>
      <c r="I434" s="102" t="s">
        <v>4221</v>
      </c>
      <c r="J434" s="102" t="s">
        <v>4063</v>
      </c>
      <c r="K434" s="102" t="s">
        <v>3148</v>
      </c>
      <c r="L434" s="102" t="s">
        <v>3149</v>
      </c>
      <c r="M434" s="102">
        <v>9010406</v>
      </c>
      <c r="N434" s="102" t="s">
        <v>3150</v>
      </c>
      <c r="O434" s="113" t="str">
        <f>LOOKUP(0,0/FIND(プルダウン!$L$1:$L$41,N434),プルダウン!$M$1:$M$41)</f>
        <v>八重瀬町</v>
      </c>
      <c r="P434" s="102" t="s">
        <v>3151</v>
      </c>
      <c r="Q434" s="103">
        <v>44986</v>
      </c>
    </row>
    <row r="435" spans="1:17">
      <c r="A435" s="102">
        <v>4750100457</v>
      </c>
      <c r="B435" s="102" t="s">
        <v>388</v>
      </c>
      <c r="C435" s="102" t="s">
        <v>3152</v>
      </c>
      <c r="D435" s="102" t="s">
        <v>481</v>
      </c>
      <c r="E435" s="102">
        <v>9020076</v>
      </c>
      <c r="F435" s="102" t="s">
        <v>3153</v>
      </c>
      <c r="G435" s="102" t="s">
        <v>3154</v>
      </c>
      <c r="H435" s="102" t="s">
        <v>4437</v>
      </c>
      <c r="I435" s="102" t="s">
        <v>4223</v>
      </c>
      <c r="J435" s="102" t="s">
        <v>4063</v>
      </c>
      <c r="K435" s="102" t="s">
        <v>3155</v>
      </c>
      <c r="L435" s="102" t="s">
        <v>257</v>
      </c>
      <c r="M435" s="102">
        <v>9020076</v>
      </c>
      <c r="N435" s="102" t="s">
        <v>482</v>
      </c>
      <c r="O435" s="113" t="str">
        <f>LOOKUP(0,0/FIND(プルダウン!$L$1:$L$41,N435),プルダウン!$M$1:$M$41)</f>
        <v>那覇市</v>
      </c>
      <c r="P435" s="102" t="s">
        <v>483</v>
      </c>
      <c r="Q435" s="103">
        <v>42370</v>
      </c>
    </row>
    <row r="436" spans="1:17">
      <c r="A436" s="102">
        <v>4750100580</v>
      </c>
      <c r="B436" s="102" t="s">
        <v>391</v>
      </c>
      <c r="C436" s="102" t="s">
        <v>3152</v>
      </c>
      <c r="D436" s="102" t="s">
        <v>481</v>
      </c>
      <c r="E436" s="102">
        <v>9020076</v>
      </c>
      <c r="F436" s="102" t="s">
        <v>3156</v>
      </c>
      <c r="G436" s="102" t="s">
        <v>3154</v>
      </c>
      <c r="H436" s="102" t="s">
        <v>4437</v>
      </c>
      <c r="I436" s="102" t="s">
        <v>4224</v>
      </c>
      <c r="J436" s="102" t="s">
        <v>4063</v>
      </c>
      <c r="K436" s="102" t="s">
        <v>3157</v>
      </c>
      <c r="L436" s="102" t="s">
        <v>513</v>
      </c>
      <c r="M436" s="102">
        <v>9000002</v>
      </c>
      <c r="N436" s="102" t="s">
        <v>514</v>
      </c>
      <c r="O436" s="113" t="str">
        <f>LOOKUP(0,0/FIND(プルダウン!$L$1:$L$41,N436),プルダウン!$M$1:$M$41)</f>
        <v>那覇市</v>
      </c>
      <c r="P436" s="102" t="s">
        <v>515</v>
      </c>
      <c r="Q436" s="103">
        <v>42705</v>
      </c>
    </row>
    <row r="437" spans="1:17">
      <c r="A437" s="102">
        <v>4750100580</v>
      </c>
      <c r="B437" s="102" t="s">
        <v>388</v>
      </c>
      <c r="C437" s="102" t="s">
        <v>3152</v>
      </c>
      <c r="D437" s="102" t="s">
        <v>481</v>
      </c>
      <c r="E437" s="102">
        <v>9020076</v>
      </c>
      <c r="F437" s="102" t="s">
        <v>3156</v>
      </c>
      <c r="G437" s="102" t="s">
        <v>3154</v>
      </c>
      <c r="H437" s="102" t="s">
        <v>4437</v>
      </c>
      <c r="I437" s="102" t="s">
        <v>4224</v>
      </c>
      <c r="J437" s="102" t="s">
        <v>4063</v>
      </c>
      <c r="K437" s="102" t="s">
        <v>3157</v>
      </c>
      <c r="L437" s="102" t="s">
        <v>513</v>
      </c>
      <c r="M437" s="102">
        <v>9000002</v>
      </c>
      <c r="N437" s="102" t="s">
        <v>514</v>
      </c>
      <c r="O437" s="113" t="str">
        <f>LOOKUP(0,0/FIND(プルダウン!$L$1:$L$41,N437),プルダウン!$M$1:$M$41)</f>
        <v>那覇市</v>
      </c>
      <c r="P437" s="102" t="s">
        <v>515</v>
      </c>
      <c r="Q437" s="103">
        <v>42705</v>
      </c>
    </row>
    <row r="438" spans="1:17">
      <c r="A438" s="102">
        <v>4751300684</v>
      </c>
      <c r="B438" s="102" t="s">
        <v>391</v>
      </c>
      <c r="C438" s="102" t="s">
        <v>3158</v>
      </c>
      <c r="D438" s="102" t="s">
        <v>1962</v>
      </c>
      <c r="E438" s="102">
        <v>9042223</v>
      </c>
      <c r="F438" s="102" t="s">
        <v>3159</v>
      </c>
      <c r="G438" s="102" t="s">
        <v>1965</v>
      </c>
      <c r="H438" s="102" t="s">
        <v>4437</v>
      </c>
      <c r="I438" s="102" t="s">
        <v>4225</v>
      </c>
      <c r="J438" s="102" t="s">
        <v>4063</v>
      </c>
      <c r="K438" s="102" t="s">
        <v>3160</v>
      </c>
      <c r="L438" s="102" t="s">
        <v>1963</v>
      </c>
      <c r="M438" s="102">
        <v>9042213</v>
      </c>
      <c r="N438" s="102" t="s">
        <v>1964</v>
      </c>
      <c r="O438" s="113" t="str">
        <f>LOOKUP(0,0/FIND(プルダウン!$L$1:$L$41,N438),プルダウン!$M$1:$M$41)</f>
        <v>うるま市</v>
      </c>
      <c r="P438" s="102" t="s">
        <v>1965</v>
      </c>
      <c r="Q438" s="103">
        <v>44621</v>
      </c>
    </row>
    <row r="439" spans="1:17">
      <c r="A439" s="102">
        <v>4751300684</v>
      </c>
      <c r="B439" s="102" t="s">
        <v>388</v>
      </c>
      <c r="C439" s="102" t="s">
        <v>3158</v>
      </c>
      <c r="D439" s="102" t="s">
        <v>1962</v>
      </c>
      <c r="E439" s="102">
        <v>9042223</v>
      </c>
      <c r="F439" s="102" t="s">
        <v>3159</v>
      </c>
      <c r="G439" s="102" t="s">
        <v>1965</v>
      </c>
      <c r="H439" s="102" t="s">
        <v>4437</v>
      </c>
      <c r="I439" s="102" t="s">
        <v>4225</v>
      </c>
      <c r="J439" s="102" t="s">
        <v>4063</v>
      </c>
      <c r="K439" s="102" t="s">
        <v>3160</v>
      </c>
      <c r="L439" s="102" t="s">
        <v>1963</v>
      </c>
      <c r="M439" s="102">
        <v>9042213</v>
      </c>
      <c r="N439" s="102" t="s">
        <v>1964</v>
      </c>
      <c r="O439" s="113" t="str">
        <f>LOOKUP(0,0/FIND(プルダウン!$L$1:$L$41,N439),プルダウン!$M$1:$M$41)</f>
        <v>うるま市</v>
      </c>
      <c r="P439" s="102" t="s">
        <v>1965</v>
      </c>
      <c r="Q439" s="103">
        <v>44621</v>
      </c>
    </row>
    <row r="440" spans="1:17">
      <c r="A440" s="102">
        <v>4750100671</v>
      </c>
      <c r="B440" s="102" t="s">
        <v>391</v>
      </c>
      <c r="C440" s="102" t="s">
        <v>3161</v>
      </c>
      <c r="D440" s="102" t="s">
        <v>528</v>
      </c>
      <c r="E440" s="102">
        <v>9030802</v>
      </c>
      <c r="F440" s="102" t="s">
        <v>3162</v>
      </c>
      <c r="G440" s="102" t="s">
        <v>531</v>
      </c>
      <c r="H440" s="102" t="s">
        <v>4437</v>
      </c>
      <c r="I440" s="102" t="s">
        <v>4226</v>
      </c>
      <c r="J440" s="102" t="s">
        <v>4063</v>
      </c>
      <c r="K440" s="102" t="s">
        <v>3163</v>
      </c>
      <c r="L440" s="102" t="s">
        <v>529</v>
      </c>
      <c r="M440" s="102">
        <v>9030802</v>
      </c>
      <c r="N440" s="102" t="s">
        <v>530</v>
      </c>
      <c r="O440" s="113" t="str">
        <f>LOOKUP(0,0/FIND(プルダウン!$L$1:$L$41,N440),プルダウン!$M$1:$M$41)</f>
        <v>那覇市</v>
      </c>
      <c r="P440" s="102" t="s">
        <v>531</v>
      </c>
      <c r="Q440" s="103">
        <v>42887</v>
      </c>
    </row>
    <row r="441" spans="1:17">
      <c r="A441" s="102">
        <v>4750300297</v>
      </c>
      <c r="B441" s="102" t="s">
        <v>391</v>
      </c>
      <c r="C441" s="102" t="s">
        <v>3161</v>
      </c>
      <c r="D441" s="102" t="s">
        <v>528</v>
      </c>
      <c r="E441" s="102">
        <v>9030802</v>
      </c>
      <c r="F441" s="102" t="s">
        <v>3164</v>
      </c>
      <c r="G441" s="102" t="s">
        <v>531</v>
      </c>
      <c r="H441" s="102" t="s">
        <v>4437</v>
      </c>
      <c r="I441" s="102" t="s">
        <v>4227</v>
      </c>
      <c r="J441" s="102" t="s">
        <v>4063</v>
      </c>
      <c r="K441" s="102" t="s">
        <v>3165</v>
      </c>
      <c r="L441" s="102" t="s">
        <v>942</v>
      </c>
      <c r="M441" s="102">
        <v>9012134</v>
      </c>
      <c r="N441" s="102" t="s">
        <v>943</v>
      </c>
      <c r="O441" s="113" t="str">
        <f>LOOKUP(0,0/FIND(プルダウン!$L$1:$L$41,N441),プルダウン!$M$1:$M$41)</f>
        <v>浦添市</v>
      </c>
      <c r="P441" s="102" t="s">
        <v>944</v>
      </c>
      <c r="Q441" s="103">
        <v>42705</v>
      </c>
    </row>
    <row r="442" spans="1:17">
      <c r="A442" s="102">
        <v>4750300297</v>
      </c>
      <c r="B442" s="102" t="s">
        <v>388</v>
      </c>
      <c r="C442" s="102" t="s">
        <v>3161</v>
      </c>
      <c r="D442" s="102" t="s">
        <v>528</v>
      </c>
      <c r="E442" s="102">
        <v>9030802</v>
      </c>
      <c r="F442" s="102" t="s">
        <v>3164</v>
      </c>
      <c r="G442" s="102" t="s">
        <v>531</v>
      </c>
      <c r="H442" s="102" t="s">
        <v>4437</v>
      </c>
      <c r="I442" s="102" t="s">
        <v>4227</v>
      </c>
      <c r="J442" s="102" t="s">
        <v>4063</v>
      </c>
      <c r="K442" s="102" t="s">
        <v>3165</v>
      </c>
      <c r="L442" s="102" t="s">
        <v>942</v>
      </c>
      <c r="M442" s="102">
        <v>9012134</v>
      </c>
      <c r="N442" s="102" t="s">
        <v>943</v>
      </c>
      <c r="O442" s="113" t="str">
        <f>LOOKUP(0,0/FIND(プルダウン!$L$1:$L$41,N442),プルダウン!$M$1:$M$41)</f>
        <v>浦添市</v>
      </c>
      <c r="P442" s="102" t="s">
        <v>944</v>
      </c>
      <c r="Q442" s="103">
        <v>42522</v>
      </c>
    </row>
    <row r="443" spans="1:17">
      <c r="A443" s="102">
        <v>4751200421</v>
      </c>
      <c r="B443" s="102" t="s">
        <v>391</v>
      </c>
      <c r="C443" s="102" t="s">
        <v>3166</v>
      </c>
      <c r="D443" s="102" t="s">
        <v>1760</v>
      </c>
      <c r="E443" s="102">
        <v>9040314</v>
      </c>
      <c r="F443" s="102" t="s">
        <v>3167</v>
      </c>
      <c r="G443" s="102" t="s">
        <v>3168</v>
      </c>
      <c r="H443" s="102" t="s">
        <v>4437</v>
      </c>
      <c r="I443" s="102" t="s">
        <v>4228</v>
      </c>
      <c r="J443" s="102" t="s">
        <v>4063</v>
      </c>
      <c r="K443" s="102" t="s">
        <v>3169</v>
      </c>
      <c r="L443" s="102" t="s">
        <v>1761</v>
      </c>
      <c r="M443" s="102">
        <v>9040322</v>
      </c>
      <c r="N443" s="102" t="s">
        <v>1762</v>
      </c>
      <c r="O443" s="113" t="str">
        <f>LOOKUP(0,0/FIND(プルダウン!$L$1:$L$41,N443),プルダウン!$M$1:$M$41)</f>
        <v>読谷村</v>
      </c>
      <c r="P443" s="102" t="s">
        <v>1763</v>
      </c>
      <c r="Q443" s="103">
        <v>43922</v>
      </c>
    </row>
    <row r="444" spans="1:17">
      <c r="A444" s="102">
        <v>4751200421</v>
      </c>
      <c r="B444" s="102" t="s">
        <v>388</v>
      </c>
      <c r="C444" s="102" t="s">
        <v>3166</v>
      </c>
      <c r="D444" s="102" t="s">
        <v>1760</v>
      </c>
      <c r="E444" s="102">
        <v>9040314</v>
      </c>
      <c r="F444" s="102" t="s">
        <v>3167</v>
      </c>
      <c r="G444" s="102" t="s">
        <v>3168</v>
      </c>
      <c r="H444" s="102" t="s">
        <v>4437</v>
      </c>
      <c r="I444" s="102" t="s">
        <v>4228</v>
      </c>
      <c r="J444" s="102" t="s">
        <v>4063</v>
      </c>
      <c r="K444" s="102" t="s">
        <v>3169</v>
      </c>
      <c r="L444" s="102" t="s">
        <v>1761</v>
      </c>
      <c r="M444" s="102">
        <v>9040322</v>
      </c>
      <c r="N444" s="102" t="s">
        <v>1762</v>
      </c>
      <c r="O444" s="113" t="str">
        <f>LOOKUP(0,0/FIND(プルダウン!$L$1:$L$41,N444),プルダウン!$M$1:$M$41)</f>
        <v>読谷村</v>
      </c>
      <c r="P444" s="102" t="s">
        <v>1763</v>
      </c>
      <c r="Q444" s="103">
        <v>43922</v>
      </c>
    </row>
    <row r="445" spans="1:17">
      <c r="A445" s="102">
        <v>4750200547</v>
      </c>
      <c r="B445" s="102" t="s">
        <v>388</v>
      </c>
      <c r="C445" s="102" t="s">
        <v>3170</v>
      </c>
      <c r="D445" s="102" t="s">
        <v>158</v>
      </c>
      <c r="E445" s="102">
        <v>9010311</v>
      </c>
      <c r="F445" s="102" t="s">
        <v>159</v>
      </c>
      <c r="G445" s="102" t="s">
        <v>160</v>
      </c>
      <c r="H445" s="102" t="s">
        <v>4437</v>
      </c>
      <c r="I445" s="102" t="s">
        <v>4229</v>
      </c>
      <c r="J445" s="102" t="s">
        <v>4063</v>
      </c>
      <c r="K445" s="102" t="s">
        <v>3171</v>
      </c>
      <c r="L445" s="102" t="s">
        <v>887</v>
      </c>
      <c r="M445" s="102">
        <v>9010311</v>
      </c>
      <c r="N445" s="102" t="s">
        <v>816</v>
      </c>
      <c r="O445" s="113" t="str">
        <f>LOOKUP(0,0/FIND(プルダウン!$L$1:$L$41,N445),プルダウン!$M$1:$M$41)</f>
        <v>糸満市</v>
      </c>
      <c r="P445" s="102" t="s">
        <v>160</v>
      </c>
      <c r="Q445" s="103">
        <v>44743</v>
      </c>
    </row>
    <row r="446" spans="1:17">
      <c r="A446" s="102">
        <v>4750200323</v>
      </c>
      <c r="B446" s="102" t="s">
        <v>388</v>
      </c>
      <c r="C446" s="102" t="s">
        <v>3170</v>
      </c>
      <c r="D446" s="102" t="s">
        <v>158</v>
      </c>
      <c r="E446" s="102">
        <v>9010311</v>
      </c>
      <c r="F446" s="102" t="s">
        <v>159</v>
      </c>
      <c r="G446" s="102" t="s">
        <v>160</v>
      </c>
      <c r="H446" s="102" t="s">
        <v>4437</v>
      </c>
      <c r="I446" s="102" t="s">
        <v>4229</v>
      </c>
      <c r="J446" s="102" t="s">
        <v>4063</v>
      </c>
      <c r="K446" s="102" t="s">
        <v>3172</v>
      </c>
      <c r="L446" s="102" t="s">
        <v>815</v>
      </c>
      <c r="M446" s="102">
        <v>9010311</v>
      </c>
      <c r="N446" s="102" t="s">
        <v>816</v>
      </c>
      <c r="O446" s="113" t="str">
        <f>LOOKUP(0,0/FIND(プルダウン!$L$1:$L$41,N446),プルダウン!$M$1:$M$41)</f>
        <v>糸満市</v>
      </c>
      <c r="P446" s="102" t="s">
        <v>160</v>
      </c>
      <c r="Q446" s="103">
        <v>43160</v>
      </c>
    </row>
    <row r="447" spans="1:17">
      <c r="A447" s="102">
        <v>4752000036</v>
      </c>
      <c r="B447" s="102" t="s">
        <v>388</v>
      </c>
      <c r="C447" s="102" t="s">
        <v>3173</v>
      </c>
      <c r="D447" s="102" t="s">
        <v>2178</v>
      </c>
      <c r="E447" s="102">
        <v>9010607</v>
      </c>
      <c r="F447" s="102" t="s">
        <v>3174</v>
      </c>
      <c r="G447" s="102" t="s">
        <v>2181</v>
      </c>
      <c r="H447" s="102" t="s">
        <v>4437</v>
      </c>
      <c r="I447" s="102" t="s">
        <v>4230</v>
      </c>
      <c r="J447" s="102" t="s">
        <v>4063</v>
      </c>
      <c r="K447" s="102" t="s">
        <v>3175</v>
      </c>
      <c r="L447" s="102" t="s">
        <v>2179</v>
      </c>
      <c r="M447" s="102">
        <v>9010607</v>
      </c>
      <c r="N447" s="102" t="s">
        <v>2180</v>
      </c>
      <c r="O447" s="113" t="str">
        <f>LOOKUP(0,0/FIND(プルダウン!$L$1:$L$41,N447),プルダウン!$M$1:$M$41)</f>
        <v>南城市</v>
      </c>
      <c r="P447" s="102" t="s">
        <v>2181</v>
      </c>
      <c r="Q447" s="103">
        <v>41821</v>
      </c>
    </row>
    <row r="448" spans="1:17">
      <c r="A448" s="102">
        <v>4752000051</v>
      </c>
      <c r="B448" s="102" t="s">
        <v>388</v>
      </c>
      <c r="C448" s="102" t="s">
        <v>3176</v>
      </c>
      <c r="D448" s="102" t="s">
        <v>2178</v>
      </c>
      <c r="E448" s="102">
        <v>9010607</v>
      </c>
      <c r="F448" s="102" t="s">
        <v>3177</v>
      </c>
      <c r="G448" s="102" t="s">
        <v>3178</v>
      </c>
      <c r="H448" s="102" t="s">
        <v>4437</v>
      </c>
      <c r="I448" s="102" t="s">
        <v>4230</v>
      </c>
      <c r="J448" s="102" t="s">
        <v>4063</v>
      </c>
      <c r="K448" s="102" t="s">
        <v>3179</v>
      </c>
      <c r="L448" s="102" t="s">
        <v>2182</v>
      </c>
      <c r="M448" s="102">
        <v>9010607</v>
      </c>
      <c r="N448" s="102" t="s">
        <v>2183</v>
      </c>
      <c r="O448" s="113" t="str">
        <f>LOOKUP(0,0/FIND(プルダウン!$L$1:$L$41,N448),プルダウン!$M$1:$M$41)</f>
        <v>南城市</v>
      </c>
      <c r="P448" s="102" t="s">
        <v>2184</v>
      </c>
      <c r="Q448" s="103">
        <v>42825</v>
      </c>
    </row>
    <row r="449" spans="1:17">
      <c r="A449" s="102">
        <v>4750200356</v>
      </c>
      <c r="B449" s="102" t="s">
        <v>391</v>
      </c>
      <c r="C449" s="102" t="s">
        <v>3180</v>
      </c>
      <c r="D449" s="102" t="s">
        <v>207</v>
      </c>
      <c r="E449" s="102">
        <v>9010402</v>
      </c>
      <c r="F449" s="102" t="s">
        <v>3181</v>
      </c>
      <c r="G449" s="102" t="s">
        <v>822</v>
      </c>
      <c r="H449" s="102" t="s">
        <v>4437</v>
      </c>
      <c r="I449" s="102" t="s">
        <v>4231</v>
      </c>
      <c r="J449" s="102" t="s">
        <v>4063</v>
      </c>
      <c r="K449" s="102" t="s">
        <v>3182</v>
      </c>
      <c r="L449" s="102" t="s">
        <v>820</v>
      </c>
      <c r="M449" s="102">
        <v>9010314</v>
      </c>
      <c r="N449" s="102" t="s">
        <v>821</v>
      </c>
      <c r="O449" s="113" t="str">
        <f>LOOKUP(0,0/FIND(プルダウン!$L$1:$L$41,N449),プルダウン!$M$1:$M$41)</f>
        <v>糸満市</v>
      </c>
      <c r="P449" s="102" t="s">
        <v>822</v>
      </c>
      <c r="Q449" s="103">
        <v>43374</v>
      </c>
    </row>
    <row r="450" spans="1:17">
      <c r="A450" s="102">
        <v>4750200356</v>
      </c>
      <c r="B450" s="102" t="s">
        <v>388</v>
      </c>
      <c r="C450" s="102" t="s">
        <v>3180</v>
      </c>
      <c r="D450" s="102" t="s">
        <v>207</v>
      </c>
      <c r="E450" s="102">
        <v>9010402</v>
      </c>
      <c r="F450" s="102" t="s">
        <v>3181</v>
      </c>
      <c r="G450" s="102" t="s">
        <v>822</v>
      </c>
      <c r="H450" s="102" t="s">
        <v>4437</v>
      </c>
      <c r="I450" s="102" t="s">
        <v>4231</v>
      </c>
      <c r="J450" s="102" t="s">
        <v>4063</v>
      </c>
      <c r="K450" s="102" t="s">
        <v>3182</v>
      </c>
      <c r="L450" s="102" t="s">
        <v>820</v>
      </c>
      <c r="M450" s="102">
        <v>9010314</v>
      </c>
      <c r="N450" s="102" t="s">
        <v>821</v>
      </c>
      <c r="O450" s="113" t="str">
        <f>LOOKUP(0,0/FIND(プルダウン!$L$1:$L$41,N450),プルダウン!$M$1:$M$41)</f>
        <v>糸満市</v>
      </c>
      <c r="P450" s="102" t="s">
        <v>822</v>
      </c>
      <c r="Q450" s="103">
        <v>43374</v>
      </c>
    </row>
    <row r="451" spans="1:17">
      <c r="A451" s="102">
        <v>4750700322</v>
      </c>
      <c r="B451" s="102" t="s">
        <v>391</v>
      </c>
      <c r="C451" s="102" t="s">
        <v>3180</v>
      </c>
      <c r="D451" s="102" t="s">
        <v>1254</v>
      </c>
      <c r="E451" s="102">
        <v>9010402</v>
      </c>
      <c r="F451" s="102" t="s">
        <v>3181</v>
      </c>
      <c r="G451" s="102" t="s">
        <v>822</v>
      </c>
      <c r="H451" s="102" t="s">
        <v>4437</v>
      </c>
      <c r="I451" s="102" t="s">
        <v>4231</v>
      </c>
      <c r="J451" s="102" t="s">
        <v>4063</v>
      </c>
      <c r="K451" s="102" t="s">
        <v>3183</v>
      </c>
      <c r="L451" s="102" t="s">
        <v>1255</v>
      </c>
      <c r="M451" s="102">
        <v>9010205</v>
      </c>
      <c r="N451" s="102" t="s">
        <v>1256</v>
      </c>
      <c r="O451" s="113" t="str">
        <f>LOOKUP(0,0/FIND(プルダウン!$L$1:$L$41,N451),プルダウン!$M$1:$M$41)</f>
        <v>豊見城市</v>
      </c>
      <c r="P451" s="102" t="s">
        <v>1257</v>
      </c>
      <c r="Q451" s="103">
        <v>44348</v>
      </c>
    </row>
    <row r="452" spans="1:17">
      <c r="A452" s="102">
        <v>4750700322</v>
      </c>
      <c r="B452" s="102" t="s">
        <v>388</v>
      </c>
      <c r="C452" s="102" t="s">
        <v>3180</v>
      </c>
      <c r="D452" s="102" t="s">
        <v>1254</v>
      </c>
      <c r="E452" s="102">
        <v>9010402</v>
      </c>
      <c r="F452" s="102" t="s">
        <v>3181</v>
      </c>
      <c r="G452" s="102" t="s">
        <v>822</v>
      </c>
      <c r="H452" s="102" t="s">
        <v>4437</v>
      </c>
      <c r="I452" s="102" t="s">
        <v>4231</v>
      </c>
      <c r="J452" s="102" t="s">
        <v>4063</v>
      </c>
      <c r="K452" s="102" t="s">
        <v>3183</v>
      </c>
      <c r="L452" s="102" t="s">
        <v>1255</v>
      </c>
      <c r="M452" s="102">
        <v>9010205</v>
      </c>
      <c r="N452" s="102" t="s">
        <v>1256</v>
      </c>
      <c r="O452" s="113" t="str">
        <f>LOOKUP(0,0/FIND(プルダウン!$L$1:$L$41,N452),プルダウン!$M$1:$M$41)</f>
        <v>豊見城市</v>
      </c>
      <c r="P452" s="102" t="s">
        <v>1257</v>
      </c>
      <c r="Q452" s="103">
        <v>44348</v>
      </c>
    </row>
    <row r="453" spans="1:17">
      <c r="A453" s="102">
        <v>4750200299</v>
      </c>
      <c r="B453" s="102" t="s">
        <v>391</v>
      </c>
      <c r="C453" s="102" t="s">
        <v>3184</v>
      </c>
      <c r="D453" s="102" t="s">
        <v>207</v>
      </c>
      <c r="E453" s="102">
        <v>9010402</v>
      </c>
      <c r="F453" s="102" t="s">
        <v>3185</v>
      </c>
      <c r="G453" s="102" t="s">
        <v>822</v>
      </c>
      <c r="H453" s="102" t="s">
        <v>4437</v>
      </c>
      <c r="I453" s="102" t="s">
        <v>4232</v>
      </c>
      <c r="J453" s="102" t="s">
        <v>4063</v>
      </c>
      <c r="K453" s="102" t="s">
        <v>3186</v>
      </c>
      <c r="L453" s="102" t="s">
        <v>806</v>
      </c>
      <c r="M453" s="102">
        <v>9010201</v>
      </c>
      <c r="N453" s="102" t="s">
        <v>208</v>
      </c>
      <c r="O453" s="113" t="str">
        <f>LOOKUP(0,0/FIND(プルダウン!$L$1:$L$41,N453),プルダウン!$M$1:$M$41)</f>
        <v>豊見城市</v>
      </c>
      <c r="P453" s="102" t="s">
        <v>209</v>
      </c>
      <c r="Q453" s="103">
        <v>42887</v>
      </c>
    </row>
    <row r="454" spans="1:17">
      <c r="A454" s="102">
        <v>4750200299</v>
      </c>
      <c r="B454" s="102" t="s">
        <v>388</v>
      </c>
      <c r="C454" s="102" t="s">
        <v>3184</v>
      </c>
      <c r="D454" s="102" t="s">
        <v>207</v>
      </c>
      <c r="E454" s="102">
        <v>9010402</v>
      </c>
      <c r="F454" s="102" t="s">
        <v>3185</v>
      </c>
      <c r="G454" s="102" t="s">
        <v>822</v>
      </c>
      <c r="H454" s="102" t="s">
        <v>4437</v>
      </c>
      <c r="I454" s="102" t="s">
        <v>4232</v>
      </c>
      <c r="J454" s="102" t="s">
        <v>4063</v>
      </c>
      <c r="K454" s="102" t="s">
        <v>3186</v>
      </c>
      <c r="L454" s="102" t="s">
        <v>806</v>
      </c>
      <c r="M454" s="102">
        <v>9010201</v>
      </c>
      <c r="N454" s="102" t="s">
        <v>208</v>
      </c>
      <c r="O454" s="113" t="str">
        <f>LOOKUP(0,0/FIND(プルダウン!$L$1:$L$41,N454),プルダウン!$M$1:$M$41)</f>
        <v>豊見城市</v>
      </c>
      <c r="P454" s="102" t="s">
        <v>209</v>
      </c>
      <c r="Q454" s="103">
        <v>42887</v>
      </c>
    </row>
    <row r="455" spans="1:17">
      <c r="A455" s="102">
        <v>4750200281</v>
      </c>
      <c r="B455" s="102" t="s">
        <v>391</v>
      </c>
      <c r="C455" s="102" t="s">
        <v>3187</v>
      </c>
      <c r="D455" s="102" t="s">
        <v>803</v>
      </c>
      <c r="E455" s="102">
        <v>9010325</v>
      </c>
      <c r="F455" s="102" t="s">
        <v>804</v>
      </c>
      <c r="G455" s="102" t="s">
        <v>805</v>
      </c>
      <c r="H455" s="102" t="s">
        <v>4437</v>
      </c>
      <c r="I455" s="102" t="s">
        <v>4161</v>
      </c>
      <c r="J455" s="102" t="s">
        <v>4063</v>
      </c>
      <c r="K455" s="102" t="s">
        <v>3188</v>
      </c>
      <c r="L455" s="102" t="s">
        <v>145</v>
      </c>
      <c r="M455" s="102">
        <v>9010325</v>
      </c>
      <c r="N455" s="102" t="s">
        <v>804</v>
      </c>
      <c r="O455" s="113" t="str">
        <f>LOOKUP(0,0/FIND(プルダウン!$L$1:$L$41,N455),プルダウン!$M$1:$M$41)</f>
        <v>糸満市</v>
      </c>
      <c r="P455" s="102" t="s">
        <v>805</v>
      </c>
      <c r="Q455" s="103">
        <v>42819</v>
      </c>
    </row>
    <row r="456" spans="1:17">
      <c r="A456" s="102">
        <v>4750200281</v>
      </c>
      <c r="B456" s="102" t="s">
        <v>388</v>
      </c>
      <c r="C456" s="102" t="s">
        <v>3187</v>
      </c>
      <c r="D456" s="102" t="s">
        <v>803</v>
      </c>
      <c r="E456" s="102">
        <v>9010325</v>
      </c>
      <c r="F456" s="102" t="s">
        <v>804</v>
      </c>
      <c r="G456" s="102" t="s">
        <v>805</v>
      </c>
      <c r="H456" s="102" t="s">
        <v>4437</v>
      </c>
      <c r="I456" s="102" t="s">
        <v>4161</v>
      </c>
      <c r="J456" s="102" t="s">
        <v>4063</v>
      </c>
      <c r="K456" s="102" t="s">
        <v>3188</v>
      </c>
      <c r="L456" s="102" t="s">
        <v>145</v>
      </c>
      <c r="M456" s="102">
        <v>9010325</v>
      </c>
      <c r="N456" s="102" t="s">
        <v>804</v>
      </c>
      <c r="O456" s="113" t="str">
        <f>LOOKUP(0,0/FIND(プルダウン!$L$1:$L$41,N456),プルダウン!$M$1:$M$41)</f>
        <v>糸満市</v>
      </c>
      <c r="P456" s="102" t="s">
        <v>805</v>
      </c>
      <c r="Q456" s="103">
        <v>42819</v>
      </c>
    </row>
    <row r="457" spans="1:17">
      <c r="A457" s="102">
        <v>4750900419</v>
      </c>
      <c r="B457" s="102" t="s">
        <v>388</v>
      </c>
      <c r="C457" s="102" t="s">
        <v>3189</v>
      </c>
      <c r="D457" s="102" t="s">
        <v>1646</v>
      </c>
      <c r="E457" s="102">
        <v>9012221</v>
      </c>
      <c r="F457" s="102" t="s">
        <v>3190</v>
      </c>
      <c r="G457" s="102" t="s">
        <v>247</v>
      </c>
      <c r="H457" s="102" t="s">
        <v>4437</v>
      </c>
      <c r="I457" s="102" t="s">
        <v>4233</v>
      </c>
      <c r="J457" s="102" t="s">
        <v>4063</v>
      </c>
      <c r="K457" s="102" t="s">
        <v>3191</v>
      </c>
      <c r="L457" s="102" t="s">
        <v>1647</v>
      </c>
      <c r="M457" s="102">
        <v>9012227</v>
      </c>
      <c r="N457" s="102" t="s">
        <v>1648</v>
      </c>
      <c r="O457" s="113" t="str">
        <f>LOOKUP(0,0/FIND(プルダウン!$L$1:$L$41,N457),プルダウン!$M$1:$M$41)</f>
        <v>宜野湾市</v>
      </c>
      <c r="P457" s="102" t="s">
        <v>1649</v>
      </c>
      <c r="Q457" s="103">
        <v>44256</v>
      </c>
    </row>
    <row r="458" spans="1:17">
      <c r="A458" s="102">
        <v>4750000020</v>
      </c>
      <c r="B458" s="102" t="s">
        <v>391</v>
      </c>
      <c r="C458" s="102" t="s">
        <v>3192</v>
      </c>
      <c r="D458" s="102" t="s">
        <v>3193</v>
      </c>
      <c r="E458" s="102">
        <v>9012203</v>
      </c>
      <c r="F458" s="102" t="s">
        <v>3194</v>
      </c>
      <c r="G458" s="102" t="s">
        <v>3195</v>
      </c>
      <c r="H458" s="102" t="s">
        <v>4437</v>
      </c>
      <c r="I458" s="102" t="s">
        <v>4234</v>
      </c>
      <c r="J458" s="102" t="s">
        <v>4063</v>
      </c>
      <c r="K458" s="102" t="s">
        <v>3196</v>
      </c>
      <c r="L458" s="102" t="s">
        <v>3197</v>
      </c>
      <c r="M458" s="102">
        <v>9042205</v>
      </c>
      <c r="N458" s="102" t="s">
        <v>3198</v>
      </c>
      <c r="O458" s="113" t="e">
        <f>LOOKUP(0,0/FIND(プルダウン!$L$1:$L$41,N458),プルダウン!$M$1:$M$41)</f>
        <v>#N/A</v>
      </c>
      <c r="P458" s="102" t="s">
        <v>3199</v>
      </c>
      <c r="Q458" s="103">
        <v>44866</v>
      </c>
    </row>
    <row r="459" spans="1:17">
      <c r="A459" s="102">
        <v>4750000020</v>
      </c>
      <c r="B459" s="102" t="s">
        <v>388</v>
      </c>
      <c r="C459" s="102" t="s">
        <v>3192</v>
      </c>
      <c r="D459" s="102" t="s">
        <v>3193</v>
      </c>
      <c r="E459" s="102">
        <v>9012203</v>
      </c>
      <c r="F459" s="102" t="s">
        <v>3194</v>
      </c>
      <c r="G459" s="102" t="s">
        <v>3195</v>
      </c>
      <c r="H459" s="102" t="s">
        <v>4437</v>
      </c>
      <c r="I459" s="102" t="s">
        <v>4234</v>
      </c>
      <c r="J459" s="102" t="s">
        <v>4063</v>
      </c>
      <c r="K459" s="102" t="s">
        <v>3200</v>
      </c>
      <c r="L459" s="102" t="s">
        <v>3197</v>
      </c>
      <c r="M459" s="102">
        <v>9042205</v>
      </c>
      <c r="N459" s="102" t="s">
        <v>3198</v>
      </c>
      <c r="O459" s="113" t="e">
        <f>LOOKUP(0,0/FIND(プルダウン!$L$1:$L$41,N459),プルダウン!$M$1:$M$41)</f>
        <v>#N/A</v>
      </c>
      <c r="P459" s="102" t="s">
        <v>3199</v>
      </c>
      <c r="Q459" s="103">
        <v>44866</v>
      </c>
    </row>
    <row r="460" spans="1:17">
      <c r="A460" s="102">
        <v>4750101091</v>
      </c>
      <c r="B460" s="102" t="s">
        <v>391</v>
      </c>
      <c r="C460" s="102" t="s">
        <v>3201</v>
      </c>
      <c r="D460" s="102" t="s">
        <v>662</v>
      </c>
      <c r="E460" s="102">
        <v>9010151</v>
      </c>
      <c r="F460" s="102" t="s">
        <v>664</v>
      </c>
      <c r="G460" s="102" t="s">
        <v>665</v>
      </c>
      <c r="H460" s="102" t="s">
        <v>4437</v>
      </c>
      <c r="I460" s="102" t="s">
        <v>4235</v>
      </c>
      <c r="J460" s="102" t="s">
        <v>4063</v>
      </c>
      <c r="K460" s="102" t="s">
        <v>3202</v>
      </c>
      <c r="L460" s="102" t="s">
        <v>663</v>
      </c>
      <c r="M460" s="102">
        <v>9010151</v>
      </c>
      <c r="N460" s="102" t="s">
        <v>664</v>
      </c>
      <c r="O460" s="113" t="str">
        <f>LOOKUP(0,0/FIND(プルダウン!$L$1:$L$41,N460),プルダウン!$M$1:$M$41)</f>
        <v>那覇市</v>
      </c>
      <c r="P460" s="102" t="s">
        <v>665</v>
      </c>
      <c r="Q460" s="103">
        <v>44378</v>
      </c>
    </row>
    <row r="461" spans="1:17">
      <c r="A461" s="102">
        <v>4750101091</v>
      </c>
      <c r="B461" s="102" t="s">
        <v>388</v>
      </c>
      <c r="C461" s="102" t="s">
        <v>3201</v>
      </c>
      <c r="D461" s="102" t="s">
        <v>662</v>
      </c>
      <c r="E461" s="102">
        <v>9010151</v>
      </c>
      <c r="F461" s="102" t="s">
        <v>664</v>
      </c>
      <c r="G461" s="102" t="s">
        <v>665</v>
      </c>
      <c r="H461" s="102" t="s">
        <v>4437</v>
      </c>
      <c r="I461" s="102" t="s">
        <v>4235</v>
      </c>
      <c r="J461" s="102" t="s">
        <v>4063</v>
      </c>
      <c r="K461" s="102" t="s">
        <v>3202</v>
      </c>
      <c r="L461" s="102" t="s">
        <v>663</v>
      </c>
      <c r="M461" s="102">
        <v>9010151</v>
      </c>
      <c r="N461" s="102" t="s">
        <v>664</v>
      </c>
      <c r="O461" s="113" t="str">
        <f>LOOKUP(0,0/FIND(プルダウン!$L$1:$L$41,N461),プルダウン!$M$1:$M$41)</f>
        <v>那覇市</v>
      </c>
      <c r="P461" s="102" t="s">
        <v>665</v>
      </c>
      <c r="Q461" s="103">
        <v>44378</v>
      </c>
    </row>
    <row r="462" spans="1:17">
      <c r="A462" s="102">
        <v>4751300585</v>
      </c>
      <c r="B462" s="102" t="s">
        <v>388</v>
      </c>
      <c r="C462" s="102" t="s">
        <v>3203</v>
      </c>
      <c r="D462" s="102" t="s">
        <v>1934</v>
      </c>
      <c r="E462" s="102">
        <v>9040414</v>
      </c>
      <c r="F462" s="102" t="s">
        <v>3204</v>
      </c>
      <c r="G462" s="102" t="s">
        <v>1937</v>
      </c>
      <c r="H462" s="102" t="s">
        <v>4437</v>
      </c>
      <c r="I462" s="102" t="s">
        <v>4236</v>
      </c>
      <c r="J462" s="102" t="s">
        <v>4063</v>
      </c>
      <c r="K462" s="102" t="s">
        <v>3205</v>
      </c>
      <c r="L462" s="102" t="s">
        <v>1935</v>
      </c>
      <c r="M462" s="102">
        <v>9042221</v>
      </c>
      <c r="N462" s="102" t="s">
        <v>1936</v>
      </c>
      <c r="O462" s="113" t="str">
        <f>LOOKUP(0,0/FIND(プルダウン!$L$1:$L$41,N462),プルダウン!$M$1:$M$41)</f>
        <v>うるま市</v>
      </c>
      <c r="P462" s="102" t="s">
        <v>1937</v>
      </c>
      <c r="Q462" s="103">
        <v>44256</v>
      </c>
    </row>
    <row r="463" spans="1:17">
      <c r="A463" s="102">
        <v>4751300742</v>
      </c>
      <c r="B463" s="102" t="s">
        <v>391</v>
      </c>
      <c r="C463" s="102" t="s">
        <v>3206</v>
      </c>
      <c r="D463" s="102" t="s">
        <v>1977</v>
      </c>
      <c r="E463" s="102">
        <v>9042222</v>
      </c>
      <c r="F463" s="102" t="s">
        <v>3207</v>
      </c>
      <c r="G463" s="102" t="s">
        <v>3208</v>
      </c>
      <c r="H463" s="102" t="s">
        <v>4437</v>
      </c>
      <c r="I463" s="102" t="s">
        <v>4237</v>
      </c>
      <c r="J463" s="102" t="s">
        <v>4063</v>
      </c>
      <c r="K463" s="102" t="s">
        <v>3209</v>
      </c>
      <c r="L463" s="102" t="s">
        <v>1978</v>
      </c>
      <c r="M463" s="102">
        <v>9042212</v>
      </c>
      <c r="N463" s="102" t="s">
        <v>1979</v>
      </c>
      <c r="O463" s="113" t="str">
        <f>LOOKUP(0,0/FIND(プルダウン!$L$1:$L$41,N463),プルダウン!$M$1:$M$41)</f>
        <v>うるま市</v>
      </c>
      <c r="P463" s="102" t="s">
        <v>1980</v>
      </c>
      <c r="Q463" s="103">
        <v>44713</v>
      </c>
    </row>
    <row r="464" spans="1:17">
      <c r="A464" s="102">
        <v>4750101232</v>
      </c>
      <c r="B464" s="102" t="s">
        <v>391</v>
      </c>
      <c r="C464" s="102" t="s">
        <v>3210</v>
      </c>
      <c r="D464" s="102" t="s">
        <v>713</v>
      </c>
      <c r="E464" s="102">
        <v>9010152</v>
      </c>
      <c r="F464" s="102" t="s">
        <v>3211</v>
      </c>
      <c r="G464" s="102" t="s">
        <v>716</v>
      </c>
      <c r="H464" s="102" t="s">
        <v>4437</v>
      </c>
      <c r="I464" s="102" t="s">
        <v>4238</v>
      </c>
      <c r="J464" s="102" t="s">
        <v>4061</v>
      </c>
      <c r="K464" s="102" t="s">
        <v>3212</v>
      </c>
      <c r="L464" s="102" t="s">
        <v>714</v>
      </c>
      <c r="M464" s="102">
        <v>9020076</v>
      </c>
      <c r="N464" s="102" t="s">
        <v>715</v>
      </c>
      <c r="O464" s="113" t="str">
        <f>LOOKUP(0,0/FIND(プルダウン!$L$1:$L$41,N464),プルダウン!$M$1:$M$41)</f>
        <v>那覇市</v>
      </c>
      <c r="P464" s="102" t="s">
        <v>716</v>
      </c>
      <c r="Q464" s="103">
        <v>44682</v>
      </c>
    </row>
    <row r="465" spans="1:17">
      <c r="A465" s="102">
        <v>4750101232</v>
      </c>
      <c r="B465" s="102" t="s">
        <v>388</v>
      </c>
      <c r="C465" s="102" t="s">
        <v>3210</v>
      </c>
      <c r="D465" s="102" t="s">
        <v>713</v>
      </c>
      <c r="E465" s="102">
        <v>9010152</v>
      </c>
      <c r="F465" s="102" t="s">
        <v>3211</v>
      </c>
      <c r="G465" s="102" t="s">
        <v>716</v>
      </c>
      <c r="H465" s="102" t="s">
        <v>4437</v>
      </c>
      <c r="I465" s="102" t="s">
        <v>4238</v>
      </c>
      <c r="J465" s="102" t="s">
        <v>4061</v>
      </c>
      <c r="K465" s="102" t="s">
        <v>3212</v>
      </c>
      <c r="L465" s="102" t="s">
        <v>714</v>
      </c>
      <c r="M465" s="102">
        <v>9020076</v>
      </c>
      <c r="N465" s="102" t="s">
        <v>715</v>
      </c>
      <c r="O465" s="113" t="str">
        <f>LOOKUP(0,0/FIND(プルダウン!$L$1:$L$41,N465),プルダウン!$M$1:$M$41)</f>
        <v>那覇市</v>
      </c>
      <c r="P465" s="102" t="s">
        <v>716</v>
      </c>
      <c r="Q465" s="103">
        <v>44682</v>
      </c>
    </row>
    <row r="466" spans="1:17">
      <c r="A466" s="102">
        <v>4751600398</v>
      </c>
      <c r="B466" s="102" t="s">
        <v>391</v>
      </c>
      <c r="C466" s="102" t="s">
        <v>3213</v>
      </c>
      <c r="D466" s="102" t="s">
        <v>2059</v>
      </c>
      <c r="E466" s="102">
        <v>9050011</v>
      </c>
      <c r="F466" s="102" t="s">
        <v>3214</v>
      </c>
      <c r="G466" s="102" t="s">
        <v>3215</v>
      </c>
      <c r="H466" s="102" t="s">
        <v>4437</v>
      </c>
      <c r="I466" s="102" t="s">
        <v>4239</v>
      </c>
      <c r="J466" s="102" t="s">
        <v>4061</v>
      </c>
      <c r="K466" s="102" t="s">
        <v>3216</v>
      </c>
      <c r="L466" s="102" t="s">
        <v>2060</v>
      </c>
      <c r="M466" s="102">
        <v>9050015</v>
      </c>
      <c r="N466" s="102" t="s">
        <v>2061</v>
      </c>
      <c r="O466" s="113" t="str">
        <f>LOOKUP(0,0/FIND(プルダウン!$L$1:$L$41,N466),プルダウン!$M$1:$M$41)</f>
        <v>名護市</v>
      </c>
      <c r="P466" s="102" t="s">
        <v>291</v>
      </c>
      <c r="Q466" s="103">
        <v>44682</v>
      </c>
    </row>
    <row r="467" spans="1:17">
      <c r="A467" s="102">
        <v>4751600398</v>
      </c>
      <c r="B467" s="102" t="s">
        <v>388</v>
      </c>
      <c r="C467" s="102" t="s">
        <v>3213</v>
      </c>
      <c r="D467" s="102" t="s">
        <v>2059</v>
      </c>
      <c r="E467" s="102">
        <v>9050011</v>
      </c>
      <c r="F467" s="102" t="s">
        <v>3214</v>
      </c>
      <c r="G467" s="102" t="s">
        <v>3215</v>
      </c>
      <c r="H467" s="102" t="s">
        <v>4437</v>
      </c>
      <c r="I467" s="102" t="s">
        <v>4239</v>
      </c>
      <c r="J467" s="102" t="s">
        <v>4061</v>
      </c>
      <c r="K467" s="102" t="s">
        <v>3216</v>
      </c>
      <c r="L467" s="102" t="s">
        <v>2060</v>
      </c>
      <c r="M467" s="102">
        <v>9050015</v>
      </c>
      <c r="N467" s="102" t="s">
        <v>2061</v>
      </c>
      <c r="O467" s="113" t="str">
        <f>LOOKUP(0,0/FIND(プルダウン!$L$1:$L$41,N467),プルダウン!$M$1:$M$41)</f>
        <v>名護市</v>
      </c>
      <c r="P467" s="102" t="s">
        <v>2062</v>
      </c>
      <c r="Q467" s="103">
        <v>44682</v>
      </c>
    </row>
    <row r="468" spans="1:17">
      <c r="A468" s="102">
        <v>4752000127</v>
      </c>
      <c r="B468" s="102" t="s">
        <v>391</v>
      </c>
      <c r="C468" s="102" t="s">
        <v>3217</v>
      </c>
      <c r="D468" s="102" t="s">
        <v>2198</v>
      </c>
      <c r="E468" s="102">
        <v>9011207</v>
      </c>
      <c r="F468" s="102" t="s">
        <v>3218</v>
      </c>
      <c r="G468" s="102" t="s">
        <v>2201</v>
      </c>
      <c r="H468" s="102" t="s">
        <v>4437</v>
      </c>
      <c r="I468" s="102" t="s">
        <v>4240</v>
      </c>
      <c r="J468" s="102" t="s">
        <v>4061</v>
      </c>
      <c r="K468" s="102" t="s">
        <v>3219</v>
      </c>
      <c r="L468" s="102" t="s">
        <v>2199</v>
      </c>
      <c r="M468" s="102">
        <v>9011207</v>
      </c>
      <c r="N468" s="102" t="s">
        <v>2200</v>
      </c>
      <c r="O468" s="113" t="str">
        <f>LOOKUP(0,0/FIND(プルダウン!$L$1:$L$41,N468),プルダウン!$M$1:$M$41)</f>
        <v>南城市</v>
      </c>
      <c r="P468" s="102" t="s">
        <v>2201</v>
      </c>
      <c r="Q468" s="103">
        <v>44409</v>
      </c>
    </row>
    <row r="469" spans="1:17">
      <c r="A469" s="102">
        <v>4752000127</v>
      </c>
      <c r="B469" s="102" t="s">
        <v>388</v>
      </c>
      <c r="C469" s="102" t="s">
        <v>3217</v>
      </c>
      <c r="D469" s="102" t="s">
        <v>2198</v>
      </c>
      <c r="E469" s="102">
        <v>9011207</v>
      </c>
      <c r="F469" s="102" t="s">
        <v>3218</v>
      </c>
      <c r="G469" s="102" t="s">
        <v>2201</v>
      </c>
      <c r="H469" s="102" t="s">
        <v>4437</v>
      </c>
      <c r="I469" s="102" t="s">
        <v>4240</v>
      </c>
      <c r="J469" s="102" t="s">
        <v>4061</v>
      </c>
      <c r="K469" s="102" t="s">
        <v>3219</v>
      </c>
      <c r="L469" s="102" t="s">
        <v>2199</v>
      </c>
      <c r="M469" s="102">
        <v>9011207</v>
      </c>
      <c r="N469" s="102" t="s">
        <v>2200</v>
      </c>
      <c r="O469" s="113" t="str">
        <f>LOOKUP(0,0/FIND(プルダウン!$L$1:$L$41,N469),プルダウン!$M$1:$M$41)</f>
        <v>南城市</v>
      </c>
      <c r="P469" s="102" t="s">
        <v>2201</v>
      </c>
      <c r="Q469" s="103">
        <v>44409</v>
      </c>
    </row>
    <row r="470" spans="1:17">
      <c r="A470" s="102">
        <v>4750300446</v>
      </c>
      <c r="B470" s="102" t="s">
        <v>391</v>
      </c>
      <c r="C470" s="102" t="s">
        <v>3220</v>
      </c>
      <c r="D470" s="102" t="s">
        <v>975</v>
      </c>
      <c r="E470" s="102">
        <v>9012134</v>
      </c>
      <c r="F470" s="102" t="s">
        <v>977</v>
      </c>
      <c r="G470" s="102" t="s">
        <v>951</v>
      </c>
      <c r="H470" s="102" t="s">
        <v>4437</v>
      </c>
      <c r="I470" s="102" t="s">
        <v>4241</v>
      </c>
      <c r="J470" s="102" t="s">
        <v>4242</v>
      </c>
      <c r="K470" s="102" t="s">
        <v>3221</v>
      </c>
      <c r="L470" s="102" t="s">
        <v>976</v>
      </c>
      <c r="M470" s="102">
        <v>9012134</v>
      </c>
      <c r="N470" s="102" t="s">
        <v>977</v>
      </c>
      <c r="O470" s="113" t="str">
        <f>LOOKUP(0,0/FIND(プルダウン!$L$1:$L$41,N470),プルダウン!$M$1:$M$41)</f>
        <v>浦添市</v>
      </c>
      <c r="P470" s="102" t="s">
        <v>951</v>
      </c>
      <c r="Q470" s="103">
        <v>43101</v>
      </c>
    </row>
    <row r="471" spans="1:17">
      <c r="A471" s="102">
        <v>4750300446</v>
      </c>
      <c r="B471" s="102" t="s">
        <v>388</v>
      </c>
      <c r="C471" s="102" t="s">
        <v>3220</v>
      </c>
      <c r="D471" s="102" t="s">
        <v>975</v>
      </c>
      <c r="E471" s="102">
        <v>9012134</v>
      </c>
      <c r="F471" s="102" t="s">
        <v>977</v>
      </c>
      <c r="G471" s="102" t="s">
        <v>951</v>
      </c>
      <c r="H471" s="102" t="s">
        <v>4437</v>
      </c>
      <c r="I471" s="102" t="s">
        <v>4241</v>
      </c>
      <c r="J471" s="102" t="s">
        <v>4242</v>
      </c>
      <c r="K471" s="102" t="s">
        <v>3221</v>
      </c>
      <c r="L471" s="102" t="s">
        <v>976</v>
      </c>
      <c r="M471" s="102">
        <v>9012134</v>
      </c>
      <c r="N471" s="102" t="s">
        <v>977</v>
      </c>
      <c r="O471" s="113" t="str">
        <f>LOOKUP(0,0/FIND(プルダウン!$L$1:$L$41,N471),プルダウン!$M$1:$M$41)</f>
        <v>浦添市</v>
      </c>
      <c r="P471" s="102" t="s">
        <v>951</v>
      </c>
      <c r="Q471" s="103">
        <v>43101</v>
      </c>
    </row>
    <row r="472" spans="1:17">
      <c r="A472" s="102">
        <v>4750700181</v>
      </c>
      <c r="B472" s="102" t="s">
        <v>388</v>
      </c>
      <c r="C472" s="102" t="s">
        <v>3222</v>
      </c>
      <c r="D472" s="102" t="s">
        <v>1210</v>
      </c>
      <c r="E472" s="102">
        <v>9010243</v>
      </c>
      <c r="F472" s="102" t="s">
        <v>3223</v>
      </c>
      <c r="G472" s="102" t="s">
        <v>1192</v>
      </c>
      <c r="H472" s="102" t="s">
        <v>4437</v>
      </c>
      <c r="I472" s="102" t="s">
        <v>4243</v>
      </c>
      <c r="J472" s="102" t="s">
        <v>4061</v>
      </c>
      <c r="K472" s="102" t="s">
        <v>3224</v>
      </c>
      <c r="L472" s="102" t="s">
        <v>1211</v>
      </c>
      <c r="M472" s="102">
        <v>9010201</v>
      </c>
      <c r="N472" s="102" t="s">
        <v>1212</v>
      </c>
      <c r="O472" s="113" t="str">
        <f>LOOKUP(0,0/FIND(プルダウン!$L$1:$L$41,N472),プルダウン!$M$1:$M$41)</f>
        <v>豊見城市</v>
      </c>
      <c r="P472" s="102" t="s">
        <v>1213</v>
      </c>
      <c r="Q472" s="103">
        <v>42856</v>
      </c>
    </row>
    <row r="473" spans="1:17">
      <c r="A473" s="102">
        <v>4750100952</v>
      </c>
      <c r="B473" s="102" t="s">
        <v>391</v>
      </c>
      <c r="C473" s="102" t="s">
        <v>3225</v>
      </c>
      <c r="D473" s="102" t="s">
        <v>613</v>
      </c>
      <c r="E473" s="102">
        <v>9012126</v>
      </c>
      <c r="F473" s="102" t="s">
        <v>3226</v>
      </c>
      <c r="G473" s="102" t="s">
        <v>736</v>
      </c>
      <c r="H473" s="102" t="s">
        <v>4437</v>
      </c>
      <c r="I473" s="102" t="s">
        <v>4244</v>
      </c>
      <c r="J473" s="102" t="s">
        <v>4061</v>
      </c>
      <c r="K473" s="102" t="s">
        <v>3212</v>
      </c>
      <c r="L473" s="102" t="s">
        <v>614</v>
      </c>
      <c r="M473" s="102">
        <v>9020078</v>
      </c>
      <c r="N473" s="102" t="s">
        <v>615</v>
      </c>
      <c r="O473" s="113" t="str">
        <f>LOOKUP(0,0/FIND(プルダウン!$L$1:$L$41,N473),プルダウン!$M$1:$M$41)</f>
        <v>那覇市</v>
      </c>
      <c r="P473" s="102" t="s">
        <v>616</v>
      </c>
      <c r="Q473" s="103">
        <v>44013</v>
      </c>
    </row>
    <row r="474" spans="1:17">
      <c r="A474" s="102">
        <v>4750100952</v>
      </c>
      <c r="B474" s="102" t="s">
        <v>388</v>
      </c>
      <c r="C474" s="102" t="s">
        <v>3225</v>
      </c>
      <c r="D474" s="102" t="s">
        <v>613</v>
      </c>
      <c r="E474" s="102">
        <v>9012126</v>
      </c>
      <c r="F474" s="102" t="s">
        <v>3226</v>
      </c>
      <c r="G474" s="102" t="s">
        <v>736</v>
      </c>
      <c r="H474" s="102" t="s">
        <v>4437</v>
      </c>
      <c r="I474" s="102" t="s">
        <v>4244</v>
      </c>
      <c r="J474" s="102" t="s">
        <v>4061</v>
      </c>
      <c r="K474" s="102" t="s">
        <v>3212</v>
      </c>
      <c r="L474" s="102" t="s">
        <v>614</v>
      </c>
      <c r="M474" s="102">
        <v>9020078</v>
      </c>
      <c r="N474" s="102" t="s">
        <v>615</v>
      </c>
      <c r="O474" s="113" t="str">
        <f>LOOKUP(0,0/FIND(プルダウン!$L$1:$L$41,N474),プルダウン!$M$1:$M$41)</f>
        <v>那覇市</v>
      </c>
      <c r="P474" s="102" t="s">
        <v>616</v>
      </c>
      <c r="Q474" s="103">
        <v>44013</v>
      </c>
    </row>
    <row r="475" spans="1:17">
      <c r="A475" s="102">
        <v>4751700099</v>
      </c>
      <c r="B475" s="102" t="s">
        <v>391</v>
      </c>
      <c r="C475" s="102" t="s">
        <v>3227</v>
      </c>
      <c r="D475" s="102" t="s">
        <v>2091</v>
      </c>
      <c r="E475" s="102">
        <v>9041201</v>
      </c>
      <c r="F475" s="102" t="s">
        <v>2093</v>
      </c>
      <c r="G475" s="102" t="s">
        <v>2094</v>
      </c>
      <c r="H475" s="102" t="s">
        <v>4437</v>
      </c>
      <c r="I475" s="102" t="s">
        <v>4245</v>
      </c>
      <c r="J475" s="102" t="s">
        <v>4061</v>
      </c>
      <c r="K475" s="102" t="s">
        <v>3228</v>
      </c>
      <c r="L475" s="102" t="s">
        <v>2092</v>
      </c>
      <c r="M475" s="102">
        <v>9041201</v>
      </c>
      <c r="N475" s="102" t="s">
        <v>2093</v>
      </c>
      <c r="O475" s="113" t="str">
        <f>LOOKUP(0,0/FIND(プルダウン!$L$1:$L$41,N475),プルダウン!$M$1:$M$41)</f>
        <v>金武町</v>
      </c>
      <c r="P475" s="102" t="s">
        <v>2094</v>
      </c>
      <c r="Q475" s="103">
        <v>42036</v>
      </c>
    </row>
    <row r="476" spans="1:17">
      <c r="A476" s="102">
        <v>4751700099</v>
      </c>
      <c r="B476" s="102" t="s">
        <v>388</v>
      </c>
      <c r="C476" s="102" t="s">
        <v>3227</v>
      </c>
      <c r="D476" s="102" t="s">
        <v>2091</v>
      </c>
      <c r="E476" s="102">
        <v>9041201</v>
      </c>
      <c r="F476" s="102" t="s">
        <v>2093</v>
      </c>
      <c r="G476" s="102" t="s">
        <v>2094</v>
      </c>
      <c r="H476" s="102" t="s">
        <v>4437</v>
      </c>
      <c r="I476" s="102" t="s">
        <v>4245</v>
      </c>
      <c r="J476" s="102" t="s">
        <v>4061</v>
      </c>
      <c r="K476" s="102" t="s">
        <v>3228</v>
      </c>
      <c r="L476" s="102" t="s">
        <v>2092</v>
      </c>
      <c r="M476" s="102">
        <v>9041201</v>
      </c>
      <c r="N476" s="102" t="s">
        <v>2093</v>
      </c>
      <c r="O476" s="113" t="str">
        <f>LOOKUP(0,0/FIND(プルダウン!$L$1:$L$41,N476),プルダウン!$M$1:$M$41)</f>
        <v>金武町</v>
      </c>
      <c r="P476" s="102" t="s">
        <v>2094</v>
      </c>
      <c r="Q476" s="103">
        <v>41365</v>
      </c>
    </row>
    <row r="477" spans="1:17">
      <c r="A477" s="102">
        <v>4752600090</v>
      </c>
      <c r="B477" s="102" t="s">
        <v>391</v>
      </c>
      <c r="C477" s="102" t="s">
        <v>3229</v>
      </c>
      <c r="D477" s="102" t="s">
        <v>2260</v>
      </c>
      <c r="E477" s="102">
        <v>9070024</v>
      </c>
      <c r="F477" s="102" t="s">
        <v>3230</v>
      </c>
      <c r="G477" s="102" t="s">
        <v>2263</v>
      </c>
      <c r="H477" s="102" t="s">
        <v>4437</v>
      </c>
      <c r="I477" s="102" t="s">
        <v>4246</v>
      </c>
      <c r="J477" s="102" t="s">
        <v>4061</v>
      </c>
      <c r="K477" s="102" t="s">
        <v>3231</v>
      </c>
      <c r="L477" s="102" t="s">
        <v>2261</v>
      </c>
      <c r="M477" s="102">
        <v>9070024</v>
      </c>
      <c r="N477" s="102" t="s">
        <v>2262</v>
      </c>
      <c r="O477" s="113" t="str">
        <f>LOOKUP(0,0/FIND(プルダウン!$L$1:$L$41,N477),プルダウン!$M$1:$M$41)</f>
        <v>石垣市</v>
      </c>
      <c r="P477" s="102" t="s">
        <v>2263</v>
      </c>
      <c r="Q477" s="103">
        <v>41821</v>
      </c>
    </row>
    <row r="478" spans="1:17">
      <c r="A478" s="102">
        <v>4752600090</v>
      </c>
      <c r="B478" s="102" t="s">
        <v>388</v>
      </c>
      <c r="C478" s="102" t="s">
        <v>3229</v>
      </c>
      <c r="D478" s="102" t="s">
        <v>2260</v>
      </c>
      <c r="E478" s="102">
        <v>9070024</v>
      </c>
      <c r="F478" s="102" t="s">
        <v>3230</v>
      </c>
      <c r="G478" s="102" t="s">
        <v>2263</v>
      </c>
      <c r="H478" s="102" t="s">
        <v>4437</v>
      </c>
      <c r="I478" s="102" t="s">
        <v>4246</v>
      </c>
      <c r="J478" s="102" t="s">
        <v>4061</v>
      </c>
      <c r="K478" s="102" t="s">
        <v>3231</v>
      </c>
      <c r="L478" s="102" t="s">
        <v>2261</v>
      </c>
      <c r="M478" s="102">
        <v>9070024</v>
      </c>
      <c r="N478" s="102" t="s">
        <v>2264</v>
      </c>
      <c r="O478" s="113" t="str">
        <f>LOOKUP(0,0/FIND(プルダウン!$L$1:$L$41,N478),プルダウン!$M$1:$M$41)</f>
        <v>石垣市</v>
      </c>
      <c r="P478" s="102" t="s">
        <v>2263</v>
      </c>
      <c r="Q478" s="103">
        <v>41944</v>
      </c>
    </row>
    <row r="479" spans="1:17">
      <c r="A479" s="102">
        <v>4750200513</v>
      </c>
      <c r="B479" s="102" t="s">
        <v>388</v>
      </c>
      <c r="C479" s="102" t="s">
        <v>3232</v>
      </c>
      <c r="D479" s="102" t="s">
        <v>876</v>
      </c>
      <c r="E479" s="102">
        <v>9011111</v>
      </c>
      <c r="F479" s="102" t="s">
        <v>3233</v>
      </c>
      <c r="G479" s="102" t="s">
        <v>879</v>
      </c>
      <c r="H479" s="102" t="s">
        <v>4437</v>
      </c>
      <c r="I479" s="102" t="s">
        <v>4247</v>
      </c>
      <c r="J479" s="102" t="s">
        <v>4061</v>
      </c>
      <c r="K479" s="102" t="s">
        <v>3234</v>
      </c>
      <c r="L479" s="102" t="s">
        <v>877</v>
      </c>
      <c r="M479" s="102">
        <v>9011111</v>
      </c>
      <c r="N479" s="102" t="s">
        <v>878</v>
      </c>
      <c r="O479" s="113" t="str">
        <f>LOOKUP(0,0/FIND(プルダウン!$L$1:$L$41,N479),プルダウン!$M$1:$M$41)</f>
        <v>南風原町</v>
      </c>
      <c r="P479" s="102" t="s">
        <v>879</v>
      </c>
      <c r="Q479" s="103">
        <v>44682</v>
      </c>
    </row>
    <row r="480" spans="1:17">
      <c r="A480" s="102">
        <v>4750101182</v>
      </c>
      <c r="B480" s="102" t="s">
        <v>391</v>
      </c>
      <c r="C480" s="102" t="s">
        <v>3235</v>
      </c>
      <c r="D480" s="102" t="s">
        <v>696</v>
      </c>
      <c r="E480" s="102">
        <v>5016062</v>
      </c>
      <c r="F480" s="102" t="s">
        <v>3236</v>
      </c>
      <c r="G480" s="102" t="s">
        <v>3237</v>
      </c>
      <c r="H480" s="102" t="s">
        <v>4437</v>
      </c>
      <c r="I480" s="102" t="s">
        <v>4248</v>
      </c>
      <c r="J480" s="102" t="s">
        <v>4061</v>
      </c>
      <c r="K480" s="102" t="s">
        <v>3238</v>
      </c>
      <c r="L480" s="102" t="s">
        <v>697</v>
      </c>
      <c r="M480" s="102">
        <v>9020075</v>
      </c>
      <c r="N480" s="102" t="s">
        <v>698</v>
      </c>
      <c r="O480" s="113" t="str">
        <f>LOOKUP(0,0/FIND(プルダウン!$L$1:$L$41,N480),プルダウン!$M$1:$M$41)</f>
        <v>那覇市</v>
      </c>
      <c r="P480" s="102" t="s">
        <v>699</v>
      </c>
      <c r="Q480" s="103">
        <v>44652</v>
      </c>
    </row>
    <row r="481" spans="1:17">
      <c r="A481" s="102">
        <v>4750101182</v>
      </c>
      <c r="B481" s="102" t="s">
        <v>388</v>
      </c>
      <c r="C481" s="102" t="s">
        <v>3235</v>
      </c>
      <c r="D481" s="102" t="s">
        <v>696</v>
      </c>
      <c r="E481" s="102">
        <v>5016062</v>
      </c>
      <c r="F481" s="102" t="s">
        <v>3236</v>
      </c>
      <c r="G481" s="102" t="s">
        <v>3237</v>
      </c>
      <c r="H481" s="102" t="s">
        <v>4437</v>
      </c>
      <c r="I481" s="102" t="s">
        <v>4248</v>
      </c>
      <c r="J481" s="102" t="s">
        <v>4061</v>
      </c>
      <c r="K481" s="102" t="s">
        <v>3238</v>
      </c>
      <c r="L481" s="102" t="s">
        <v>697</v>
      </c>
      <c r="M481" s="102">
        <v>9020075</v>
      </c>
      <c r="N481" s="102" t="s">
        <v>698</v>
      </c>
      <c r="O481" s="113" t="str">
        <f>LOOKUP(0,0/FIND(プルダウン!$L$1:$L$41,N481),プルダウン!$M$1:$M$41)</f>
        <v>那覇市</v>
      </c>
      <c r="P481" s="102" t="s">
        <v>699</v>
      </c>
      <c r="Q481" s="103">
        <v>44652</v>
      </c>
    </row>
    <row r="482" spans="1:17">
      <c r="A482" s="102">
        <v>4750400113</v>
      </c>
      <c r="B482" s="102" t="s">
        <v>391</v>
      </c>
      <c r="C482" s="102" t="s">
        <v>3239</v>
      </c>
      <c r="D482" s="102" t="s">
        <v>338</v>
      </c>
      <c r="E482" s="102">
        <v>9010405</v>
      </c>
      <c r="F482" s="102" t="s">
        <v>1054</v>
      </c>
      <c r="G482" s="102" t="s">
        <v>1055</v>
      </c>
      <c r="H482" s="102" t="s">
        <v>4437</v>
      </c>
      <c r="I482" s="102" t="s">
        <v>4249</v>
      </c>
      <c r="J482" s="102" t="s">
        <v>4061</v>
      </c>
      <c r="K482" s="102" t="s">
        <v>3240</v>
      </c>
      <c r="L482" s="102" t="s">
        <v>1053</v>
      </c>
      <c r="M482" s="102">
        <v>9010405</v>
      </c>
      <c r="N482" s="102" t="s">
        <v>1054</v>
      </c>
      <c r="O482" s="113" t="str">
        <f>LOOKUP(0,0/FIND(プルダウン!$L$1:$L$41,N482),プルダウン!$M$1:$M$41)</f>
        <v>八重瀬町</v>
      </c>
      <c r="P482" s="102" t="s">
        <v>1055</v>
      </c>
      <c r="Q482" s="103">
        <v>42064</v>
      </c>
    </row>
    <row r="483" spans="1:17">
      <c r="A483" s="102">
        <v>4750400113</v>
      </c>
      <c r="B483" s="102" t="s">
        <v>388</v>
      </c>
      <c r="C483" s="102" t="s">
        <v>3239</v>
      </c>
      <c r="D483" s="102" t="s">
        <v>338</v>
      </c>
      <c r="E483" s="102">
        <v>9010405</v>
      </c>
      <c r="F483" s="102" t="s">
        <v>1054</v>
      </c>
      <c r="G483" s="102" t="s">
        <v>1055</v>
      </c>
      <c r="H483" s="102" t="s">
        <v>4437</v>
      </c>
      <c r="I483" s="102" t="s">
        <v>4249</v>
      </c>
      <c r="J483" s="102" t="s">
        <v>4061</v>
      </c>
      <c r="K483" s="102" t="s">
        <v>3240</v>
      </c>
      <c r="L483" s="102" t="s">
        <v>1053</v>
      </c>
      <c r="M483" s="102">
        <v>9010405</v>
      </c>
      <c r="N483" s="102" t="s">
        <v>1054</v>
      </c>
      <c r="O483" s="113" t="str">
        <f>LOOKUP(0,0/FIND(プルダウン!$L$1:$L$41,N483),プルダウン!$M$1:$M$41)</f>
        <v>八重瀬町</v>
      </c>
      <c r="P483" s="102" t="s">
        <v>1055</v>
      </c>
      <c r="Q483" s="103">
        <v>42064</v>
      </c>
    </row>
    <row r="484" spans="1:17">
      <c r="A484" s="102">
        <v>4750300222</v>
      </c>
      <c r="B484" s="102" t="s">
        <v>391</v>
      </c>
      <c r="C484" s="102" t="s">
        <v>3241</v>
      </c>
      <c r="D484" s="102" t="s">
        <v>933</v>
      </c>
      <c r="E484" s="102">
        <v>9012424</v>
      </c>
      <c r="F484" s="102" t="s">
        <v>3242</v>
      </c>
      <c r="G484" s="102" t="s">
        <v>936</v>
      </c>
      <c r="H484" s="102" t="s">
        <v>4437</v>
      </c>
      <c r="I484" s="102" t="s">
        <v>4250</v>
      </c>
      <c r="J484" s="102" t="s">
        <v>4061</v>
      </c>
      <c r="K484" s="102" t="s">
        <v>3243</v>
      </c>
      <c r="L484" s="102" t="s">
        <v>934</v>
      </c>
      <c r="M484" s="102">
        <v>9012102</v>
      </c>
      <c r="N484" s="102" t="s">
        <v>935</v>
      </c>
      <c r="O484" s="113" t="str">
        <f>LOOKUP(0,0/FIND(プルダウン!$L$1:$L$41,N484),プルダウン!$M$1:$M$41)</f>
        <v>浦添市</v>
      </c>
      <c r="P484" s="102" t="s">
        <v>936</v>
      </c>
      <c r="Q484" s="103">
        <v>41852</v>
      </c>
    </row>
    <row r="485" spans="1:17">
      <c r="A485" s="102">
        <v>4750300222</v>
      </c>
      <c r="B485" s="102" t="s">
        <v>388</v>
      </c>
      <c r="C485" s="102" t="s">
        <v>3241</v>
      </c>
      <c r="D485" s="102" t="s">
        <v>933</v>
      </c>
      <c r="E485" s="102">
        <v>9012424</v>
      </c>
      <c r="F485" s="102" t="s">
        <v>3242</v>
      </c>
      <c r="G485" s="102" t="s">
        <v>936</v>
      </c>
      <c r="H485" s="102" t="s">
        <v>4437</v>
      </c>
      <c r="I485" s="102" t="s">
        <v>4250</v>
      </c>
      <c r="J485" s="102" t="s">
        <v>4061</v>
      </c>
      <c r="K485" s="102" t="s">
        <v>3243</v>
      </c>
      <c r="L485" s="102" t="s">
        <v>934</v>
      </c>
      <c r="M485" s="102">
        <v>9012102</v>
      </c>
      <c r="N485" s="102" t="s">
        <v>935</v>
      </c>
      <c r="O485" s="113" t="str">
        <f>LOOKUP(0,0/FIND(プルダウン!$L$1:$L$41,N485),プルダウン!$M$1:$M$41)</f>
        <v>浦添市</v>
      </c>
      <c r="P485" s="102" t="s">
        <v>936</v>
      </c>
      <c r="Q485" s="103">
        <v>41852</v>
      </c>
    </row>
    <row r="486" spans="1:17">
      <c r="A486" s="102">
        <v>4750100887</v>
      </c>
      <c r="B486" s="102" t="s">
        <v>391</v>
      </c>
      <c r="C486" s="102" t="s">
        <v>3244</v>
      </c>
      <c r="D486" s="102" t="s">
        <v>587</v>
      </c>
      <c r="E486" s="102">
        <v>9000022</v>
      </c>
      <c r="F486" s="102" t="s">
        <v>3245</v>
      </c>
      <c r="G486" s="102" t="s">
        <v>593</v>
      </c>
      <c r="H486" s="102" t="s">
        <v>4437</v>
      </c>
      <c r="I486" s="102" t="s">
        <v>4251</v>
      </c>
      <c r="J486" s="102" t="s">
        <v>4061</v>
      </c>
      <c r="K486" s="102" t="s">
        <v>3246</v>
      </c>
      <c r="L486" s="102" t="s">
        <v>588</v>
      </c>
      <c r="M486" s="102">
        <v>9000022</v>
      </c>
      <c r="N486" s="102" t="s">
        <v>589</v>
      </c>
      <c r="O486" s="113" t="str">
        <f>LOOKUP(0,0/FIND(プルダウン!$L$1:$L$41,N486),プルダウン!$M$1:$M$41)</f>
        <v>那覇市</v>
      </c>
      <c r="P486" s="102" t="s">
        <v>590</v>
      </c>
      <c r="Q486" s="103">
        <v>44652</v>
      </c>
    </row>
    <row r="487" spans="1:17">
      <c r="A487" s="102">
        <v>4750100887</v>
      </c>
      <c r="B487" s="102" t="s">
        <v>388</v>
      </c>
      <c r="C487" s="102" t="s">
        <v>3244</v>
      </c>
      <c r="D487" s="102" t="s">
        <v>587</v>
      </c>
      <c r="E487" s="102">
        <v>9000022</v>
      </c>
      <c r="F487" s="102" t="s">
        <v>3245</v>
      </c>
      <c r="G487" s="102" t="s">
        <v>593</v>
      </c>
      <c r="H487" s="102" t="s">
        <v>4437</v>
      </c>
      <c r="I487" s="102" t="s">
        <v>4251</v>
      </c>
      <c r="J487" s="102" t="s">
        <v>4061</v>
      </c>
      <c r="K487" s="102" t="s">
        <v>3247</v>
      </c>
      <c r="L487" s="102" t="s">
        <v>591</v>
      </c>
      <c r="M487" s="102">
        <v>9000022</v>
      </c>
      <c r="N487" s="102" t="s">
        <v>592</v>
      </c>
      <c r="O487" s="113" t="str">
        <f>LOOKUP(0,0/FIND(プルダウン!$L$1:$L$41,N487),プルダウン!$M$1:$M$41)</f>
        <v>那覇市</v>
      </c>
      <c r="P487" s="102" t="s">
        <v>593</v>
      </c>
      <c r="Q487" s="103">
        <v>43891</v>
      </c>
    </row>
    <row r="488" spans="1:17">
      <c r="A488" s="102">
        <v>4751300080</v>
      </c>
      <c r="B488" s="102" t="s">
        <v>388</v>
      </c>
      <c r="C488" s="102" t="s">
        <v>3248</v>
      </c>
      <c r="D488" s="102" t="s">
        <v>1816</v>
      </c>
      <c r="E488" s="102">
        <v>9042232</v>
      </c>
      <c r="F488" s="102" t="s">
        <v>3249</v>
      </c>
      <c r="G488" s="102" t="s">
        <v>1818</v>
      </c>
      <c r="H488" s="102" t="s">
        <v>4437</v>
      </c>
      <c r="I488" s="102" t="s">
        <v>4252</v>
      </c>
      <c r="J488" s="102" t="s">
        <v>4061</v>
      </c>
      <c r="K488" s="102" t="s">
        <v>3250</v>
      </c>
      <c r="L488" s="102" t="s">
        <v>1817</v>
      </c>
      <c r="M488" s="102">
        <v>9042232</v>
      </c>
      <c r="N488" s="102" t="s">
        <v>3249</v>
      </c>
      <c r="O488" s="113" t="str">
        <f>LOOKUP(0,0/FIND(プルダウン!$L$1:$L$41,N488),プルダウン!$M$1:$M$41)</f>
        <v>うるま市</v>
      </c>
      <c r="P488" s="102" t="s">
        <v>1818</v>
      </c>
      <c r="Q488" s="103">
        <v>41061</v>
      </c>
    </row>
    <row r="489" spans="1:17">
      <c r="A489" s="102">
        <v>4752600041</v>
      </c>
      <c r="B489" s="102" t="s">
        <v>388</v>
      </c>
      <c r="C489" s="102" t="s">
        <v>3251</v>
      </c>
      <c r="D489" s="102" t="s">
        <v>2248</v>
      </c>
      <c r="E489" s="102">
        <v>9070004</v>
      </c>
      <c r="F489" s="102" t="s">
        <v>3252</v>
      </c>
      <c r="G489" s="102" t="s">
        <v>2255</v>
      </c>
      <c r="H489" s="102" t="s">
        <v>4437</v>
      </c>
      <c r="I489" s="102" t="s">
        <v>4253</v>
      </c>
      <c r="J489" s="102" t="s">
        <v>4061</v>
      </c>
      <c r="K489" s="102" t="s">
        <v>3253</v>
      </c>
      <c r="L489" s="102" t="s">
        <v>2249</v>
      </c>
      <c r="M489" s="102">
        <v>9070004</v>
      </c>
      <c r="N489" s="102" t="s">
        <v>2250</v>
      </c>
      <c r="O489" s="113" t="str">
        <f>LOOKUP(0,0/FIND(プルダウン!$L$1:$L$41,N489),プルダウン!$M$1:$M$41)</f>
        <v>石垣市</v>
      </c>
      <c r="P489" s="102" t="s">
        <v>2251</v>
      </c>
      <c r="Q489" s="103">
        <v>41030</v>
      </c>
    </row>
    <row r="490" spans="1:17">
      <c r="A490" s="102">
        <v>4751900020</v>
      </c>
      <c r="B490" s="102" t="s">
        <v>388</v>
      </c>
      <c r="C490" s="102" t="s">
        <v>3254</v>
      </c>
      <c r="D490" s="102" t="s">
        <v>2134</v>
      </c>
      <c r="E490" s="102">
        <v>9041304</v>
      </c>
      <c r="F490" s="102" t="s">
        <v>3255</v>
      </c>
      <c r="G490" s="102" t="s">
        <v>3256</v>
      </c>
      <c r="H490" s="102" t="s">
        <v>4437</v>
      </c>
      <c r="I490" s="102" t="s">
        <v>4254</v>
      </c>
      <c r="J490" s="102" t="s">
        <v>4061</v>
      </c>
      <c r="K490" s="102" t="s">
        <v>3257</v>
      </c>
      <c r="L490" s="102" t="s">
        <v>2135</v>
      </c>
      <c r="M490" s="102">
        <v>9011304</v>
      </c>
      <c r="N490" s="102" t="s">
        <v>2136</v>
      </c>
      <c r="O490" s="113" t="str">
        <f>LOOKUP(0,0/FIND(プルダウン!$L$1:$L$41,N490),プルダウン!$M$1:$M$41)</f>
        <v>与那原町</v>
      </c>
      <c r="P490" s="102" t="s">
        <v>2137</v>
      </c>
      <c r="Q490" s="103">
        <v>41153</v>
      </c>
    </row>
    <row r="491" spans="1:17">
      <c r="A491" s="102">
        <v>4750101299</v>
      </c>
      <c r="B491" s="102" t="s">
        <v>391</v>
      </c>
      <c r="C491" s="102" t="s">
        <v>3258</v>
      </c>
      <c r="D491" s="102" t="s">
        <v>733</v>
      </c>
      <c r="E491" s="102">
        <v>9012126</v>
      </c>
      <c r="F491" s="102" t="s">
        <v>3259</v>
      </c>
      <c r="G491" s="102" t="s">
        <v>736</v>
      </c>
      <c r="H491" s="102" t="s">
        <v>4437</v>
      </c>
      <c r="I491" s="102" t="s">
        <v>4244</v>
      </c>
      <c r="J491" s="102" t="s">
        <v>4061</v>
      </c>
      <c r="K491" s="102" t="s">
        <v>3260</v>
      </c>
      <c r="L491" s="102" t="s">
        <v>734</v>
      </c>
      <c r="M491" s="102">
        <v>9030806</v>
      </c>
      <c r="N491" s="102" t="s">
        <v>735</v>
      </c>
      <c r="O491" s="113" t="str">
        <f>LOOKUP(0,0/FIND(プルダウン!$L$1:$L$41,N491),プルダウン!$M$1:$M$41)</f>
        <v>那覇市</v>
      </c>
      <c r="P491" s="102" t="s">
        <v>736</v>
      </c>
      <c r="Q491" s="103">
        <v>44835</v>
      </c>
    </row>
    <row r="492" spans="1:17">
      <c r="A492" s="102">
        <v>4750101299</v>
      </c>
      <c r="B492" s="102" t="s">
        <v>388</v>
      </c>
      <c r="C492" s="102" t="s">
        <v>3258</v>
      </c>
      <c r="D492" s="102" t="s">
        <v>733</v>
      </c>
      <c r="E492" s="102">
        <v>9012126</v>
      </c>
      <c r="F492" s="102" t="s">
        <v>3259</v>
      </c>
      <c r="G492" s="102" t="s">
        <v>736</v>
      </c>
      <c r="H492" s="102" t="s">
        <v>4437</v>
      </c>
      <c r="I492" s="102" t="s">
        <v>4244</v>
      </c>
      <c r="J492" s="102" t="s">
        <v>4061</v>
      </c>
      <c r="K492" s="102" t="s">
        <v>3260</v>
      </c>
      <c r="L492" s="102" t="s">
        <v>734</v>
      </c>
      <c r="M492" s="102">
        <v>9030806</v>
      </c>
      <c r="N492" s="102" t="s">
        <v>735</v>
      </c>
      <c r="O492" s="113" t="str">
        <f>LOOKUP(0,0/FIND(プルダウン!$L$1:$L$41,N492),プルダウン!$M$1:$M$41)</f>
        <v>那覇市</v>
      </c>
      <c r="P492" s="102" t="s">
        <v>736</v>
      </c>
      <c r="Q492" s="103">
        <v>44835</v>
      </c>
    </row>
    <row r="493" spans="1:17">
      <c r="A493" s="102">
        <v>4750101356</v>
      </c>
      <c r="B493" s="102" t="s">
        <v>388</v>
      </c>
      <c r="C493" s="102" t="s">
        <v>3261</v>
      </c>
      <c r="D493" s="102" t="s">
        <v>646</v>
      </c>
      <c r="E493" s="102">
        <v>9012127</v>
      </c>
      <c r="F493" s="102" t="s">
        <v>3262</v>
      </c>
      <c r="G493" s="102" t="s">
        <v>3263</v>
      </c>
      <c r="H493" s="102" t="s">
        <v>4437</v>
      </c>
      <c r="I493" s="102" t="s">
        <v>4255</v>
      </c>
      <c r="J493" s="102" t="s">
        <v>4061</v>
      </c>
      <c r="K493" s="102" t="s">
        <v>3264</v>
      </c>
      <c r="L493" s="102" t="s">
        <v>3265</v>
      </c>
      <c r="M493" s="102">
        <v>9020064</v>
      </c>
      <c r="N493" s="102" t="s">
        <v>3266</v>
      </c>
      <c r="O493" s="113" t="str">
        <f>LOOKUP(0,0/FIND(プルダウン!$L$1:$L$41,N493),プルダウン!$M$1:$M$41)</f>
        <v>那覇市</v>
      </c>
      <c r="P493" s="102" t="s">
        <v>3267</v>
      </c>
      <c r="Q493" s="103">
        <v>44958</v>
      </c>
    </row>
    <row r="494" spans="1:17">
      <c r="A494" s="102">
        <v>4750101042</v>
      </c>
      <c r="B494" s="102" t="s">
        <v>388</v>
      </c>
      <c r="C494" s="102" t="s">
        <v>3268</v>
      </c>
      <c r="D494" s="102" t="s">
        <v>646</v>
      </c>
      <c r="E494" s="102">
        <v>9012127</v>
      </c>
      <c r="F494" s="102" t="s">
        <v>3269</v>
      </c>
      <c r="G494" s="102" t="s">
        <v>3263</v>
      </c>
      <c r="H494" s="102" t="s">
        <v>4437</v>
      </c>
      <c r="I494" s="102" t="s">
        <v>4255</v>
      </c>
      <c r="J494" s="102" t="s">
        <v>4061</v>
      </c>
      <c r="K494" s="102" t="s">
        <v>3270</v>
      </c>
      <c r="L494" s="102" t="s">
        <v>647</v>
      </c>
      <c r="M494" s="102">
        <v>9020064</v>
      </c>
      <c r="N494" s="102" t="s">
        <v>648</v>
      </c>
      <c r="O494" s="113" t="str">
        <f>LOOKUP(0,0/FIND(プルダウン!$L$1:$L$41,N494),プルダウン!$M$1:$M$41)</f>
        <v>那覇市</v>
      </c>
      <c r="P494" s="102" t="s">
        <v>649</v>
      </c>
      <c r="Q494" s="103">
        <v>44287</v>
      </c>
    </row>
    <row r="495" spans="1:17">
      <c r="A495" s="102">
        <v>4752300089</v>
      </c>
      <c r="B495" s="102" t="s">
        <v>391</v>
      </c>
      <c r="C495" s="102" t="s">
        <v>3271</v>
      </c>
      <c r="D495" s="102" t="s">
        <v>2211</v>
      </c>
      <c r="E495" s="102">
        <v>9060007</v>
      </c>
      <c r="F495" s="102" t="s">
        <v>3272</v>
      </c>
      <c r="G495" s="102" t="s">
        <v>382</v>
      </c>
      <c r="H495" s="102" t="s">
        <v>4437</v>
      </c>
      <c r="I495" s="102" t="s">
        <v>4256</v>
      </c>
      <c r="J495" s="102" t="s">
        <v>4061</v>
      </c>
      <c r="K495" s="102" t="s">
        <v>3273</v>
      </c>
      <c r="L495" s="102" t="s">
        <v>2212</v>
      </c>
      <c r="M495" s="102">
        <v>9060013</v>
      </c>
      <c r="N495" s="102" t="s">
        <v>2213</v>
      </c>
      <c r="O495" s="113" t="str">
        <f>LOOKUP(0,0/FIND(プルダウン!$L$1:$L$41,N495),プルダウン!$M$1:$M$41)</f>
        <v>宮古島市</v>
      </c>
      <c r="P495" s="102" t="s">
        <v>2214</v>
      </c>
      <c r="Q495" s="103">
        <v>41974</v>
      </c>
    </row>
    <row r="496" spans="1:17">
      <c r="A496" s="102">
        <v>4752300089</v>
      </c>
      <c r="B496" s="102" t="s">
        <v>388</v>
      </c>
      <c r="C496" s="102" t="s">
        <v>3271</v>
      </c>
      <c r="D496" s="102" t="s">
        <v>2211</v>
      </c>
      <c r="E496" s="102">
        <v>9060007</v>
      </c>
      <c r="F496" s="102" t="s">
        <v>3272</v>
      </c>
      <c r="G496" s="102" t="s">
        <v>382</v>
      </c>
      <c r="H496" s="102" t="s">
        <v>4437</v>
      </c>
      <c r="I496" s="102" t="s">
        <v>4256</v>
      </c>
      <c r="J496" s="102" t="s">
        <v>4061</v>
      </c>
      <c r="K496" s="102" t="s">
        <v>3273</v>
      </c>
      <c r="L496" s="102" t="s">
        <v>2212</v>
      </c>
      <c r="M496" s="102">
        <v>9060012</v>
      </c>
      <c r="N496" s="102" t="s">
        <v>2213</v>
      </c>
      <c r="O496" s="113" t="str">
        <f>LOOKUP(0,0/FIND(プルダウン!$L$1:$L$41,N496),プルダウン!$M$1:$M$41)</f>
        <v>宮古島市</v>
      </c>
      <c r="P496" s="102" t="s">
        <v>2214</v>
      </c>
      <c r="Q496" s="103">
        <v>41974</v>
      </c>
    </row>
    <row r="497" spans="1:17">
      <c r="A497" s="102">
        <v>4750400337</v>
      </c>
      <c r="B497" s="102" t="s">
        <v>391</v>
      </c>
      <c r="C497" s="102" t="s">
        <v>3274</v>
      </c>
      <c r="D497" s="102" t="s">
        <v>1107</v>
      </c>
      <c r="E497" s="102">
        <v>9010315</v>
      </c>
      <c r="F497" s="102" t="s">
        <v>3275</v>
      </c>
      <c r="G497" s="102" t="s">
        <v>798</v>
      </c>
      <c r="H497" s="102" t="s">
        <v>4437</v>
      </c>
      <c r="I497" s="102" t="s">
        <v>4257</v>
      </c>
      <c r="J497" s="102" t="s">
        <v>4061</v>
      </c>
      <c r="K497" s="102" t="s">
        <v>3276</v>
      </c>
      <c r="L497" s="102" t="s">
        <v>1108</v>
      </c>
      <c r="M497" s="102">
        <v>9011115</v>
      </c>
      <c r="N497" s="102" t="s">
        <v>1109</v>
      </c>
      <c r="O497" s="113" t="str">
        <f>LOOKUP(0,0/FIND(プルダウン!$L$1:$L$41,N497),プルダウン!$M$1:$M$41)</f>
        <v>南風原町</v>
      </c>
      <c r="P497" s="102" t="s">
        <v>1110</v>
      </c>
      <c r="Q497" s="103">
        <v>44805</v>
      </c>
    </row>
    <row r="498" spans="1:17">
      <c r="A498" s="102">
        <v>4750400337</v>
      </c>
      <c r="B498" s="102" t="s">
        <v>388</v>
      </c>
      <c r="C498" s="102" t="s">
        <v>3274</v>
      </c>
      <c r="D498" s="102" t="s">
        <v>1107</v>
      </c>
      <c r="E498" s="102">
        <v>9010315</v>
      </c>
      <c r="F498" s="102" t="s">
        <v>3275</v>
      </c>
      <c r="G498" s="102" t="s">
        <v>798</v>
      </c>
      <c r="H498" s="102" t="s">
        <v>4437</v>
      </c>
      <c r="I498" s="102" t="s">
        <v>4257</v>
      </c>
      <c r="J498" s="102" t="s">
        <v>4061</v>
      </c>
      <c r="K498" s="102" t="s">
        <v>3277</v>
      </c>
      <c r="L498" s="102" t="s">
        <v>1108</v>
      </c>
      <c r="M498" s="102">
        <v>9011115</v>
      </c>
      <c r="N498" s="102" t="s">
        <v>1109</v>
      </c>
      <c r="O498" s="113" t="str">
        <f>LOOKUP(0,0/FIND(プルダウン!$L$1:$L$41,N498),プルダウン!$M$1:$M$41)</f>
        <v>南風原町</v>
      </c>
      <c r="P498" s="102" t="s">
        <v>1110</v>
      </c>
      <c r="Q498" s="103">
        <v>44805</v>
      </c>
    </row>
    <row r="499" spans="1:17">
      <c r="A499" s="102">
        <v>4752300162</v>
      </c>
      <c r="B499" s="102" t="s">
        <v>391</v>
      </c>
      <c r="C499" s="102" t="s">
        <v>3278</v>
      </c>
      <c r="D499" s="102" t="s">
        <v>2232</v>
      </c>
      <c r="E499" s="102">
        <v>9060013</v>
      </c>
      <c r="F499" s="102" t="s">
        <v>3279</v>
      </c>
      <c r="G499" s="102" t="s">
        <v>3280</v>
      </c>
      <c r="H499" s="102" t="s">
        <v>4437</v>
      </c>
      <c r="I499" s="102" t="s">
        <v>4258</v>
      </c>
      <c r="J499" s="102" t="s">
        <v>4061</v>
      </c>
      <c r="K499" s="102" t="s">
        <v>3281</v>
      </c>
      <c r="L499" s="102" t="s">
        <v>2233</v>
      </c>
      <c r="M499" s="102">
        <v>9060015</v>
      </c>
      <c r="N499" s="102" t="s">
        <v>2234</v>
      </c>
      <c r="O499" s="113" t="str">
        <f>LOOKUP(0,0/FIND(プルダウン!$L$1:$L$41,N499),プルダウン!$M$1:$M$41)</f>
        <v>宮古島市</v>
      </c>
      <c r="P499" s="102" t="s">
        <v>314</v>
      </c>
      <c r="Q499" s="103">
        <v>44652</v>
      </c>
    </row>
    <row r="500" spans="1:17">
      <c r="A500" s="102">
        <v>4752300162</v>
      </c>
      <c r="B500" s="102" t="s">
        <v>388</v>
      </c>
      <c r="C500" s="102" t="s">
        <v>3278</v>
      </c>
      <c r="D500" s="102" t="s">
        <v>2232</v>
      </c>
      <c r="E500" s="102">
        <v>9060013</v>
      </c>
      <c r="F500" s="102" t="s">
        <v>3279</v>
      </c>
      <c r="G500" s="102" t="s">
        <v>3280</v>
      </c>
      <c r="H500" s="102" t="s">
        <v>4437</v>
      </c>
      <c r="I500" s="102" t="s">
        <v>4258</v>
      </c>
      <c r="J500" s="102" t="s">
        <v>4061</v>
      </c>
      <c r="K500" s="102" t="s">
        <v>3281</v>
      </c>
      <c r="L500" s="102" t="s">
        <v>2233</v>
      </c>
      <c r="M500" s="102">
        <v>9060015</v>
      </c>
      <c r="N500" s="102" t="s">
        <v>2234</v>
      </c>
      <c r="O500" s="113" t="str">
        <f>LOOKUP(0,0/FIND(プルダウン!$L$1:$L$41,N500),プルダウン!$M$1:$M$41)</f>
        <v>宮古島市</v>
      </c>
      <c r="P500" s="102" t="s">
        <v>314</v>
      </c>
      <c r="Q500" s="103">
        <v>44652</v>
      </c>
    </row>
    <row r="501" spans="1:17">
      <c r="A501" s="102">
        <v>4750300545</v>
      </c>
      <c r="B501" s="102" t="s">
        <v>391</v>
      </c>
      <c r="C501" s="102" t="s">
        <v>3282</v>
      </c>
      <c r="D501" s="102" t="s">
        <v>994</v>
      </c>
      <c r="E501" s="102">
        <v>9012104</v>
      </c>
      <c r="F501" s="102" t="s">
        <v>996</v>
      </c>
      <c r="G501" s="102" t="s">
        <v>997</v>
      </c>
      <c r="H501" s="102" t="s">
        <v>4437</v>
      </c>
      <c r="I501" s="102" t="s">
        <v>4259</v>
      </c>
      <c r="J501" s="102" t="s">
        <v>4061</v>
      </c>
      <c r="K501" s="102" t="s">
        <v>3283</v>
      </c>
      <c r="L501" s="102" t="s">
        <v>995</v>
      </c>
      <c r="M501" s="102">
        <v>9012104</v>
      </c>
      <c r="N501" s="102" t="s">
        <v>996</v>
      </c>
      <c r="O501" s="113" t="str">
        <f>LOOKUP(0,0/FIND(プルダウン!$L$1:$L$41,N501),プルダウン!$M$1:$M$41)</f>
        <v>浦添市</v>
      </c>
      <c r="P501" s="102" t="s">
        <v>997</v>
      </c>
      <c r="Q501" s="103">
        <v>43831</v>
      </c>
    </row>
    <row r="502" spans="1:17">
      <c r="A502" s="102">
        <v>4750300545</v>
      </c>
      <c r="B502" s="102" t="s">
        <v>388</v>
      </c>
      <c r="C502" s="102" t="s">
        <v>3282</v>
      </c>
      <c r="D502" s="102" t="s">
        <v>994</v>
      </c>
      <c r="E502" s="102">
        <v>9012104</v>
      </c>
      <c r="F502" s="102" t="s">
        <v>996</v>
      </c>
      <c r="G502" s="102" t="s">
        <v>997</v>
      </c>
      <c r="H502" s="102" t="s">
        <v>4437</v>
      </c>
      <c r="I502" s="102" t="s">
        <v>4259</v>
      </c>
      <c r="J502" s="102" t="s">
        <v>4061</v>
      </c>
      <c r="K502" s="102" t="s">
        <v>3283</v>
      </c>
      <c r="L502" s="102" t="s">
        <v>995</v>
      </c>
      <c r="M502" s="102">
        <v>9012104</v>
      </c>
      <c r="N502" s="102" t="s">
        <v>996</v>
      </c>
      <c r="O502" s="113" t="str">
        <f>LOOKUP(0,0/FIND(プルダウン!$L$1:$L$41,N502),プルダウン!$M$1:$M$41)</f>
        <v>浦添市</v>
      </c>
      <c r="P502" s="102" t="s">
        <v>997</v>
      </c>
      <c r="Q502" s="103">
        <v>43831</v>
      </c>
    </row>
    <row r="503" spans="1:17">
      <c r="A503" s="102">
        <v>4750800825</v>
      </c>
      <c r="B503" s="102" t="s">
        <v>391</v>
      </c>
      <c r="C503" s="102" t="s">
        <v>3284</v>
      </c>
      <c r="D503" s="102" t="s">
        <v>1431</v>
      </c>
      <c r="E503" s="102">
        <v>9042155</v>
      </c>
      <c r="F503" s="102" t="s">
        <v>3285</v>
      </c>
      <c r="G503" s="102" t="s">
        <v>1323</v>
      </c>
      <c r="H503" s="102" t="s">
        <v>4437</v>
      </c>
      <c r="I503" s="102" t="s">
        <v>4260</v>
      </c>
      <c r="J503" s="102" t="s">
        <v>4061</v>
      </c>
      <c r="K503" s="102" t="s">
        <v>3286</v>
      </c>
      <c r="L503" s="102" t="s">
        <v>1432</v>
      </c>
      <c r="M503" s="102">
        <v>9042165</v>
      </c>
      <c r="N503" s="102" t="s">
        <v>1433</v>
      </c>
      <c r="O503" s="113" t="str">
        <f>LOOKUP(0,0/FIND(プルダウン!$L$1:$L$41,N503),プルダウン!$M$1:$M$41)</f>
        <v>沖縄市</v>
      </c>
      <c r="P503" s="102" t="s">
        <v>1434</v>
      </c>
      <c r="Q503" s="103">
        <v>43586</v>
      </c>
    </row>
    <row r="504" spans="1:17">
      <c r="A504" s="102">
        <v>4750800825</v>
      </c>
      <c r="B504" s="102" t="s">
        <v>388</v>
      </c>
      <c r="C504" s="102" t="s">
        <v>3284</v>
      </c>
      <c r="D504" s="102" t="s">
        <v>1431</v>
      </c>
      <c r="E504" s="102">
        <v>9042155</v>
      </c>
      <c r="F504" s="102" t="s">
        <v>3285</v>
      </c>
      <c r="G504" s="102" t="s">
        <v>1323</v>
      </c>
      <c r="H504" s="102" t="s">
        <v>4437</v>
      </c>
      <c r="I504" s="102" t="s">
        <v>4260</v>
      </c>
      <c r="J504" s="102" t="s">
        <v>4061</v>
      </c>
      <c r="K504" s="102" t="s">
        <v>3286</v>
      </c>
      <c r="L504" s="102" t="s">
        <v>1432</v>
      </c>
      <c r="M504" s="102">
        <v>9042165</v>
      </c>
      <c r="N504" s="102" t="s">
        <v>1433</v>
      </c>
      <c r="O504" s="113" t="str">
        <f>LOOKUP(0,0/FIND(プルダウン!$L$1:$L$41,N504),プルダウン!$M$1:$M$41)</f>
        <v>沖縄市</v>
      </c>
      <c r="P504" s="102" t="s">
        <v>1434</v>
      </c>
      <c r="Q504" s="103">
        <v>43586</v>
      </c>
    </row>
    <row r="505" spans="1:17">
      <c r="A505" s="102">
        <v>4752600140</v>
      </c>
      <c r="B505" s="102" t="s">
        <v>391</v>
      </c>
      <c r="C505" s="102" t="s">
        <v>3287</v>
      </c>
      <c r="D505" s="102" t="s">
        <v>2268</v>
      </c>
      <c r="E505" s="102">
        <v>9070002</v>
      </c>
      <c r="F505" s="102" t="s">
        <v>3288</v>
      </c>
      <c r="G505" s="102" t="s">
        <v>3289</v>
      </c>
      <c r="H505" s="102" t="s">
        <v>4437</v>
      </c>
      <c r="I505" s="102" t="s">
        <v>4261</v>
      </c>
      <c r="J505" s="102" t="s">
        <v>4061</v>
      </c>
      <c r="K505" s="102" t="s">
        <v>3290</v>
      </c>
      <c r="L505" s="102" t="s">
        <v>2269</v>
      </c>
      <c r="M505" s="102">
        <v>9070024</v>
      </c>
      <c r="N505" s="102" t="s">
        <v>2270</v>
      </c>
      <c r="O505" s="113" t="str">
        <f>LOOKUP(0,0/FIND(プルダウン!$L$1:$L$41,N505),プルダウン!$M$1:$M$41)</f>
        <v>石垣市</v>
      </c>
      <c r="P505" s="102" t="s">
        <v>2271</v>
      </c>
      <c r="Q505" s="103">
        <v>43922</v>
      </c>
    </row>
    <row r="506" spans="1:17">
      <c r="A506" s="102">
        <v>4752600140</v>
      </c>
      <c r="B506" s="102" t="s">
        <v>388</v>
      </c>
      <c r="C506" s="102" t="s">
        <v>3287</v>
      </c>
      <c r="D506" s="102" t="s">
        <v>2268</v>
      </c>
      <c r="E506" s="102">
        <v>9070002</v>
      </c>
      <c r="F506" s="102" t="s">
        <v>3288</v>
      </c>
      <c r="G506" s="102" t="s">
        <v>3289</v>
      </c>
      <c r="H506" s="102" t="s">
        <v>4437</v>
      </c>
      <c r="I506" s="102" t="s">
        <v>4261</v>
      </c>
      <c r="J506" s="102" t="s">
        <v>4061</v>
      </c>
      <c r="K506" s="102" t="s">
        <v>3290</v>
      </c>
      <c r="L506" s="102" t="s">
        <v>2269</v>
      </c>
      <c r="M506" s="102">
        <v>9070024</v>
      </c>
      <c r="N506" s="102" t="s">
        <v>2270</v>
      </c>
      <c r="O506" s="113" t="str">
        <f>LOOKUP(0,0/FIND(プルダウン!$L$1:$L$41,N506),プルダウン!$M$1:$M$41)</f>
        <v>石垣市</v>
      </c>
      <c r="P506" s="102" t="s">
        <v>2271</v>
      </c>
      <c r="Q506" s="103">
        <v>43586</v>
      </c>
    </row>
    <row r="507" spans="1:17">
      <c r="A507" s="102">
        <v>4750100713</v>
      </c>
      <c r="B507" s="102" t="s">
        <v>391</v>
      </c>
      <c r="C507" s="102" t="s">
        <v>3291</v>
      </c>
      <c r="D507" s="102" t="s">
        <v>535</v>
      </c>
      <c r="E507" s="102">
        <v>9000002</v>
      </c>
      <c r="F507" s="102" t="s">
        <v>537</v>
      </c>
      <c r="G507" s="102" t="s">
        <v>538</v>
      </c>
      <c r="H507" s="102" t="s">
        <v>4437</v>
      </c>
      <c r="I507" s="102" t="s">
        <v>4262</v>
      </c>
      <c r="J507" s="102" t="s">
        <v>4061</v>
      </c>
      <c r="K507" s="102" t="s">
        <v>3292</v>
      </c>
      <c r="L507" s="102" t="s">
        <v>536</v>
      </c>
      <c r="M507" s="102">
        <v>9000002</v>
      </c>
      <c r="N507" s="102" t="s">
        <v>537</v>
      </c>
      <c r="O507" s="113" t="str">
        <f>LOOKUP(0,0/FIND(プルダウン!$L$1:$L$41,N507),プルダウン!$M$1:$M$41)</f>
        <v>那覇市</v>
      </c>
      <c r="P507" s="102" t="s">
        <v>538</v>
      </c>
      <c r="Q507" s="103">
        <v>43009</v>
      </c>
    </row>
    <row r="508" spans="1:17">
      <c r="A508" s="102">
        <v>4750100713</v>
      </c>
      <c r="B508" s="102" t="s">
        <v>388</v>
      </c>
      <c r="C508" s="102" t="s">
        <v>3291</v>
      </c>
      <c r="D508" s="102" t="s">
        <v>535</v>
      </c>
      <c r="E508" s="102">
        <v>9000002</v>
      </c>
      <c r="F508" s="102" t="s">
        <v>537</v>
      </c>
      <c r="G508" s="102" t="s">
        <v>538</v>
      </c>
      <c r="H508" s="102" t="s">
        <v>4437</v>
      </c>
      <c r="I508" s="102" t="s">
        <v>4262</v>
      </c>
      <c r="J508" s="102" t="s">
        <v>4061</v>
      </c>
      <c r="K508" s="102" t="s">
        <v>3292</v>
      </c>
      <c r="L508" s="102" t="s">
        <v>536</v>
      </c>
      <c r="M508" s="102">
        <v>9000002</v>
      </c>
      <c r="N508" s="102" t="s">
        <v>537</v>
      </c>
      <c r="O508" s="113" t="str">
        <f>LOOKUP(0,0/FIND(プルダウン!$L$1:$L$41,N508),プルダウン!$M$1:$M$41)</f>
        <v>那覇市</v>
      </c>
      <c r="P508" s="102" t="s">
        <v>538</v>
      </c>
      <c r="Q508" s="103">
        <v>43009</v>
      </c>
    </row>
    <row r="509" spans="1:17">
      <c r="A509" s="102">
        <v>4750100762</v>
      </c>
      <c r="B509" s="102" t="s">
        <v>391</v>
      </c>
      <c r="C509" s="102" t="s">
        <v>3293</v>
      </c>
      <c r="D509" s="102" t="s">
        <v>535</v>
      </c>
      <c r="E509" s="102">
        <v>9000002</v>
      </c>
      <c r="F509" s="102" t="s">
        <v>3294</v>
      </c>
      <c r="G509" s="102" t="s">
        <v>538</v>
      </c>
      <c r="H509" s="102" t="s">
        <v>4437</v>
      </c>
      <c r="I509" s="102" t="s">
        <v>4262</v>
      </c>
      <c r="J509" s="102" t="s">
        <v>4061</v>
      </c>
      <c r="K509" s="102" t="s">
        <v>3295</v>
      </c>
      <c r="L509" s="102" t="s">
        <v>550</v>
      </c>
      <c r="M509" s="102">
        <v>9000002</v>
      </c>
      <c r="N509" s="102" t="s">
        <v>551</v>
      </c>
      <c r="O509" s="113" t="str">
        <f>LOOKUP(0,0/FIND(プルダウン!$L$1:$L$41,N509),プルダウン!$M$1:$M$41)</f>
        <v>那覇市</v>
      </c>
      <c r="P509" s="102" t="s">
        <v>552</v>
      </c>
      <c r="Q509" s="103">
        <v>43344</v>
      </c>
    </row>
    <row r="510" spans="1:17">
      <c r="A510" s="102">
        <v>4750100762</v>
      </c>
      <c r="B510" s="102" t="s">
        <v>388</v>
      </c>
      <c r="C510" s="102" t="s">
        <v>3293</v>
      </c>
      <c r="D510" s="102" t="s">
        <v>535</v>
      </c>
      <c r="E510" s="102">
        <v>9000002</v>
      </c>
      <c r="F510" s="102" t="s">
        <v>3294</v>
      </c>
      <c r="G510" s="102" t="s">
        <v>538</v>
      </c>
      <c r="H510" s="102" t="s">
        <v>4437</v>
      </c>
      <c r="I510" s="102" t="s">
        <v>4262</v>
      </c>
      <c r="J510" s="102" t="s">
        <v>4061</v>
      </c>
      <c r="K510" s="102" t="s">
        <v>3295</v>
      </c>
      <c r="L510" s="102" t="s">
        <v>550</v>
      </c>
      <c r="M510" s="102">
        <v>9000002</v>
      </c>
      <c r="N510" s="102" t="s">
        <v>551</v>
      </c>
      <c r="O510" s="113" t="str">
        <f>LOOKUP(0,0/FIND(プルダウン!$L$1:$L$41,N510),プルダウン!$M$1:$M$41)</f>
        <v>那覇市</v>
      </c>
      <c r="P510" s="102" t="s">
        <v>552</v>
      </c>
      <c r="Q510" s="103">
        <v>43344</v>
      </c>
    </row>
    <row r="511" spans="1:17">
      <c r="A511" s="102">
        <v>4751300627</v>
      </c>
      <c r="B511" s="102" t="s">
        <v>391</v>
      </c>
      <c r="C511" s="102" t="s">
        <v>3296</v>
      </c>
      <c r="D511" s="102" t="s">
        <v>1943</v>
      </c>
      <c r="E511" s="102">
        <v>9042211</v>
      </c>
      <c r="F511" s="102" t="s">
        <v>3297</v>
      </c>
      <c r="G511" s="102" t="s">
        <v>1945</v>
      </c>
      <c r="H511" s="102" t="s">
        <v>4437</v>
      </c>
      <c r="I511" s="102" t="s">
        <v>4263</v>
      </c>
      <c r="J511" s="102" t="s">
        <v>4061</v>
      </c>
      <c r="K511" s="102" t="s">
        <v>3298</v>
      </c>
      <c r="L511" s="102" t="s">
        <v>1944</v>
      </c>
      <c r="M511" s="102">
        <v>9042244</v>
      </c>
      <c r="N511" s="102" t="s">
        <v>364</v>
      </c>
      <c r="O511" s="113" t="str">
        <f>LOOKUP(0,0/FIND(プルダウン!$L$1:$L$41,N511),プルダウン!$M$1:$M$41)</f>
        <v>うるま市</v>
      </c>
      <c r="P511" s="102" t="s">
        <v>365</v>
      </c>
      <c r="Q511" s="103">
        <v>44378</v>
      </c>
    </row>
    <row r="512" spans="1:17">
      <c r="A512" s="102">
        <v>4751300627</v>
      </c>
      <c r="B512" s="102" t="s">
        <v>388</v>
      </c>
      <c r="C512" s="102" t="s">
        <v>3296</v>
      </c>
      <c r="D512" s="102" t="s">
        <v>1943</v>
      </c>
      <c r="E512" s="102">
        <v>9042211</v>
      </c>
      <c r="F512" s="102" t="s">
        <v>3297</v>
      </c>
      <c r="G512" s="102" t="s">
        <v>1945</v>
      </c>
      <c r="H512" s="102" t="s">
        <v>4437</v>
      </c>
      <c r="I512" s="102" t="s">
        <v>4263</v>
      </c>
      <c r="J512" s="102" t="s">
        <v>4061</v>
      </c>
      <c r="K512" s="102" t="s">
        <v>3298</v>
      </c>
      <c r="L512" s="102" t="s">
        <v>1944</v>
      </c>
      <c r="M512" s="102">
        <v>9042244</v>
      </c>
      <c r="N512" s="102" t="s">
        <v>364</v>
      </c>
      <c r="O512" s="113" t="str">
        <f>LOOKUP(0,0/FIND(プルダウン!$L$1:$L$41,N512),プルダウン!$M$1:$M$41)</f>
        <v>うるま市</v>
      </c>
      <c r="P512" s="102" t="s">
        <v>365</v>
      </c>
      <c r="Q512" s="103">
        <v>44378</v>
      </c>
    </row>
    <row r="513" spans="1:17">
      <c r="A513" s="102">
        <v>4751900095</v>
      </c>
      <c r="B513" s="102" t="s">
        <v>388</v>
      </c>
      <c r="C513" s="102" t="s">
        <v>3299</v>
      </c>
      <c r="D513" s="102" t="s">
        <v>2153</v>
      </c>
      <c r="E513" s="102">
        <v>9011301</v>
      </c>
      <c r="F513" s="102" t="s">
        <v>3300</v>
      </c>
      <c r="G513" s="102" t="s">
        <v>2156</v>
      </c>
      <c r="H513" s="102" t="s">
        <v>4437</v>
      </c>
      <c r="I513" s="102" t="s">
        <v>4264</v>
      </c>
      <c r="J513" s="102" t="s">
        <v>4061</v>
      </c>
      <c r="K513" s="102"/>
      <c r="L513" s="102" t="s">
        <v>2154</v>
      </c>
      <c r="M513" s="102">
        <v>9011304</v>
      </c>
      <c r="N513" s="102" t="s">
        <v>2155</v>
      </c>
      <c r="O513" s="113" t="str">
        <f>LOOKUP(0,0/FIND(プルダウン!$L$1:$L$41,N513),プルダウン!$M$1:$M$41)</f>
        <v>与那原町</v>
      </c>
      <c r="P513" s="102" t="s">
        <v>2156</v>
      </c>
      <c r="Q513" s="103">
        <v>43191</v>
      </c>
    </row>
    <row r="514" spans="1:17">
      <c r="A514" s="102">
        <v>4750900385</v>
      </c>
      <c r="B514" s="102" t="s">
        <v>388</v>
      </c>
      <c r="C514" s="102" t="s">
        <v>3301</v>
      </c>
      <c r="D514" s="102" t="s">
        <v>1636</v>
      </c>
      <c r="E514" s="102">
        <v>9012226</v>
      </c>
      <c r="F514" s="102" t="s">
        <v>1638</v>
      </c>
      <c r="G514" s="102" t="s">
        <v>1639</v>
      </c>
      <c r="H514" s="102" t="s">
        <v>4437</v>
      </c>
      <c r="I514" s="102" t="s">
        <v>4265</v>
      </c>
      <c r="J514" s="102" t="s">
        <v>4061</v>
      </c>
      <c r="K514" s="102" t="s">
        <v>3302</v>
      </c>
      <c r="L514" s="102" t="s">
        <v>1637</v>
      </c>
      <c r="M514" s="102">
        <v>9012226</v>
      </c>
      <c r="N514" s="102" t="s">
        <v>1638</v>
      </c>
      <c r="O514" s="113" t="str">
        <f>LOOKUP(0,0/FIND(プルダウン!$L$1:$L$41,N514),プルダウン!$M$1:$M$41)</f>
        <v>宜野湾市</v>
      </c>
      <c r="P514" s="102" t="s">
        <v>1639</v>
      </c>
      <c r="Q514" s="103">
        <v>44105</v>
      </c>
    </row>
    <row r="515" spans="1:17">
      <c r="A515" s="102">
        <v>4750900484</v>
      </c>
      <c r="B515" s="102" t="s">
        <v>391</v>
      </c>
      <c r="C515" s="102" t="s">
        <v>3303</v>
      </c>
      <c r="D515" s="102" t="s">
        <v>1667</v>
      </c>
      <c r="E515" s="102">
        <v>9030804</v>
      </c>
      <c r="F515" s="102" t="s">
        <v>3304</v>
      </c>
      <c r="G515" s="102" t="s">
        <v>3305</v>
      </c>
      <c r="H515" s="102" t="s">
        <v>4437</v>
      </c>
      <c r="I515" s="102" t="s">
        <v>4266</v>
      </c>
      <c r="J515" s="102" t="s">
        <v>4061</v>
      </c>
      <c r="K515" s="102" t="s">
        <v>3306</v>
      </c>
      <c r="L515" s="102" t="s">
        <v>1668</v>
      </c>
      <c r="M515" s="102">
        <v>9012203</v>
      </c>
      <c r="N515" s="102" t="s">
        <v>1669</v>
      </c>
      <c r="O515" s="113" t="str">
        <f>LOOKUP(0,0/FIND(プルダウン!$L$1:$L$41,N515),プルダウン!$M$1:$M$41)</f>
        <v>宜野湾市</v>
      </c>
      <c r="P515" s="102" t="s">
        <v>1670</v>
      </c>
      <c r="Q515" s="103">
        <v>44621</v>
      </c>
    </row>
    <row r="516" spans="1:17">
      <c r="A516" s="102">
        <v>4750900484</v>
      </c>
      <c r="B516" s="102" t="s">
        <v>388</v>
      </c>
      <c r="C516" s="102" t="s">
        <v>3303</v>
      </c>
      <c r="D516" s="102" t="s">
        <v>1667</v>
      </c>
      <c r="E516" s="102">
        <v>9030804</v>
      </c>
      <c r="F516" s="102" t="s">
        <v>3304</v>
      </c>
      <c r="G516" s="102" t="s">
        <v>3305</v>
      </c>
      <c r="H516" s="102" t="s">
        <v>4437</v>
      </c>
      <c r="I516" s="102" t="s">
        <v>4266</v>
      </c>
      <c r="J516" s="102" t="s">
        <v>4061</v>
      </c>
      <c r="K516" s="102" t="s">
        <v>3306</v>
      </c>
      <c r="L516" s="102" t="s">
        <v>1668</v>
      </c>
      <c r="M516" s="102">
        <v>9012203</v>
      </c>
      <c r="N516" s="102" t="s">
        <v>1669</v>
      </c>
      <c r="O516" s="113" t="str">
        <f>LOOKUP(0,0/FIND(プルダウン!$L$1:$L$41,N516),プルダウン!$M$1:$M$41)</f>
        <v>宜野湾市</v>
      </c>
      <c r="P516" s="102" t="s">
        <v>1670</v>
      </c>
      <c r="Q516" s="103">
        <v>44621</v>
      </c>
    </row>
    <row r="517" spans="1:17">
      <c r="A517" s="102">
        <v>4751200348</v>
      </c>
      <c r="B517" s="102" t="s">
        <v>391</v>
      </c>
      <c r="C517" s="102" t="s">
        <v>3307</v>
      </c>
      <c r="D517" s="102" t="s">
        <v>1739</v>
      </c>
      <c r="E517" s="102">
        <v>9040204</v>
      </c>
      <c r="F517" s="102" t="s">
        <v>1741</v>
      </c>
      <c r="G517" s="102" t="s">
        <v>1742</v>
      </c>
      <c r="H517" s="102" t="s">
        <v>4437</v>
      </c>
      <c r="I517" s="102" t="s">
        <v>4267</v>
      </c>
      <c r="J517" s="102" t="s">
        <v>4061</v>
      </c>
      <c r="K517" s="102" t="s">
        <v>3308</v>
      </c>
      <c r="L517" s="102" t="s">
        <v>1740</v>
      </c>
      <c r="M517" s="102">
        <v>9040204</v>
      </c>
      <c r="N517" s="102" t="s">
        <v>1741</v>
      </c>
      <c r="O517" s="113" t="str">
        <f>LOOKUP(0,0/FIND(プルダウン!$L$1:$L$41,N517),プルダウン!$M$1:$M$41)</f>
        <v>嘉手納町</v>
      </c>
      <c r="P517" s="102" t="s">
        <v>1742</v>
      </c>
      <c r="Q517" s="103">
        <v>44378</v>
      </c>
    </row>
    <row r="518" spans="1:17">
      <c r="A518" s="102">
        <v>4751200348</v>
      </c>
      <c r="B518" s="102" t="s">
        <v>388</v>
      </c>
      <c r="C518" s="102" t="s">
        <v>3307</v>
      </c>
      <c r="D518" s="102" t="s">
        <v>1739</v>
      </c>
      <c r="E518" s="102">
        <v>9040204</v>
      </c>
      <c r="F518" s="102" t="s">
        <v>1741</v>
      </c>
      <c r="G518" s="102" t="s">
        <v>1742</v>
      </c>
      <c r="H518" s="102" t="s">
        <v>4437</v>
      </c>
      <c r="I518" s="102" t="s">
        <v>4267</v>
      </c>
      <c r="J518" s="102" t="s">
        <v>4061</v>
      </c>
      <c r="K518" s="102"/>
      <c r="L518" s="102" t="s">
        <v>1740</v>
      </c>
      <c r="M518" s="102">
        <v>9040204</v>
      </c>
      <c r="N518" s="102" t="s">
        <v>1741</v>
      </c>
      <c r="O518" s="113" t="str">
        <f>LOOKUP(0,0/FIND(プルダウン!$L$1:$L$41,N518),プルダウン!$M$1:$M$41)</f>
        <v>嘉手納町</v>
      </c>
      <c r="P518" s="102" t="s">
        <v>1742</v>
      </c>
      <c r="Q518" s="103">
        <v>43282</v>
      </c>
    </row>
    <row r="519" spans="1:17">
      <c r="A519" s="102">
        <v>4750800874</v>
      </c>
      <c r="B519" s="102" t="s">
        <v>391</v>
      </c>
      <c r="C519" s="102" t="s">
        <v>3309</v>
      </c>
      <c r="D519" s="102" t="s">
        <v>1443</v>
      </c>
      <c r="E519" s="102">
        <v>9042142</v>
      </c>
      <c r="F519" s="102" t="s">
        <v>3310</v>
      </c>
      <c r="G519" s="102" t="s">
        <v>1446</v>
      </c>
      <c r="H519" s="102" t="s">
        <v>4437</v>
      </c>
      <c r="I519" s="102" t="s">
        <v>4268</v>
      </c>
      <c r="J519" s="102" t="s">
        <v>4061</v>
      </c>
      <c r="K519" s="102" t="s">
        <v>3311</v>
      </c>
      <c r="L519" s="102" t="s">
        <v>1444</v>
      </c>
      <c r="M519" s="102">
        <v>9042142</v>
      </c>
      <c r="N519" s="102" t="s">
        <v>1445</v>
      </c>
      <c r="O519" s="113" t="str">
        <f>LOOKUP(0,0/FIND(プルダウン!$L$1:$L$41,N519),プルダウン!$M$1:$M$41)</f>
        <v>沖縄市</v>
      </c>
      <c r="P519" s="102" t="s">
        <v>1446</v>
      </c>
      <c r="Q519" s="103">
        <v>43891</v>
      </c>
    </row>
    <row r="520" spans="1:17">
      <c r="A520" s="102">
        <v>4750800874</v>
      </c>
      <c r="B520" s="102" t="s">
        <v>388</v>
      </c>
      <c r="C520" s="102" t="s">
        <v>3309</v>
      </c>
      <c r="D520" s="102" t="s">
        <v>1443</v>
      </c>
      <c r="E520" s="102">
        <v>9042142</v>
      </c>
      <c r="F520" s="102" t="s">
        <v>3310</v>
      </c>
      <c r="G520" s="102" t="s">
        <v>1446</v>
      </c>
      <c r="H520" s="102" t="s">
        <v>4437</v>
      </c>
      <c r="I520" s="102" t="s">
        <v>4268</v>
      </c>
      <c r="J520" s="102" t="s">
        <v>4061</v>
      </c>
      <c r="K520" s="102" t="s">
        <v>3311</v>
      </c>
      <c r="L520" s="102" t="s">
        <v>1444</v>
      </c>
      <c r="M520" s="102">
        <v>9042142</v>
      </c>
      <c r="N520" s="102" t="s">
        <v>1445</v>
      </c>
      <c r="O520" s="113" t="str">
        <f>LOOKUP(0,0/FIND(プルダウン!$L$1:$L$41,N520),プルダウン!$M$1:$M$41)</f>
        <v>沖縄市</v>
      </c>
      <c r="P520" s="102" t="s">
        <v>1446</v>
      </c>
      <c r="Q520" s="103">
        <v>43891</v>
      </c>
    </row>
    <row r="521" spans="1:17">
      <c r="A521" s="102">
        <v>4752300139</v>
      </c>
      <c r="B521" s="102" t="s">
        <v>391</v>
      </c>
      <c r="C521" s="102" t="s">
        <v>3312</v>
      </c>
      <c r="D521" s="102" t="s">
        <v>2222</v>
      </c>
      <c r="E521" s="102">
        <v>9060201</v>
      </c>
      <c r="F521" s="102" t="s">
        <v>3313</v>
      </c>
      <c r="G521" s="102" t="s">
        <v>3314</v>
      </c>
      <c r="H521" s="102" t="s">
        <v>4437</v>
      </c>
      <c r="I521" s="102" t="s">
        <v>4269</v>
      </c>
      <c r="J521" s="102" t="s">
        <v>4061</v>
      </c>
      <c r="K521" s="102" t="s">
        <v>3315</v>
      </c>
      <c r="L521" s="102" t="s">
        <v>2223</v>
      </c>
      <c r="M521" s="102">
        <v>9060201</v>
      </c>
      <c r="N521" s="102" t="s">
        <v>2224</v>
      </c>
      <c r="O521" s="113" t="str">
        <f>LOOKUP(0,0/FIND(プルダウン!$L$1:$L$41,N521),プルダウン!$M$1:$M$41)</f>
        <v>宮古島市</v>
      </c>
      <c r="P521" s="102" t="s">
        <v>2225</v>
      </c>
      <c r="Q521" s="103">
        <v>44317</v>
      </c>
    </row>
    <row r="522" spans="1:17">
      <c r="A522" s="102">
        <v>4752300139</v>
      </c>
      <c r="B522" s="102" t="s">
        <v>388</v>
      </c>
      <c r="C522" s="102" t="s">
        <v>3312</v>
      </c>
      <c r="D522" s="102" t="s">
        <v>2222</v>
      </c>
      <c r="E522" s="102">
        <v>9060201</v>
      </c>
      <c r="F522" s="102" t="s">
        <v>3313</v>
      </c>
      <c r="G522" s="102" t="s">
        <v>3314</v>
      </c>
      <c r="H522" s="102" t="s">
        <v>4437</v>
      </c>
      <c r="I522" s="102" t="s">
        <v>4269</v>
      </c>
      <c r="J522" s="102" t="s">
        <v>4061</v>
      </c>
      <c r="K522" s="102" t="s">
        <v>3316</v>
      </c>
      <c r="L522" s="102" t="s">
        <v>2223</v>
      </c>
      <c r="M522" s="102">
        <v>9060201</v>
      </c>
      <c r="N522" s="102" t="s">
        <v>2224</v>
      </c>
      <c r="O522" s="113" t="str">
        <f>LOOKUP(0,0/FIND(プルダウン!$L$1:$L$41,N522),プルダウン!$M$1:$M$41)</f>
        <v>宮古島市</v>
      </c>
      <c r="P522" s="102" t="s">
        <v>2225</v>
      </c>
      <c r="Q522" s="103">
        <v>44317</v>
      </c>
    </row>
    <row r="523" spans="1:17">
      <c r="A523" s="102">
        <v>4751900137</v>
      </c>
      <c r="B523" s="102" t="s">
        <v>391</v>
      </c>
      <c r="C523" s="102" t="s">
        <v>3317</v>
      </c>
      <c r="D523" s="102" t="s">
        <v>2160</v>
      </c>
      <c r="E523" s="102">
        <v>9013108</v>
      </c>
      <c r="F523" s="102" t="s">
        <v>2162</v>
      </c>
      <c r="G523" s="102" t="s">
        <v>2163</v>
      </c>
      <c r="H523" s="102" t="s">
        <v>4437</v>
      </c>
      <c r="I523" s="102" t="s">
        <v>4270</v>
      </c>
      <c r="J523" s="102" t="s">
        <v>4061</v>
      </c>
      <c r="K523" s="102" t="s">
        <v>3318</v>
      </c>
      <c r="L523" s="102" t="s">
        <v>2167</v>
      </c>
      <c r="M523" s="102">
        <v>9013123</v>
      </c>
      <c r="N523" s="102" t="s">
        <v>2168</v>
      </c>
      <c r="O523" s="113" t="str">
        <f>LOOKUP(0,0/FIND(プルダウン!$L$1:$L$41,N523),プルダウン!$M$1:$M$41)</f>
        <v>久米島町</v>
      </c>
      <c r="P523" s="102" t="s">
        <v>2169</v>
      </c>
      <c r="Q523" s="103">
        <v>44652</v>
      </c>
    </row>
    <row r="524" spans="1:17">
      <c r="A524" s="102">
        <v>4751900137</v>
      </c>
      <c r="B524" s="102" t="s">
        <v>388</v>
      </c>
      <c r="C524" s="102" t="s">
        <v>3317</v>
      </c>
      <c r="D524" s="102" t="s">
        <v>2160</v>
      </c>
      <c r="E524" s="102">
        <v>9013108</v>
      </c>
      <c r="F524" s="102" t="s">
        <v>2162</v>
      </c>
      <c r="G524" s="102" t="s">
        <v>2163</v>
      </c>
      <c r="H524" s="102" t="s">
        <v>4437</v>
      </c>
      <c r="I524" s="102" t="s">
        <v>4270</v>
      </c>
      <c r="J524" s="102" t="s">
        <v>4061</v>
      </c>
      <c r="K524" s="102" t="s">
        <v>3318</v>
      </c>
      <c r="L524" s="102" t="s">
        <v>2167</v>
      </c>
      <c r="M524" s="102">
        <v>9013123</v>
      </c>
      <c r="N524" s="102" t="s">
        <v>2168</v>
      </c>
      <c r="O524" s="113" t="str">
        <f>LOOKUP(0,0/FIND(プルダウン!$L$1:$L$41,N524),プルダウン!$M$1:$M$41)</f>
        <v>久米島町</v>
      </c>
      <c r="P524" s="102" t="s">
        <v>2169</v>
      </c>
      <c r="Q524" s="103">
        <v>44652</v>
      </c>
    </row>
    <row r="525" spans="1:17">
      <c r="A525" s="102">
        <v>4751900111</v>
      </c>
      <c r="B525" s="102" t="s">
        <v>391</v>
      </c>
      <c r="C525" s="102" t="s">
        <v>3319</v>
      </c>
      <c r="D525" s="102" t="s">
        <v>2160</v>
      </c>
      <c r="E525" s="102">
        <v>9013108</v>
      </c>
      <c r="F525" s="102" t="s">
        <v>2162</v>
      </c>
      <c r="G525" s="102" t="s">
        <v>2163</v>
      </c>
      <c r="H525" s="102" t="s">
        <v>4437</v>
      </c>
      <c r="I525" s="102" t="s">
        <v>4270</v>
      </c>
      <c r="J525" s="102" t="s">
        <v>4061</v>
      </c>
      <c r="K525" s="102" t="s">
        <v>3320</v>
      </c>
      <c r="L525" s="102" t="s">
        <v>2161</v>
      </c>
      <c r="M525" s="102">
        <v>9013108</v>
      </c>
      <c r="N525" s="102" t="s">
        <v>2162</v>
      </c>
      <c r="O525" s="113" t="str">
        <f>LOOKUP(0,0/FIND(プルダウン!$L$1:$L$41,N525),プルダウン!$M$1:$M$41)</f>
        <v>久米島町</v>
      </c>
      <c r="P525" s="102" t="s">
        <v>2163</v>
      </c>
      <c r="Q525" s="103">
        <v>43952</v>
      </c>
    </row>
    <row r="526" spans="1:17">
      <c r="A526" s="102">
        <v>4751900111</v>
      </c>
      <c r="B526" s="102" t="s">
        <v>388</v>
      </c>
      <c r="C526" s="102" t="s">
        <v>3319</v>
      </c>
      <c r="D526" s="102" t="s">
        <v>2160</v>
      </c>
      <c r="E526" s="102">
        <v>9013108</v>
      </c>
      <c r="F526" s="102" t="s">
        <v>2162</v>
      </c>
      <c r="G526" s="102" t="s">
        <v>2163</v>
      </c>
      <c r="H526" s="102" t="s">
        <v>4437</v>
      </c>
      <c r="I526" s="102" t="s">
        <v>4270</v>
      </c>
      <c r="J526" s="102" t="s">
        <v>4061</v>
      </c>
      <c r="K526" s="102" t="s">
        <v>3320</v>
      </c>
      <c r="L526" s="102" t="s">
        <v>2161</v>
      </c>
      <c r="M526" s="102">
        <v>9013108</v>
      </c>
      <c r="N526" s="102" t="s">
        <v>2162</v>
      </c>
      <c r="O526" s="113" t="str">
        <f>LOOKUP(0,0/FIND(プルダウン!$L$1:$L$41,N526),プルダウン!$M$1:$M$41)</f>
        <v>久米島町</v>
      </c>
      <c r="P526" s="102" t="s">
        <v>2163</v>
      </c>
      <c r="Q526" s="103">
        <v>43952</v>
      </c>
    </row>
    <row r="527" spans="1:17">
      <c r="A527" s="102">
        <v>4750300339</v>
      </c>
      <c r="B527" s="102" t="s">
        <v>388</v>
      </c>
      <c r="C527" s="102" t="s">
        <v>3321</v>
      </c>
      <c r="D527" s="102" t="s">
        <v>949</v>
      </c>
      <c r="E527" s="102">
        <v>9012134</v>
      </c>
      <c r="F527" s="102" t="s">
        <v>3322</v>
      </c>
      <c r="G527" s="102" t="s">
        <v>951</v>
      </c>
      <c r="H527" s="102" t="s">
        <v>4437</v>
      </c>
      <c r="I527" s="102" t="s">
        <v>4241</v>
      </c>
      <c r="J527" s="102" t="s">
        <v>4061</v>
      </c>
      <c r="K527" s="102" t="s">
        <v>3323</v>
      </c>
      <c r="L527" s="102" t="s">
        <v>950</v>
      </c>
      <c r="M527" s="102">
        <v>9012132</v>
      </c>
      <c r="N527" s="102" t="s">
        <v>3324</v>
      </c>
      <c r="O527" s="113" t="str">
        <f>LOOKUP(0,0/FIND(プルダウン!$L$1:$L$41,N527),プルダウン!$M$1:$M$41)</f>
        <v>浦添市</v>
      </c>
      <c r="P527" s="102" t="s">
        <v>3325</v>
      </c>
      <c r="Q527" s="103">
        <v>42644</v>
      </c>
    </row>
    <row r="528" spans="1:17">
      <c r="A528" s="102">
        <v>4750801120</v>
      </c>
      <c r="B528" s="102" t="s">
        <v>391</v>
      </c>
      <c r="C528" s="102" t="s">
        <v>3326</v>
      </c>
      <c r="D528" s="102" t="s">
        <v>1533</v>
      </c>
      <c r="E528" s="102">
        <v>9040012</v>
      </c>
      <c r="F528" s="102" t="s">
        <v>3327</v>
      </c>
      <c r="G528" s="102" t="s">
        <v>1536</v>
      </c>
      <c r="H528" s="102" t="s">
        <v>4437</v>
      </c>
      <c r="I528" s="102" t="s">
        <v>4271</v>
      </c>
      <c r="J528" s="102" t="s">
        <v>4061</v>
      </c>
      <c r="K528" s="102" t="s">
        <v>3328</v>
      </c>
      <c r="L528" s="102" t="s">
        <v>1534</v>
      </c>
      <c r="M528" s="102">
        <v>9042165</v>
      </c>
      <c r="N528" s="102" t="s">
        <v>1535</v>
      </c>
      <c r="O528" s="113" t="str">
        <f>LOOKUP(0,0/FIND(プルダウン!$L$1:$L$41,N528),プルダウン!$M$1:$M$41)</f>
        <v>沖縄市</v>
      </c>
      <c r="P528" s="102" t="s">
        <v>1536</v>
      </c>
      <c r="Q528" s="103">
        <v>44774</v>
      </c>
    </row>
    <row r="529" spans="1:17">
      <c r="A529" s="102">
        <v>4750801120</v>
      </c>
      <c r="B529" s="102" t="s">
        <v>388</v>
      </c>
      <c r="C529" s="102" t="s">
        <v>3326</v>
      </c>
      <c r="D529" s="102" t="s">
        <v>1533</v>
      </c>
      <c r="E529" s="102">
        <v>9040012</v>
      </c>
      <c r="F529" s="102" t="s">
        <v>3327</v>
      </c>
      <c r="G529" s="102" t="s">
        <v>1536</v>
      </c>
      <c r="H529" s="102" t="s">
        <v>4437</v>
      </c>
      <c r="I529" s="102" t="s">
        <v>4271</v>
      </c>
      <c r="J529" s="102" t="s">
        <v>4061</v>
      </c>
      <c r="K529" s="102" t="s">
        <v>3328</v>
      </c>
      <c r="L529" s="102" t="s">
        <v>1534</v>
      </c>
      <c r="M529" s="102">
        <v>9042165</v>
      </c>
      <c r="N529" s="102" t="s">
        <v>1535</v>
      </c>
      <c r="O529" s="113" t="str">
        <f>LOOKUP(0,0/FIND(プルダウン!$L$1:$L$41,N529),プルダウン!$M$1:$M$41)</f>
        <v>沖縄市</v>
      </c>
      <c r="P529" s="102" t="s">
        <v>1536</v>
      </c>
      <c r="Q529" s="103">
        <v>44774</v>
      </c>
    </row>
    <row r="530" spans="1:17">
      <c r="A530" s="102">
        <v>4750200190</v>
      </c>
      <c r="B530" s="102" t="s">
        <v>391</v>
      </c>
      <c r="C530" s="102" t="s">
        <v>3329</v>
      </c>
      <c r="D530" s="102" t="s">
        <v>783</v>
      </c>
      <c r="E530" s="102">
        <v>9010306</v>
      </c>
      <c r="F530" s="102" t="s">
        <v>785</v>
      </c>
      <c r="G530" s="102" t="s">
        <v>786</v>
      </c>
      <c r="H530" s="102" t="s">
        <v>4437</v>
      </c>
      <c r="I530" s="102" t="s">
        <v>4272</v>
      </c>
      <c r="J530" s="102" t="s">
        <v>4061</v>
      </c>
      <c r="K530" s="102" t="s">
        <v>3330</v>
      </c>
      <c r="L530" s="102" t="s">
        <v>784</v>
      </c>
      <c r="M530" s="102">
        <v>9010306</v>
      </c>
      <c r="N530" s="102" t="s">
        <v>785</v>
      </c>
      <c r="O530" s="113" t="str">
        <f>LOOKUP(0,0/FIND(プルダウン!$L$1:$L$41,N530),プルダウン!$M$1:$M$41)</f>
        <v>糸満市</v>
      </c>
      <c r="P530" s="102" t="s">
        <v>786</v>
      </c>
      <c r="Q530" s="103">
        <v>43374</v>
      </c>
    </row>
    <row r="531" spans="1:17">
      <c r="A531" s="102">
        <v>4750200190</v>
      </c>
      <c r="B531" s="102" t="s">
        <v>388</v>
      </c>
      <c r="C531" s="102" t="s">
        <v>3329</v>
      </c>
      <c r="D531" s="102" t="s">
        <v>783</v>
      </c>
      <c r="E531" s="102">
        <v>9010306</v>
      </c>
      <c r="F531" s="102" t="s">
        <v>785</v>
      </c>
      <c r="G531" s="102" t="s">
        <v>786</v>
      </c>
      <c r="H531" s="102" t="s">
        <v>4437</v>
      </c>
      <c r="I531" s="102" t="s">
        <v>4272</v>
      </c>
      <c r="J531" s="102" t="s">
        <v>4061</v>
      </c>
      <c r="K531" s="102" t="s">
        <v>3330</v>
      </c>
      <c r="L531" s="102" t="s">
        <v>784</v>
      </c>
      <c r="M531" s="102">
        <v>9010306</v>
      </c>
      <c r="N531" s="102" t="s">
        <v>785</v>
      </c>
      <c r="O531" s="113" t="str">
        <f>LOOKUP(0,0/FIND(プルダウン!$L$1:$L$41,N531),プルダウン!$M$1:$M$41)</f>
        <v>糸満市</v>
      </c>
      <c r="P531" s="102" t="s">
        <v>786</v>
      </c>
      <c r="Q531" s="103">
        <v>42461</v>
      </c>
    </row>
    <row r="532" spans="1:17">
      <c r="A532" s="102">
        <v>4751700206</v>
      </c>
      <c r="B532" s="102" t="s">
        <v>391</v>
      </c>
      <c r="C532" s="102" t="s">
        <v>3331</v>
      </c>
      <c r="D532" s="102" t="s">
        <v>2106</v>
      </c>
      <c r="E532" s="102">
        <v>9050405</v>
      </c>
      <c r="F532" s="102" t="s">
        <v>2108</v>
      </c>
      <c r="G532" s="102" t="s">
        <v>3332</v>
      </c>
      <c r="H532" s="102" t="s">
        <v>4437</v>
      </c>
      <c r="I532" s="102" t="s">
        <v>4273</v>
      </c>
      <c r="J532" s="102" t="s">
        <v>4061</v>
      </c>
      <c r="K532" s="102" t="s">
        <v>3333</v>
      </c>
      <c r="L532" s="102" t="s">
        <v>2107</v>
      </c>
      <c r="M532" s="102">
        <v>9050405</v>
      </c>
      <c r="N532" s="102" t="s">
        <v>2108</v>
      </c>
      <c r="O532" s="113" t="str">
        <f>LOOKUP(0,0/FIND(プルダウン!$L$1:$L$41,N532),プルダウン!$M$1:$M$41)</f>
        <v>今帰仁村</v>
      </c>
      <c r="P532" s="102" t="s">
        <v>2109</v>
      </c>
      <c r="Q532" s="103">
        <v>43160</v>
      </c>
    </row>
    <row r="533" spans="1:17">
      <c r="A533" s="102">
        <v>4751700206</v>
      </c>
      <c r="B533" s="102" t="s">
        <v>388</v>
      </c>
      <c r="C533" s="102" t="s">
        <v>3331</v>
      </c>
      <c r="D533" s="102" t="s">
        <v>2106</v>
      </c>
      <c r="E533" s="102">
        <v>9050405</v>
      </c>
      <c r="F533" s="102" t="s">
        <v>2108</v>
      </c>
      <c r="G533" s="102" t="s">
        <v>3332</v>
      </c>
      <c r="H533" s="102" t="s">
        <v>4437</v>
      </c>
      <c r="I533" s="102" t="s">
        <v>4273</v>
      </c>
      <c r="J533" s="102" t="s">
        <v>4061</v>
      </c>
      <c r="K533" s="102" t="s">
        <v>3333</v>
      </c>
      <c r="L533" s="102" t="s">
        <v>2107</v>
      </c>
      <c r="M533" s="102">
        <v>9050405</v>
      </c>
      <c r="N533" s="102" t="s">
        <v>2108</v>
      </c>
      <c r="O533" s="113" t="str">
        <f>LOOKUP(0,0/FIND(プルダウン!$L$1:$L$41,N533),プルダウン!$M$1:$M$41)</f>
        <v>今帰仁村</v>
      </c>
      <c r="P533" s="102" t="s">
        <v>2109</v>
      </c>
      <c r="Q533" s="103">
        <v>43160</v>
      </c>
    </row>
    <row r="534" spans="1:17">
      <c r="A534" s="102">
        <v>4750801153</v>
      </c>
      <c r="B534" s="102" t="s">
        <v>391</v>
      </c>
      <c r="C534" s="102" t="s">
        <v>3334</v>
      </c>
      <c r="D534" s="102" t="s">
        <v>3335</v>
      </c>
      <c r="E534" s="102">
        <v>4450877</v>
      </c>
      <c r="F534" s="102" t="s">
        <v>3336</v>
      </c>
      <c r="G534" s="102" t="s">
        <v>3337</v>
      </c>
      <c r="H534" s="102" t="s">
        <v>4437</v>
      </c>
      <c r="I534" s="102" t="s">
        <v>4274</v>
      </c>
      <c r="J534" s="102" t="s">
        <v>4061</v>
      </c>
      <c r="K534" s="102" t="s">
        <v>3338</v>
      </c>
      <c r="L534" s="102" t="s">
        <v>3339</v>
      </c>
      <c r="M534" s="102">
        <v>9042143</v>
      </c>
      <c r="N534" s="102" t="s">
        <v>3340</v>
      </c>
      <c r="O534" s="113" t="str">
        <f>LOOKUP(0,0/FIND(プルダウン!$L$1:$L$41,N534),プルダウン!$M$1:$M$41)</f>
        <v>沖縄市</v>
      </c>
      <c r="P534" s="102" t="s">
        <v>3341</v>
      </c>
      <c r="Q534" s="103">
        <v>44896</v>
      </c>
    </row>
    <row r="535" spans="1:17">
      <c r="A535" s="102">
        <v>4750801153</v>
      </c>
      <c r="B535" s="102" t="s">
        <v>388</v>
      </c>
      <c r="C535" s="102" t="s">
        <v>3334</v>
      </c>
      <c r="D535" s="102" t="s">
        <v>3335</v>
      </c>
      <c r="E535" s="102">
        <v>4450877</v>
      </c>
      <c r="F535" s="102" t="s">
        <v>3336</v>
      </c>
      <c r="G535" s="102" t="s">
        <v>3337</v>
      </c>
      <c r="H535" s="102" t="s">
        <v>4437</v>
      </c>
      <c r="I535" s="102" t="s">
        <v>4274</v>
      </c>
      <c r="J535" s="102" t="s">
        <v>4061</v>
      </c>
      <c r="K535" s="102" t="s">
        <v>3338</v>
      </c>
      <c r="L535" s="102" t="s">
        <v>3339</v>
      </c>
      <c r="M535" s="102">
        <v>9042143</v>
      </c>
      <c r="N535" s="102" t="s">
        <v>3340</v>
      </c>
      <c r="O535" s="113" t="str">
        <f>LOOKUP(0,0/FIND(プルダウン!$L$1:$L$41,N535),プルダウン!$M$1:$M$41)</f>
        <v>沖縄市</v>
      </c>
      <c r="P535" s="102" t="s">
        <v>3341</v>
      </c>
      <c r="Q535" s="103">
        <v>44896</v>
      </c>
    </row>
    <row r="536" spans="1:17">
      <c r="A536" s="102">
        <v>4751200363</v>
      </c>
      <c r="B536" s="102" t="s">
        <v>391</v>
      </c>
      <c r="C536" s="102" t="s">
        <v>3342</v>
      </c>
      <c r="D536" s="102" t="s">
        <v>1746</v>
      </c>
      <c r="E536" s="102">
        <v>9012301</v>
      </c>
      <c r="F536" s="102" t="s">
        <v>3343</v>
      </c>
      <c r="G536" s="102" t="s">
        <v>3344</v>
      </c>
      <c r="H536" s="102" t="s">
        <v>4437</v>
      </c>
      <c r="I536" s="102" t="s">
        <v>4275</v>
      </c>
      <c r="J536" s="102" t="s">
        <v>4061</v>
      </c>
      <c r="K536" s="102" t="s">
        <v>3345</v>
      </c>
      <c r="L536" s="102" t="s">
        <v>1747</v>
      </c>
      <c r="M536" s="102">
        <v>9012301</v>
      </c>
      <c r="N536" s="102" t="s">
        <v>1748</v>
      </c>
      <c r="O536" s="113" t="str">
        <f>LOOKUP(0,0/FIND(プルダウン!$L$1:$L$41,N536),プルダウン!$M$1:$M$41)</f>
        <v>中城村</v>
      </c>
      <c r="P536" s="102" t="s">
        <v>1749</v>
      </c>
      <c r="Q536" s="103">
        <v>43556</v>
      </c>
    </row>
    <row r="537" spans="1:17">
      <c r="A537" s="102">
        <v>4751200363</v>
      </c>
      <c r="B537" s="102" t="s">
        <v>388</v>
      </c>
      <c r="C537" s="102" t="s">
        <v>3342</v>
      </c>
      <c r="D537" s="102" t="s">
        <v>1746</v>
      </c>
      <c r="E537" s="102">
        <v>9012301</v>
      </c>
      <c r="F537" s="102" t="s">
        <v>3343</v>
      </c>
      <c r="G537" s="102" t="s">
        <v>3344</v>
      </c>
      <c r="H537" s="102" t="s">
        <v>4437</v>
      </c>
      <c r="I537" s="102" t="s">
        <v>4275</v>
      </c>
      <c r="J537" s="102" t="s">
        <v>4061</v>
      </c>
      <c r="K537" s="102" t="s">
        <v>3345</v>
      </c>
      <c r="L537" s="102" t="s">
        <v>1747</v>
      </c>
      <c r="M537" s="102">
        <v>9012301</v>
      </c>
      <c r="N537" s="102" t="s">
        <v>1748</v>
      </c>
      <c r="O537" s="113" t="str">
        <f>LOOKUP(0,0/FIND(プルダウン!$L$1:$L$41,N537),プルダウン!$M$1:$M$41)</f>
        <v>中城村</v>
      </c>
      <c r="P537" s="102" t="s">
        <v>1749</v>
      </c>
      <c r="Q537" s="103">
        <v>43556</v>
      </c>
    </row>
    <row r="538" spans="1:17">
      <c r="A538" s="102">
        <v>4751200496</v>
      </c>
      <c r="B538" s="102" t="s">
        <v>388</v>
      </c>
      <c r="C538" s="102" t="s">
        <v>3346</v>
      </c>
      <c r="D538" s="102" t="s">
        <v>1703</v>
      </c>
      <c r="E538" s="102">
        <v>9012304</v>
      </c>
      <c r="F538" s="102" t="s">
        <v>3347</v>
      </c>
      <c r="G538" s="102" t="s">
        <v>3344</v>
      </c>
      <c r="H538" s="102" t="s">
        <v>4437</v>
      </c>
      <c r="I538" s="102" t="s">
        <v>4275</v>
      </c>
      <c r="J538" s="102" t="s">
        <v>4061</v>
      </c>
      <c r="K538" s="102" t="s">
        <v>3348</v>
      </c>
      <c r="L538" s="102" t="s">
        <v>1781</v>
      </c>
      <c r="M538" s="102">
        <v>9012301</v>
      </c>
      <c r="N538" s="102" t="s">
        <v>1782</v>
      </c>
      <c r="O538" s="113" t="str">
        <f>LOOKUP(0,0/FIND(プルダウン!$L$1:$L$41,N538),プルダウン!$M$1:$M$41)</f>
        <v>中城村</v>
      </c>
      <c r="P538" s="102" t="s">
        <v>1783</v>
      </c>
      <c r="Q538" s="103">
        <v>44409</v>
      </c>
    </row>
    <row r="539" spans="1:17">
      <c r="A539" s="102">
        <v>4751200173</v>
      </c>
      <c r="B539" s="102" t="s">
        <v>388</v>
      </c>
      <c r="C539" s="102" t="s">
        <v>3349</v>
      </c>
      <c r="D539" s="102" t="s">
        <v>1703</v>
      </c>
      <c r="E539" s="102">
        <v>9012301</v>
      </c>
      <c r="F539" s="102" t="s">
        <v>3343</v>
      </c>
      <c r="G539" s="102" t="s">
        <v>3344</v>
      </c>
      <c r="H539" s="102" t="s">
        <v>4437</v>
      </c>
      <c r="I539" s="102" t="s">
        <v>4275</v>
      </c>
      <c r="J539" s="102" t="s">
        <v>4061</v>
      </c>
      <c r="K539" s="102" t="s">
        <v>3350</v>
      </c>
      <c r="L539" s="102" t="s">
        <v>1704</v>
      </c>
      <c r="M539" s="102">
        <v>9012304</v>
      </c>
      <c r="N539" s="102" t="s">
        <v>1705</v>
      </c>
      <c r="O539" s="113" t="str">
        <f>LOOKUP(0,0/FIND(プルダウン!$L$1:$L$41,N539),プルダウン!$M$1:$M$41)</f>
        <v>中城村</v>
      </c>
      <c r="P539" s="102" t="s">
        <v>1706</v>
      </c>
      <c r="Q539" s="103">
        <v>41852</v>
      </c>
    </row>
    <row r="540" spans="1:17">
      <c r="A540" s="102">
        <v>4750800304</v>
      </c>
      <c r="B540" s="102" t="s">
        <v>388</v>
      </c>
      <c r="C540" s="102" t="s">
        <v>3351</v>
      </c>
      <c r="D540" s="102" t="s">
        <v>1308</v>
      </c>
      <c r="E540" s="102">
        <v>9012312</v>
      </c>
      <c r="F540" s="102" t="s">
        <v>3352</v>
      </c>
      <c r="G540" s="102" t="s">
        <v>1311</v>
      </c>
      <c r="H540" s="102" t="s">
        <v>4437</v>
      </c>
      <c r="I540" s="102" t="s">
        <v>4276</v>
      </c>
      <c r="J540" s="102" t="s">
        <v>4061</v>
      </c>
      <c r="K540" s="102" t="s">
        <v>3353</v>
      </c>
      <c r="L540" s="102" t="s">
        <v>1309</v>
      </c>
      <c r="M540" s="102">
        <v>9042171</v>
      </c>
      <c r="N540" s="102" t="s">
        <v>1310</v>
      </c>
      <c r="O540" s="113" t="str">
        <f>LOOKUP(0,0/FIND(プルダウン!$L$1:$L$41,N540),プルダウン!$M$1:$M$41)</f>
        <v>沖縄市</v>
      </c>
      <c r="P540" s="102" t="s">
        <v>1311</v>
      </c>
      <c r="Q540" s="103">
        <v>41791</v>
      </c>
    </row>
    <row r="541" spans="1:17">
      <c r="A541" s="102">
        <v>4751200413</v>
      </c>
      <c r="B541" s="102" t="s">
        <v>391</v>
      </c>
      <c r="C541" s="102" t="s">
        <v>3354</v>
      </c>
      <c r="D541" s="102" t="s">
        <v>1756</v>
      </c>
      <c r="E541" s="102">
        <v>9012211</v>
      </c>
      <c r="F541" s="102" t="s">
        <v>3355</v>
      </c>
      <c r="G541" s="102" t="s">
        <v>3356</v>
      </c>
      <c r="H541" s="102" t="s">
        <v>4437</v>
      </c>
      <c r="I541" s="102" t="s">
        <v>4277</v>
      </c>
      <c r="J541" s="102" t="s">
        <v>4061</v>
      </c>
      <c r="K541" s="102" t="s">
        <v>3357</v>
      </c>
      <c r="L541" s="102" t="s">
        <v>1757</v>
      </c>
      <c r="M541" s="102">
        <v>9012424</v>
      </c>
      <c r="N541" s="102" t="s">
        <v>1758</v>
      </c>
      <c r="O541" s="113" t="str">
        <f>LOOKUP(0,0/FIND(プルダウン!$L$1:$L$41,N541),プルダウン!$M$1:$M$41)</f>
        <v>中城村</v>
      </c>
      <c r="P541" s="102" t="s">
        <v>1759</v>
      </c>
      <c r="Q541" s="103">
        <v>43922</v>
      </c>
    </row>
    <row r="542" spans="1:17">
      <c r="A542" s="102">
        <v>4751200462</v>
      </c>
      <c r="B542" s="102" t="s">
        <v>391</v>
      </c>
      <c r="C542" s="102" t="s">
        <v>3358</v>
      </c>
      <c r="D542" s="102" t="s">
        <v>1772</v>
      </c>
      <c r="E542" s="102">
        <v>9012211</v>
      </c>
      <c r="F542" s="102" t="s">
        <v>3359</v>
      </c>
      <c r="G542" s="102" t="s">
        <v>1759</v>
      </c>
      <c r="H542" s="102" t="s">
        <v>4437</v>
      </c>
      <c r="I542" s="102" t="s">
        <v>4277</v>
      </c>
      <c r="J542" s="102" t="s">
        <v>4061</v>
      </c>
      <c r="K542" s="102" t="s">
        <v>3360</v>
      </c>
      <c r="L542" s="102" t="s">
        <v>1773</v>
      </c>
      <c r="M542" s="102">
        <v>9012424</v>
      </c>
      <c r="N542" s="102" t="s">
        <v>1774</v>
      </c>
      <c r="O542" s="113" t="str">
        <f>LOOKUP(0,0/FIND(プルダウン!$L$1:$L$41,N542),プルダウン!$M$1:$M$41)</f>
        <v>中城村</v>
      </c>
      <c r="P542" s="102" t="s">
        <v>1775</v>
      </c>
      <c r="Q542" s="103">
        <v>44378</v>
      </c>
    </row>
    <row r="543" spans="1:17">
      <c r="A543" s="102">
        <v>4751200462</v>
      </c>
      <c r="B543" s="102" t="s">
        <v>388</v>
      </c>
      <c r="C543" s="102" t="s">
        <v>3358</v>
      </c>
      <c r="D543" s="102" t="s">
        <v>1772</v>
      </c>
      <c r="E543" s="102">
        <v>9012211</v>
      </c>
      <c r="F543" s="102" t="s">
        <v>3359</v>
      </c>
      <c r="G543" s="102" t="s">
        <v>1759</v>
      </c>
      <c r="H543" s="102" t="s">
        <v>4437</v>
      </c>
      <c r="I543" s="102" t="s">
        <v>4277</v>
      </c>
      <c r="J543" s="102" t="s">
        <v>4061</v>
      </c>
      <c r="K543" s="102" t="s">
        <v>3361</v>
      </c>
      <c r="L543" s="102" t="s">
        <v>1773</v>
      </c>
      <c r="M543" s="102">
        <v>9012424</v>
      </c>
      <c r="N543" s="102" t="s">
        <v>1774</v>
      </c>
      <c r="O543" s="113" t="str">
        <f>LOOKUP(0,0/FIND(プルダウン!$L$1:$L$41,N543),プルダウン!$M$1:$M$41)</f>
        <v>中城村</v>
      </c>
      <c r="P543" s="102" t="s">
        <v>1775</v>
      </c>
      <c r="Q543" s="103">
        <v>44287</v>
      </c>
    </row>
    <row r="544" spans="1:17">
      <c r="A544" s="102">
        <v>4750101117</v>
      </c>
      <c r="B544" s="102" t="s">
        <v>388</v>
      </c>
      <c r="C544" s="102" t="s">
        <v>3362</v>
      </c>
      <c r="D544" s="102" t="s">
        <v>669</v>
      </c>
      <c r="E544" s="102">
        <v>9020078</v>
      </c>
      <c r="F544" s="102" t="s">
        <v>3363</v>
      </c>
      <c r="G544" s="102" t="s">
        <v>672</v>
      </c>
      <c r="H544" s="102" t="s">
        <v>4437</v>
      </c>
      <c r="I544" s="102" t="s">
        <v>4278</v>
      </c>
      <c r="J544" s="102" t="s">
        <v>4061</v>
      </c>
      <c r="K544" s="102" t="s">
        <v>3364</v>
      </c>
      <c r="L544" s="102" t="s">
        <v>670</v>
      </c>
      <c r="M544" s="102">
        <v>9030804</v>
      </c>
      <c r="N544" s="102" t="s">
        <v>671</v>
      </c>
      <c r="O544" s="113" t="str">
        <f>LOOKUP(0,0/FIND(プルダウン!$L$1:$L$41,N544),プルダウン!$M$1:$M$41)</f>
        <v>那覇市</v>
      </c>
      <c r="P544" s="102" t="s">
        <v>672</v>
      </c>
      <c r="Q544" s="103">
        <v>44501</v>
      </c>
    </row>
    <row r="545" spans="1:17">
      <c r="A545" s="102">
        <v>4750801070</v>
      </c>
      <c r="B545" s="102" t="s">
        <v>388</v>
      </c>
      <c r="C545" s="102" t="s">
        <v>3365</v>
      </c>
      <c r="D545" s="102" t="s">
        <v>1514</v>
      </c>
      <c r="E545" s="102">
        <v>9040005</v>
      </c>
      <c r="F545" s="102" t="s">
        <v>3366</v>
      </c>
      <c r="G545" s="102" t="s">
        <v>1517</v>
      </c>
      <c r="H545" s="102" t="s">
        <v>4437</v>
      </c>
      <c r="I545" s="102" t="s">
        <v>4279</v>
      </c>
      <c r="J545" s="102" t="s">
        <v>4061</v>
      </c>
      <c r="K545" s="102" t="s">
        <v>3367</v>
      </c>
      <c r="L545" s="102" t="s">
        <v>1515</v>
      </c>
      <c r="M545" s="102">
        <v>9042173</v>
      </c>
      <c r="N545" s="102" t="s">
        <v>1516</v>
      </c>
      <c r="O545" s="113" t="str">
        <f>LOOKUP(0,0/FIND(プルダウン!$L$1:$L$41,N545),プルダウン!$M$1:$M$41)</f>
        <v>沖縄市</v>
      </c>
      <c r="P545" s="102" t="s">
        <v>1517</v>
      </c>
      <c r="Q545" s="103">
        <v>44652</v>
      </c>
    </row>
    <row r="546" spans="1:17">
      <c r="A546" s="102">
        <v>4750801138</v>
      </c>
      <c r="B546" s="102" t="s">
        <v>388</v>
      </c>
      <c r="C546" s="102" t="s">
        <v>3368</v>
      </c>
      <c r="D546" s="102" t="s">
        <v>1537</v>
      </c>
      <c r="E546" s="102">
        <v>9040005</v>
      </c>
      <c r="F546" s="102" t="s">
        <v>3366</v>
      </c>
      <c r="G546" s="102" t="s">
        <v>1540</v>
      </c>
      <c r="H546" s="102" t="s">
        <v>4437</v>
      </c>
      <c r="I546" s="102" t="s">
        <v>4279</v>
      </c>
      <c r="J546" s="102" t="s">
        <v>4061</v>
      </c>
      <c r="K546" s="102" t="s">
        <v>3369</v>
      </c>
      <c r="L546" s="102" t="s">
        <v>1538</v>
      </c>
      <c r="M546" s="102">
        <v>9042163</v>
      </c>
      <c r="N546" s="102" t="s">
        <v>1539</v>
      </c>
      <c r="O546" s="113" t="str">
        <f>LOOKUP(0,0/FIND(プルダウン!$L$1:$L$41,N546),プルダウン!$M$1:$M$41)</f>
        <v>沖縄市</v>
      </c>
      <c r="P546" s="102" t="s">
        <v>1540</v>
      </c>
      <c r="Q546" s="103">
        <v>44805</v>
      </c>
    </row>
    <row r="547" spans="1:17">
      <c r="A547" s="102">
        <v>4750700355</v>
      </c>
      <c r="B547" s="102" t="s">
        <v>391</v>
      </c>
      <c r="C547" s="102" t="s">
        <v>3370</v>
      </c>
      <c r="D547" s="102" t="s">
        <v>1265</v>
      </c>
      <c r="E547" s="102">
        <v>9010203</v>
      </c>
      <c r="F547" s="102" t="s">
        <v>1267</v>
      </c>
      <c r="G547" s="102" t="s">
        <v>1268</v>
      </c>
      <c r="H547" s="102" t="s">
        <v>4437</v>
      </c>
      <c r="I547" s="102" t="s">
        <v>4280</v>
      </c>
      <c r="J547" s="102" t="s">
        <v>4061</v>
      </c>
      <c r="K547" s="102" t="s">
        <v>3371</v>
      </c>
      <c r="L547" s="102" t="s">
        <v>1266</v>
      </c>
      <c r="M547" s="102">
        <v>9010203</v>
      </c>
      <c r="N547" s="102" t="s">
        <v>1267</v>
      </c>
      <c r="O547" s="113" t="str">
        <f>LOOKUP(0,0/FIND(プルダウン!$L$1:$L$41,N547),プルダウン!$M$1:$M$41)</f>
        <v>豊見城市</v>
      </c>
      <c r="P547" s="102" t="s">
        <v>1268</v>
      </c>
      <c r="Q547" s="103">
        <v>44652</v>
      </c>
    </row>
    <row r="548" spans="1:17">
      <c r="A548" s="102">
        <v>4750700355</v>
      </c>
      <c r="B548" s="102" t="s">
        <v>388</v>
      </c>
      <c r="C548" s="102" t="s">
        <v>3370</v>
      </c>
      <c r="D548" s="102" t="s">
        <v>1265</v>
      </c>
      <c r="E548" s="102">
        <v>9010203</v>
      </c>
      <c r="F548" s="102" t="s">
        <v>1267</v>
      </c>
      <c r="G548" s="102" t="s">
        <v>1268</v>
      </c>
      <c r="H548" s="102" t="s">
        <v>4437</v>
      </c>
      <c r="I548" s="102" t="s">
        <v>4280</v>
      </c>
      <c r="J548" s="102" t="s">
        <v>4061</v>
      </c>
      <c r="K548" s="102" t="s">
        <v>3371</v>
      </c>
      <c r="L548" s="102" t="s">
        <v>1266</v>
      </c>
      <c r="M548" s="102">
        <v>9010203</v>
      </c>
      <c r="N548" s="102" t="s">
        <v>1267</v>
      </c>
      <c r="O548" s="113" t="str">
        <f>LOOKUP(0,0/FIND(プルダウン!$L$1:$L$41,N548),プルダウン!$M$1:$M$41)</f>
        <v>豊見城市</v>
      </c>
      <c r="P548" s="102" t="s">
        <v>1268</v>
      </c>
      <c r="Q548" s="103">
        <v>44652</v>
      </c>
    </row>
    <row r="549" spans="1:17">
      <c r="A549" s="102">
        <v>4751300692</v>
      </c>
      <c r="B549" s="102" t="s">
        <v>391</v>
      </c>
      <c r="C549" s="102" t="s">
        <v>3372</v>
      </c>
      <c r="D549" s="102" t="s">
        <v>1966</v>
      </c>
      <c r="E549" s="102">
        <v>9042213</v>
      </c>
      <c r="F549" s="102" t="s">
        <v>3373</v>
      </c>
      <c r="G549" s="102" t="s">
        <v>1969</v>
      </c>
      <c r="H549" s="102" t="s">
        <v>4437</v>
      </c>
      <c r="I549" s="102" t="s">
        <v>4281</v>
      </c>
      <c r="J549" s="102" t="s">
        <v>4061</v>
      </c>
      <c r="K549" s="102" t="s">
        <v>3374</v>
      </c>
      <c r="L549" s="102" t="s">
        <v>1967</v>
      </c>
      <c r="M549" s="102">
        <v>9042231</v>
      </c>
      <c r="N549" s="102" t="s">
        <v>1968</v>
      </c>
      <c r="O549" s="113" t="str">
        <f>LOOKUP(0,0/FIND(プルダウン!$L$1:$L$41,N549),プルダウン!$M$1:$M$41)</f>
        <v>うるま市</v>
      </c>
      <c r="P549" s="102" t="s">
        <v>1969</v>
      </c>
      <c r="Q549" s="103">
        <v>44652</v>
      </c>
    </row>
    <row r="550" spans="1:17">
      <c r="A550" s="102">
        <v>4751300692</v>
      </c>
      <c r="B550" s="102" t="s">
        <v>388</v>
      </c>
      <c r="C550" s="102" t="s">
        <v>3372</v>
      </c>
      <c r="D550" s="102" t="s">
        <v>1966</v>
      </c>
      <c r="E550" s="102">
        <v>9042213</v>
      </c>
      <c r="F550" s="102" t="s">
        <v>3373</v>
      </c>
      <c r="G550" s="102" t="s">
        <v>1969</v>
      </c>
      <c r="H550" s="102" t="s">
        <v>4437</v>
      </c>
      <c r="I550" s="102" t="s">
        <v>4281</v>
      </c>
      <c r="J550" s="102" t="s">
        <v>4061</v>
      </c>
      <c r="K550" s="102" t="s">
        <v>3374</v>
      </c>
      <c r="L550" s="102" t="s">
        <v>1967</v>
      </c>
      <c r="M550" s="102">
        <v>9042231</v>
      </c>
      <c r="N550" s="102" t="s">
        <v>1968</v>
      </c>
      <c r="O550" s="113" t="str">
        <f>LOOKUP(0,0/FIND(プルダウン!$L$1:$L$41,N550),プルダウン!$M$1:$M$41)</f>
        <v>うるま市</v>
      </c>
      <c r="P550" s="102" t="s">
        <v>1969</v>
      </c>
      <c r="Q550" s="103">
        <v>44652</v>
      </c>
    </row>
    <row r="551" spans="1:17">
      <c r="A551" s="102">
        <v>4751200314</v>
      </c>
      <c r="B551" s="102" t="s">
        <v>391</v>
      </c>
      <c r="C551" s="102" t="s">
        <v>3358</v>
      </c>
      <c r="D551" s="102" t="s">
        <v>1422</v>
      </c>
      <c r="E551" s="102">
        <v>9040117</v>
      </c>
      <c r="F551" s="102" t="s">
        <v>3375</v>
      </c>
      <c r="G551" s="102" t="s">
        <v>1731</v>
      </c>
      <c r="H551" s="102" t="s">
        <v>4437</v>
      </c>
      <c r="I551" s="102" t="s">
        <v>4282</v>
      </c>
      <c r="J551" s="102" t="s">
        <v>4061</v>
      </c>
      <c r="K551" s="102" t="s">
        <v>3376</v>
      </c>
      <c r="L551" s="102" t="s">
        <v>1729</v>
      </c>
      <c r="M551" s="102">
        <v>9040117</v>
      </c>
      <c r="N551" s="102" t="s">
        <v>1730</v>
      </c>
      <c r="O551" s="113" t="str">
        <f>LOOKUP(0,0/FIND(プルダウン!$L$1:$L$41,N551),プルダウン!$M$1:$M$41)</f>
        <v>北谷町</v>
      </c>
      <c r="P551" s="102" t="s">
        <v>1731</v>
      </c>
      <c r="Q551" s="103">
        <v>43116</v>
      </c>
    </row>
    <row r="552" spans="1:17">
      <c r="A552" s="102">
        <v>4751200314</v>
      </c>
      <c r="B552" s="102" t="s">
        <v>388</v>
      </c>
      <c r="C552" s="102" t="s">
        <v>3358</v>
      </c>
      <c r="D552" s="102" t="s">
        <v>1422</v>
      </c>
      <c r="E552" s="102">
        <v>9040117</v>
      </c>
      <c r="F552" s="102" t="s">
        <v>3375</v>
      </c>
      <c r="G552" s="102" t="s">
        <v>1731</v>
      </c>
      <c r="H552" s="102" t="s">
        <v>4437</v>
      </c>
      <c r="I552" s="102" t="s">
        <v>4282</v>
      </c>
      <c r="J552" s="102" t="s">
        <v>4061</v>
      </c>
      <c r="K552" s="102" t="s">
        <v>3376</v>
      </c>
      <c r="L552" s="102" t="s">
        <v>1729</v>
      </c>
      <c r="M552" s="102">
        <v>9040117</v>
      </c>
      <c r="N552" s="102" t="s">
        <v>1730</v>
      </c>
      <c r="O552" s="113" t="str">
        <f>LOOKUP(0,0/FIND(プルダウン!$L$1:$L$41,N552),プルダウン!$M$1:$M$41)</f>
        <v>北谷町</v>
      </c>
      <c r="P552" s="102" t="s">
        <v>1731</v>
      </c>
      <c r="Q552" s="103">
        <v>43116</v>
      </c>
    </row>
    <row r="553" spans="1:17">
      <c r="A553" s="102">
        <v>4750800791</v>
      </c>
      <c r="B553" s="102" t="s">
        <v>391</v>
      </c>
      <c r="C553" s="102" t="s">
        <v>3377</v>
      </c>
      <c r="D553" s="102" t="s">
        <v>1422</v>
      </c>
      <c r="E553" s="102">
        <v>9040117</v>
      </c>
      <c r="F553" s="102" t="s">
        <v>3378</v>
      </c>
      <c r="G553" s="102" t="s">
        <v>1731</v>
      </c>
      <c r="H553" s="102" t="s">
        <v>4437</v>
      </c>
      <c r="I553" s="102" t="s">
        <v>4283</v>
      </c>
      <c r="J553" s="102" t="s">
        <v>4061</v>
      </c>
      <c r="K553" s="102" t="s">
        <v>3379</v>
      </c>
      <c r="L553" s="102" t="s">
        <v>1423</v>
      </c>
      <c r="M553" s="102">
        <v>9040034</v>
      </c>
      <c r="N553" s="102" t="s">
        <v>1424</v>
      </c>
      <c r="O553" s="113" t="str">
        <f>LOOKUP(0,0/FIND(プルダウン!$L$1:$L$41,N553),プルダウン!$M$1:$M$41)</f>
        <v>沖縄市</v>
      </c>
      <c r="P553" s="102" t="s">
        <v>1425</v>
      </c>
      <c r="Q553" s="103">
        <v>43556</v>
      </c>
    </row>
    <row r="554" spans="1:17">
      <c r="A554" s="102">
        <v>4750800791</v>
      </c>
      <c r="B554" s="102" t="s">
        <v>388</v>
      </c>
      <c r="C554" s="102" t="s">
        <v>3377</v>
      </c>
      <c r="D554" s="102" t="s">
        <v>1422</v>
      </c>
      <c r="E554" s="102">
        <v>9040117</v>
      </c>
      <c r="F554" s="102" t="s">
        <v>3378</v>
      </c>
      <c r="G554" s="102" t="s">
        <v>1731</v>
      </c>
      <c r="H554" s="102" t="s">
        <v>4437</v>
      </c>
      <c r="I554" s="102" t="s">
        <v>4283</v>
      </c>
      <c r="J554" s="102" t="s">
        <v>4061</v>
      </c>
      <c r="K554" s="102" t="s">
        <v>3379</v>
      </c>
      <c r="L554" s="102" t="s">
        <v>1423</v>
      </c>
      <c r="M554" s="102">
        <v>9040034</v>
      </c>
      <c r="N554" s="102" t="s">
        <v>1424</v>
      </c>
      <c r="O554" s="113" t="str">
        <f>LOOKUP(0,0/FIND(プルダウン!$L$1:$L$41,N554),プルダウン!$M$1:$M$41)</f>
        <v>沖縄市</v>
      </c>
      <c r="P554" s="102" t="s">
        <v>1425</v>
      </c>
      <c r="Q554" s="103">
        <v>43556</v>
      </c>
    </row>
    <row r="555" spans="1:17">
      <c r="A555" s="102">
        <v>4750700256</v>
      </c>
      <c r="B555" s="102" t="s">
        <v>391</v>
      </c>
      <c r="C555" s="102" t="s">
        <v>3380</v>
      </c>
      <c r="D555" s="102" t="s">
        <v>1231</v>
      </c>
      <c r="E555" s="102">
        <v>9010202</v>
      </c>
      <c r="F555" s="102" t="s">
        <v>3381</v>
      </c>
      <c r="G555" s="102" t="s">
        <v>1234</v>
      </c>
      <c r="H555" s="102" t="s">
        <v>4437</v>
      </c>
      <c r="I555" s="102" t="s">
        <v>4284</v>
      </c>
      <c r="J555" s="102" t="s">
        <v>4061</v>
      </c>
      <c r="K555" s="102" t="s">
        <v>3382</v>
      </c>
      <c r="L555" s="102" t="s">
        <v>1232</v>
      </c>
      <c r="M555" s="102">
        <v>9010201</v>
      </c>
      <c r="N555" s="102" t="s">
        <v>1233</v>
      </c>
      <c r="O555" s="113" t="str">
        <f>LOOKUP(0,0/FIND(プルダウン!$L$1:$L$41,N555),プルダウン!$M$1:$M$41)</f>
        <v>豊見城市</v>
      </c>
      <c r="P555" s="102" t="s">
        <v>1234</v>
      </c>
      <c r="Q555" s="103">
        <v>43678</v>
      </c>
    </row>
    <row r="556" spans="1:17">
      <c r="A556" s="102">
        <v>4750700256</v>
      </c>
      <c r="B556" s="102" t="s">
        <v>388</v>
      </c>
      <c r="C556" s="102" t="s">
        <v>3380</v>
      </c>
      <c r="D556" s="102" t="s">
        <v>1231</v>
      </c>
      <c r="E556" s="102">
        <v>9010202</v>
      </c>
      <c r="F556" s="102" t="s">
        <v>3381</v>
      </c>
      <c r="G556" s="102" t="s">
        <v>1234</v>
      </c>
      <c r="H556" s="102" t="s">
        <v>4437</v>
      </c>
      <c r="I556" s="102" t="s">
        <v>4284</v>
      </c>
      <c r="J556" s="102" t="s">
        <v>4061</v>
      </c>
      <c r="K556" s="102" t="s">
        <v>3382</v>
      </c>
      <c r="L556" s="102" t="s">
        <v>1232</v>
      </c>
      <c r="M556" s="102">
        <v>9010201</v>
      </c>
      <c r="N556" s="102" t="s">
        <v>1233</v>
      </c>
      <c r="O556" s="113" t="str">
        <f>LOOKUP(0,0/FIND(プルダウン!$L$1:$L$41,N556),プルダウン!$M$1:$M$41)</f>
        <v>豊見城市</v>
      </c>
      <c r="P556" s="102" t="s">
        <v>1234</v>
      </c>
      <c r="Q556" s="103">
        <v>43678</v>
      </c>
    </row>
    <row r="557" spans="1:17">
      <c r="A557" s="102">
        <v>4751900160</v>
      </c>
      <c r="B557" s="102" t="s">
        <v>391</v>
      </c>
      <c r="C557" s="102" t="s">
        <v>3383</v>
      </c>
      <c r="D557" s="102" t="s">
        <v>3384</v>
      </c>
      <c r="E557" s="102">
        <v>9010305</v>
      </c>
      <c r="F557" s="102" t="s">
        <v>3385</v>
      </c>
      <c r="G557" s="102" t="s">
        <v>3386</v>
      </c>
      <c r="H557" s="102" t="s">
        <v>4437</v>
      </c>
      <c r="I557" s="102" t="s">
        <v>4285</v>
      </c>
      <c r="J557" s="102" t="s">
        <v>4061</v>
      </c>
      <c r="K557" s="102" t="s">
        <v>3387</v>
      </c>
      <c r="L557" s="102" t="s">
        <v>3388</v>
      </c>
      <c r="M557" s="102">
        <v>9011303</v>
      </c>
      <c r="N557" s="102" t="s">
        <v>3389</v>
      </c>
      <c r="O557" s="113" t="str">
        <f>LOOKUP(0,0/FIND(プルダウン!$L$1:$L$41,N557),プルダウン!$M$1:$M$41)</f>
        <v>与那原町</v>
      </c>
      <c r="P557" s="102" t="s">
        <v>3390</v>
      </c>
      <c r="Q557" s="103">
        <v>44958</v>
      </c>
    </row>
    <row r="558" spans="1:17">
      <c r="A558" s="102">
        <v>4751900160</v>
      </c>
      <c r="B558" s="102" t="s">
        <v>388</v>
      </c>
      <c r="C558" s="102" t="s">
        <v>3383</v>
      </c>
      <c r="D558" s="102" t="s">
        <v>3384</v>
      </c>
      <c r="E558" s="102">
        <v>9010305</v>
      </c>
      <c r="F558" s="102" t="s">
        <v>3385</v>
      </c>
      <c r="G558" s="102" t="s">
        <v>3386</v>
      </c>
      <c r="H558" s="102" t="s">
        <v>4437</v>
      </c>
      <c r="I558" s="102" t="s">
        <v>4285</v>
      </c>
      <c r="J558" s="102" t="s">
        <v>4061</v>
      </c>
      <c r="K558" s="102" t="s">
        <v>3387</v>
      </c>
      <c r="L558" s="102" t="s">
        <v>3388</v>
      </c>
      <c r="M558" s="102">
        <v>9011303</v>
      </c>
      <c r="N558" s="102" t="s">
        <v>3389</v>
      </c>
      <c r="O558" s="113" t="str">
        <f>LOOKUP(0,0/FIND(プルダウン!$L$1:$L$41,N558),プルダウン!$M$1:$M$41)</f>
        <v>与那原町</v>
      </c>
      <c r="P558" s="102" t="s">
        <v>3390</v>
      </c>
      <c r="Q558" s="103">
        <v>44958</v>
      </c>
    </row>
    <row r="559" spans="1:17">
      <c r="A559" s="102">
        <v>4751300395</v>
      </c>
      <c r="B559" s="102" t="s">
        <v>391</v>
      </c>
      <c r="C559" s="102" t="s">
        <v>3213</v>
      </c>
      <c r="D559" s="102" t="s">
        <v>1881</v>
      </c>
      <c r="E559" s="102">
        <v>9042301</v>
      </c>
      <c r="F559" s="102" t="s">
        <v>3391</v>
      </c>
      <c r="G559" s="102" t="s">
        <v>1884</v>
      </c>
      <c r="H559" s="102" t="s">
        <v>4437</v>
      </c>
      <c r="I559" s="102" t="s">
        <v>4286</v>
      </c>
      <c r="J559" s="102" t="s">
        <v>4061</v>
      </c>
      <c r="K559" s="102" t="s">
        <v>3392</v>
      </c>
      <c r="L559" s="102" t="s">
        <v>1882</v>
      </c>
      <c r="M559" s="102">
        <v>9042301</v>
      </c>
      <c r="N559" s="102" t="s">
        <v>1883</v>
      </c>
      <c r="O559" s="113" t="str">
        <f>LOOKUP(0,0/FIND(プルダウン!$L$1:$L$41,N559),プルダウン!$M$1:$M$41)</f>
        <v>うるま市</v>
      </c>
      <c r="P559" s="102" t="s">
        <v>1884</v>
      </c>
      <c r="Q559" s="103">
        <v>43617</v>
      </c>
    </row>
    <row r="560" spans="1:17">
      <c r="A560" s="102">
        <v>4751300395</v>
      </c>
      <c r="B560" s="102" t="s">
        <v>388</v>
      </c>
      <c r="C560" s="102" t="s">
        <v>3213</v>
      </c>
      <c r="D560" s="102" t="s">
        <v>1881</v>
      </c>
      <c r="E560" s="102">
        <v>9042301</v>
      </c>
      <c r="F560" s="102" t="s">
        <v>3391</v>
      </c>
      <c r="G560" s="102" t="s">
        <v>1884</v>
      </c>
      <c r="H560" s="102" t="s">
        <v>4437</v>
      </c>
      <c r="I560" s="102" t="s">
        <v>4286</v>
      </c>
      <c r="J560" s="102" t="s">
        <v>4061</v>
      </c>
      <c r="K560" s="102" t="s">
        <v>3392</v>
      </c>
      <c r="L560" s="102" t="s">
        <v>1882</v>
      </c>
      <c r="M560" s="102">
        <v>9042301</v>
      </c>
      <c r="N560" s="102" t="s">
        <v>1883</v>
      </c>
      <c r="O560" s="113" t="str">
        <f>LOOKUP(0,0/FIND(プルダウン!$L$1:$L$41,N560),プルダウン!$M$1:$M$41)</f>
        <v>うるま市</v>
      </c>
      <c r="P560" s="102" t="s">
        <v>1884</v>
      </c>
      <c r="Q560" s="103">
        <v>43617</v>
      </c>
    </row>
    <row r="561" spans="1:17">
      <c r="A561" s="102">
        <v>4751300528</v>
      </c>
      <c r="B561" s="102" t="s">
        <v>391</v>
      </c>
      <c r="C561" s="102" t="s">
        <v>3393</v>
      </c>
      <c r="D561" s="102" t="s">
        <v>1922</v>
      </c>
      <c r="E561" s="102">
        <v>9042301</v>
      </c>
      <c r="F561" s="102" t="s">
        <v>3394</v>
      </c>
      <c r="G561" s="102" t="s">
        <v>1884</v>
      </c>
      <c r="H561" s="102" t="s">
        <v>4437</v>
      </c>
      <c r="I561" s="102" t="s">
        <v>4286</v>
      </c>
      <c r="J561" s="102" t="s">
        <v>4061</v>
      </c>
      <c r="K561" s="102" t="s">
        <v>3395</v>
      </c>
      <c r="L561" s="102" t="s">
        <v>1923</v>
      </c>
      <c r="M561" s="102">
        <v>9042211</v>
      </c>
      <c r="N561" s="102" t="s">
        <v>1924</v>
      </c>
      <c r="O561" s="113" t="str">
        <f>LOOKUP(0,0/FIND(プルダウン!$L$1:$L$41,N561),プルダウン!$M$1:$M$41)</f>
        <v>うるま市</v>
      </c>
      <c r="P561" s="102" t="s">
        <v>1925</v>
      </c>
      <c r="Q561" s="103">
        <v>43983</v>
      </c>
    </row>
    <row r="562" spans="1:17">
      <c r="A562" s="102">
        <v>4751300528</v>
      </c>
      <c r="B562" s="102" t="s">
        <v>388</v>
      </c>
      <c r="C562" s="102" t="s">
        <v>3393</v>
      </c>
      <c r="D562" s="102" t="s">
        <v>1922</v>
      </c>
      <c r="E562" s="102">
        <v>9042301</v>
      </c>
      <c r="F562" s="102" t="s">
        <v>3394</v>
      </c>
      <c r="G562" s="102" t="s">
        <v>1884</v>
      </c>
      <c r="H562" s="102" t="s">
        <v>4437</v>
      </c>
      <c r="I562" s="102" t="s">
        <v>4286</v>
      </c>
      <c r="J562" s="102" t="s">
        <v>4061</v>
      </c>
      <c r="K562" s="102" t="s">
        <v>3395</v>
      </c>
      <c r="L562" s="102" t="s">
        <v>1923</v>
      </c>
      <c r="M562" s="102">
        <v>9042211</v>
      </c>
      <c r="N562" s="102" t="s">
        <v>1924</v>
      </c>
      <c r="O562" s="113" t="str">
        <f>LOOKUP(0,0/FIND(プルダウン!$L$1:$L$41,N562),プルダウン!$M$1:$M$41)</f>
        <v>うるま市</v>
      </c>
      <c r="P562" s="102" t="s">
        <v>1925</v>
      </c>
      <c r="Q562" s="103">
        <v>43983</v>
      </c>
    </row>
    <row r="563" spans="1:17">
      <c r="A563" s="102">
        <v>4750900203</v>
      </c>
      <c r="B563" s="102" t="s">
        <v>391</v>
      </c>
      <c r="C563" s="102" t="s">
        <v>3396</v>
      </c>
      <c r="D563" s="102" t="s">
        <v>1582</v>
      </c>
      <c r="E563" s="102">
        <v>9012212</v>
      </c>
      <c r="F563" s="102" t="s">
        <v>3397</v>
      </c>
      <c r="G563" s="102" t="s">
        <v>1585</v>
      </c>
      <c r="H563" s="102" t="s">
        <v>4437</v>
      </c>
      <c r="I563" s="102" t="s">
        <v>4287</v>
      </c>
      <c r="J563" s="102" t="s">
        <v>4061</v>
      </c>
      <c r="K563" s="102"/>
      <c r="L563" s="102" t="s">
        <v>1583</v>
      </c>
      <c r="M563" s="102">
        <v>9012212</v>
      </c>
      <c r="N563" s="102" t="s">
        <v>1584</v>
      </c>
      <c r="O563" s="113" t="str">
        <f>LOOKUP(0,0/FIND(プルダウン!$L$1:$L$41,N563),プルダウン!$M$1:$M$41)</f>
        <v>宜野湾市</v>
      </c>
      <c r="P563" s="102" t="s">
        <v>1585</v>
      </c>
      <c r="Q563" s="103">
        <v>42583</v>
      </c>
    </row>
    <row r="564" spans="1:17">
      <c r="A564" s="102">
        <v>4750900203</v>
      </c>
      <c r="B564" s="102" t="s">
        <v>388</v>
      </c>
      <c r="C564" s="102" t="s">
        <v>3396</v>
      </c>
      <c r="D564" s="102" t="s">
        <v>1582</v>
      </c>
      <c r="E564" s="102">
        <v>9012212</v>
      </c>
      <c r="F564" s="102" t="s">
        <v>3397</v>
      </c>
      <c r="G564" s="102" t="s">
        <v>1585</v>
      </c>
      <c r="H564" s="102" t="s">
        <v>4437</v>
      </c>
      <c r="I564" s="102" t="s">
        <v>4287</v>
      </c>
      <c r="J564" s="102" t="s">
        <v>4061</v>
      </c>
      <c r="K564" s="102"/>
      <c r="L564" s="102" t="s">
        <v>1583</v>
      </c>
      <c r="M564" s="102">
        <v>9012212</v>
      </c>
      <c r="N564" s="102" t="s">
        <v>1584</v>
      </c>
      <c r="O564" s="113" t="str">
        <f>LOOKUP(0,0/FIND(プルダウン!$L$1:$L$41,N564),プルダウン!$M$1:$M$41)</f>
        <v>宜野湾市</v>
      </c>
      <c r="P564" s="102" t="s">
        <v>1585</v>
      </c>
      <c r="Q564" s="103">
        <v>42583</v>
      </c>
    </row>
    <row r="565" spans="1:17">
      <c r="A565" s="102">
        <v>4750900260</v>
      </c>
      <c r="B565" s="102" t="s">
        <v>391</v>
      </c>
      <c r="C565" s="102" t="s">
        <v>3396</v>
      </c>
      <c r="D565" s="102" t="s">
        <v>1582</v>
      </c>
      <c r="E565" s="102">
        <v>9012212</v>
      </c>
      <c r="F565" s="102" t="s">
        <v>3398</v>
      </c>
      <c r="G565" s="102" t="s">
        <v>1585</v>
      </c>
      <c r="H565" s="102" t="s">
        <v>4437</v>
      </c>
      <c r="I565" s="102" t="s">
        <v>4288</v>
      </c>
      <c r="J565" s="102" t="s">
        <v>4061</v>
      </c>
      <c r="K565" s="102" t="s">
        <v>3399</v>
      </c>
      <c r="L565" s="102" t="s">
        <v>1601</v>
      </c>
      <c r="M565" s="102">
        <v>9012216</v>
      </c>
      <c r="N565" s="102" t="s">
        <v>1602</v>
      </c>
      <c r="O565" s="113" t="str">
        <f>LOOKUP(0,0/FIND(プルダウン!$L$1:$L$41,N565),プルダウン!$M$1:$M$41)</f>
        <v>宜野湾市</v>
      </c>
      <c r="P565" s="102" t="s">
        <v>1603</v>
      </c>
      <c r="Q565" s="103">
        <v>42948</v>
      </c>
    </row>
    <row r="566" spans="1:17">
      <c r="A566" s="102">
        <v>4750900260</v>
      </c>
      <c r="B566" s="102" t="s">
        <v>388</v>
      </c>
      <c r="C566" s="102" t="s">
        <v>3396</v>
      </c>
      <c r="D566" s="102" t="s">
        <v>1582</v>
      </c>
      <c r="E566" s="102">
        <v>9012212</v>
      </c>
      <c r="F566" s="102" t="s">
        <v>3398</v>
      </c>
      <c r="G566" s="102" t="s">
        <v>1585</v>
      </c>
      <c r="H566" s="102" t="s">
        <v>4437</v>
      </c>
      <c r="I566" s="102" t="s">
        <v>4288</v>
      </c>
      <c r="J566" s="102" t="s">
        <v>4061</v>
      </c>
      <c r="K566" s="102" t="s">
        <v>3400</v>
      </c>
      <c r="L566" s="102" t="s">
        <v>1601</v>
      </c>
      <c r="M566" s="102">
        <v>9012216</v>
      </c>
      <c r="N566" s="102" t="s">
        <v>1602</v>
      </c>
      <c r="O566" s="113" t="str">
        <f>LOOKUP(0,0/FIND(プルダウン!$L$1:$L$41,N566),プルダウン!$M$1:$M$41)</f>
        <v>宜野湾市</v>
      </c>
      <c r="P566" s="102" t="s">
        <v>1603</v>
      </c>
      <c r="Q566" s="103">
        <v>43191</v>
      </c>
    </row>
    <row r="567" spans="1:17">
      <c r="A567" s="102">
        <v>4750900369</v>
      </c>
      <c r="B567" s="102" t="s">
        <v>388</v>
      </c>
      <c r="C567" s="102" t="s">
        <v>3401</v>
      </c>
      <c r="D567" s="102" t="s">
        <v>1582</v>
      </c>
      <c r="E567" s="102">
        <v>9012212</v>
      </c>
      <c r="F567" s="102" t="s">
        <v>3402</v>
      </c>
      <c r="G567" s="102" t="s">
        <v>1632</v>
      </c>
      <c r="H567" s="102" t="s">
        <v>4437</v>
      </c>
      <c r="I567" s="102" t="s">
        <v>4289</v>
      </c>
      <c r="J567" s="102" t="s">
        <v>4061</v>
      </c>
      <c r="K567" s="102" t="s">
        <v>3403</v>
      </c>
      <c r="L567" s="102" t="s">
        <v>1630</v>
      </c>
      <c r="M567" s="102">
        <v>9012225</v>
      </c>
      <c r="N567" s="102" t="s">
        <v>1631</v>
      </c>
      <c r="O567" s="113" t="str">
        <f>LOOKUP(0,0/FIND(プルダウン!$L$1:$L$41,N567),プルダウン!$M$1:$M$41)</f>
        <v>宜野湾市</v>
      </c>
      <c r="P567" s="102" t="s">
        <v>1632</v>
      </c>
      <c r="Q567" s="103">
        <v>43983</v>
      </c>
    </row>
    <row r="568" spans="1:17">
      <c r="A568" s="102">
        <v>4750500219</v>
      </c>
      <c r="B568" s="102" t="s">
        <v>391</v>
      </c>
      <c r="C568" s="102" t="s">
        <v>3404</v>
      </c>
      <c r="D568" s="102" t="s">
        <v>341</v>
      </c>
      <c r="E568" s="102">
        <v>9030112</v>
      </c>
      <c r="F568" s="102" t="s">
        <v>3405</v>
      </c>
      <c r="G568" s="102" t="s">
        <v>185</v>
      </c>
      <c r="H568" s="102" t="s">
        <v>4437</v>
      </c>
      <c r="I568" s="102" t="s">
        <v>4290</v>
      </c>
      <c r="J568" s="102" t="s">
        <v>4061</v>
      </c>
      <c r="K568" s="102" t="s">
        <v>3406</v>
      </c>
      <c r="L568" s="102" t="s">
        <v>1172</v>
      </c>
      <c r="M568" s="102">
        <v>9030117</v>
      </c>
      <c r="N568" s="102" t="s">
        <v>1173</v>
      </c>
      <c r="O568" s="113" t="str">
        <f>LOOKUP(0,0/FIND(プルダウン!$L$1:$L$41,N568),プルダウン!$M$1:$M$41)</f>
        <v>西原町</v>
      </c>
      <c r="P568" s="102" t="s">
        <v>1174</v>
      </c>
      <c r="Q568" s="103">
        <v>44470</v>
      </c>
    </row>
    <row r="569" spans="1:17">
      <c r="A569" s="102">
        <v>4750500219</v>
      </c>
      <c r="B569" s="102" t="s">
        <v>388</v>
      </c>
      <c r="C569" s="102" t="s">
        <v>3404</v>
      </c>
      <c r="D569" s="102" t="s">
        <v>341</v>
      </c>
      <c r="E569" s="102">
        <v>9030112</v>
      </c>
      <c r="F569" s="102" t="s">
        <v>3405</v>
      </c>
      <c r="G569" s="102" t="s">
        <v>185</v>
      </c>
      <c r="H569" s="102" t="s">
        <v>4437</v>
      </c>
      <c r="I569" s="102" t="s">
        <v>4290</v>
      </c>
      <c r="J569" s="102" t="s">
        <v>4061</v>
      </c>
      <c r="K569" s="102" t="s">
        <v>3406</v>
      </c>
      <c r="L569" s="102" t="s">
        <v>1172</v>
      </c>
      <c r="M569" s="102">
        <v>9030117</v>
      </c>
      <c r="N569" s="102" t="s">
        <v>1173</v>
      </c>
      <c r="O569" s="113" t="str">
        <f>LOOKUP(0,0/FIND(プルダウン!$L$1:$L$41,N569),プルダウン!$M$1:$M$41)</f>
        <v>西原町</v>
      </c>
      <c r="P569" s="102" t="s">
        <v>1174</v>
      </c>
      <c r="Q569" s="103">
        <v>44470</v>
      </c>
    </row>
    <row r="570" spans="1:17">
      <c r="A570" s="102">
        <v>4750900245</v>
      </c>
      <c r="B570" s="102" t="s">
        <v>391</v>
      </c>
      <c r="C570" s="102" t="s">
        <v>3407</v>
      </c>
      <c r="D570" s="102" t="s">
        <v>1594</v>
      </c>
      <c r="E570" s="102">
        <v>9012203</v>
      </c>
      <c r="F570" s="102" t="s">
        <v>1596</v>
      </c>
      <c r="G570" s="102" t="s">
        <v>1597</v>
      </c>
      <c r="H570" s="102" t="s">
        <v>4437</v>
      </c>
      <c r="I570" s="102" t="s">
        <v>4291</v>
      </c>
      <c r="J570" s="102" t="s">
        <v>4061</v>
      </c>
      <c r="K570" s="102" t="s">
        <v>3408</v>
      </c>
      <c r="L570" s="102" t="s">
        <v>1595</v>
      </c>
      <c r="M570" s="102">
        <v>9012203</v>
      </c>
      <c r="N570" s="102" t="s">
        <v>1596</v>
      </c>
      <c r="O570" s="113" t="str">
        <f>LOOKUP(0,0/FIND(プルダウン!$L$1:$L$41,N570),プルダウン!$M$1:$M$41)</f>
        <v>宜野湾市</v>
      </c>
      <c r="P570" s="102" t="s">
        <v>1597</v>
      </c>
      <c r="Q570" s="103">
        <v>42856</v>
      </c>
    </row>
    <row r="571" spans="1:17">
      <c r="A571" s="102">
        <v>4751900145</v>
      </c>
      <c r="B571" s="102" t="s">
        <v>391</v>
      </c>
      <c r="C571" s="102" t="s">
        <v>3409</v>
      </c>
      <c r="D571" s="102" t="s">
        <v>2170</v>
      </c>
      <c r="E571" s="102">
        <v>9011303</v>
      </c>
      <c r="F571" s="102" t="s">
        <v>3410</v>
      </c>
      <c r="G571" s="102" t="s">
        <v>3411</v>
      </c>
      <c r="H571" s="102" t="s">
        <v>4437</v>
      </c>
      <c r="I571" s="102" t="s">
        <v>4292</v>
      </c>
      <c r="J571" s="102" t="s">
        <v>4061</v>
      </c>
      <c r="K571" s="102" t="s">
        <v>3412</v>
      </c>
      <c r="L571" s="102" t="s">
        <v>2171</v>
      </c>
      <c r="M571" s="102">
        <v>9011303</v>
      </c>
      <c r="N571" s="102" t="s">
        <v>2172</v>
      </c>
      <c r="O571" s="113" t="str">
        <f>LOOKUP(0,0/FIND(プルダウン!$L$1:$L$41,N571),プルダウン!$M$1:$M$41)</f>
        <v>与那原町</v>
      </c>
      <c r="P571" s="102" t="s">
        <v>2173</v>
      </c>
      <c r="Q571" s="103">
        <v>44805</v>
      </c>
    </row>
    <row r="572" spans="1:17">
      <c r="A572" s="102">
        <v>4751900145</v>
      </c>
      <c r="B572" s="102" t="s">
        <v>388</v>
      </c>
      <c r="C572" s="102" t="s">
        <v>3409</v>
      </c>
      <c r="D572" s="102" t="s">
        <v>2170</v>
      </c>
      <c r="E572" s="102">
        <v>9011303</v>
      </c>
      <c r="F572" s="102" t="s">
        <v>3410</v>
      </c>
      <c r="G572" s="102" t="s">
        <v>3411</v>
      </c>
      <c r="H572" s="102" t="s">
        <v>4437</v>
      </c>
      <c r="I572" s="102" t="s">
        <v>4292</v>
      </c>
      <c r="J572" s="102" t="s">
        <v>4061</v>
      </c>
      <c r="K572" s="102" t="s">
        <v>3413</v>
      </c>
      <c r="L572" s="102" t="s">
        <v>2171</v>
      </c>
      <c r="M572" s="102">
        <v>9011303</v>
      </c>
      <c r="N572" s="102" t="s">
        <v>2172</v>
      </c>
      <c r="O572" s="113" t="str">
        <f>LOOKUP(0,0/FIND(プルダウン!$L$1:$L$41,N572),プルダウン!$M$1:$M$41)</f>
        <v>与那原町</v>
      </c>
      <c r="P572" s="102" t="s">
        <v>2173</v>
      </c>
      <c r="Q572" s="103">
        <v>44805</v>
      </c>
    </row>
    <row r="573" spans="1:17">
      <c r="A573" s="102">
        <v>4752600082</v>
      </c>
      <c r="B573" s="102" t="s">
        <v>391</v>
      </c>
      <c r="C573" s="102" t="s">
        <v>3414</v>
      </c>
      <c r="D573" s="102" t="s">
        <v>2256</v>
      </c>
      <c r="E573" s="102">
        <v>9070243</v>
      </c>
      <c r="F573" s="102" t="s">
        <v>2258</v>
      </c>
      <c r="G573" s="102" t="s">
        <v>2259</v>
      </c>
      <c r="H573" s="102" t="s">
        <v>4437</v>
      </c>
      <c r="I573" s="102" t="s">
        <v>4293</v>
      </c>
      <c r="J573" s="102" t="s">
        <v>4061</v>
      </c>
      <c r="K573" s="102" t="s">
        <v>3415</v>
      </c>
      <c r="L573" s="102" t="s">
        <v>2257</v>
      </c>
      <c r="M573" s="102">
        <v>9070243</v>
      </c>
      <c r="N573" s="102" t="s">
        <v>2258</v>
      </c>
      <c r="O573" s="113" t="str">
        <f>LOOKUP(0,0/FIND(プルダウン!$L$1:$L$41,N573),プルダウン!$M$1:$M$41)</f>
        <v>石垣市</v>
      </c>
      <c r="P573" s="102" t="s">
        <v>2259</v>
      </c>
      <c r="Q573" s="103">
        <v>41821</v>
      </c>
    </row>
    <row r="574" spans="1:17">
      <c r="A574" s="102">
        <v>4752600082</v>
      </c>
      <c r="B574" s="102" t="s">
        <v>388</v>
      </c>
      <c r="C574" s="102" t="s">
        <v>3414</v>
      </c>
      <c r="D574" s="102" t="s">
        <v>2256</v>
      </c>
      <c r="E574" s="102">
        <v>9070243</v>
      </c>
      <c r="F574" s="102" t="s">
        <v>2258</v>
      </c>
      <c r="G574" s="102" t="s">
        <v>2259</v>
      </c>
      <c r="H574" s="102" t="s">
        <v>4437</v>
      </c>
      <c r="I574" s="102" t="s">
        <v>4293</v>
      </c>
      <c r="J574" s="102" t="s">
        <v>4061</v>
      </c>
      <c r="K574" s="102" t="s">
        <v>3415</v>
      </c>
      <c r="L574" s="102" t="s">
        <v>2257</v>
      </c>
      <c r="M574" s="102">
        <v>9070243</v>
      </c>
      <c r="N574" s="102" t="s">
        <v>2258</v>
      </c>
      <c r="O574" s="113" t="str">
        <f>LOOKUP(0,0/FIND(プルダウン!$L$1:$L$41,N574),プルダウン!$M$1:$M$41)</f>
        <v>石垣市</v>
      </c>
      <c r="P574" s="102" t="s">
        <v>2259</v>
      </c>
      <c r="Q574" s="103">
        <v>41821</v>
      </c>
    </row>
    <row r="575" spans="1:17">
      <c r="A575" s="102">
        <v>4750500110</v>
      </c>
      <c r="B575" s="102" t="s">
        <v>391</v>
      </c>
      <c r="C575" s="102" t="s">
        <v>3416</v>
      </c>
      <c r="D575" s="102" t="s">
        <v>1141</v>
      </c>
      <c r="E575" s="102">
        <v>9030115</v>
      </c>
      <c r="F575" s="102" t="s">
        <v>3417</v>
      </c>
      <c r="G575" s="102" t="s">
        <v>1144</v>
      </c>
      <c r="H575" s="102" t="s">
        <v>4437</v>
      </c>
      <c r="I575" s="102" t="s">
        <v>4294</v>
      </c>
      <c r="J575" s="102" t="s">
        <v>4061</v>
      </c>
      <c r="K575" s="102" t="s">
        <v>3418</v>
      </c>
      <c r="L575" s="102" t="s">
        <v>1142</v>
      </c>
      <c r="M575" s="102">
        <v>9030117</v>
      </c>
      <c r="N575" s="102" t="s">
        <v>1143</v>
      </c>
      <c r="O575" s="113" t="str">
        <f>LOOKUP(0,0/FIND(プルダウン!$L$1:$L$41,N575),プルダウン!$M$1:$M$41)</f>
        <v>西原町</v>
      </c>
      <c r="P575" s="102" t="s">
        <v>1144</v>
      </c>
      <c r="Q575" s="103">
        <v>42795</v>
      </c>
    </row>
    <row r="576" spans="1:17">
      <c r="A576" s="102">
        <v>4750500110</v>
      </c>
      <c r="B576" s="102" t="s">
        <v>388</v>
      </c>
      <c r="C576" s="102" t="s">
        <v>3416</v>
      </c>
      <c r="D576" s="102" t="s">
        <v>1141</v>
      </c>
      <c r="E576" s="102">
        <v>9030115</v>
      </c>
      <c r="F576" s="102" t="s">
        <v>3417</v>
      </c>
      <c r="G576" s="102" t="s">
        <v>1144</v>
      </c>
      <c r="H576" s="102" t="s">
        <v>4437</v>
      </c>
      <c r="I576" s="102" t="s">
        <v>4294</v>
      </c>
      <c r="J576" s="102" t="s">
        <v>4061</v>
      </c>
      <c r="K576" s="102" t="s">
        <v>3419</v>
      </c>
      <c r="L576" s="102" t="s">
        <v>1142</v>
      </c>
      <c r="M576" s="102">
        <v>9030117</v>
      </c>
      <c r="N576" s="102" t="s">
        <v>1143</v>
      </c>
      <c r="O576" s="113" t="str">
        <f>LOOKUP(0,0/FIND(プルダウン!$L$1:$L$41,N576),プルダウン!$M$1:$M$41)</f>
        <v>西原町</v>
      </c>
      <c r="P576" s="102" t="s">
        <v>1144</v>
      </c>
      <c r="Q576" s="103">
        <v>42736</v>
      </c>
    </row>
    <row r="577" spans="1:17">
      <c r="A577" s="102">
        <v>4750500201</v>
      </c>
      <c r="B577" s="102" t="s">
        <v>391</v>
      </c>
      <c r="C577" s="102" t="s">
        <v>3420</v>
      </c>
      <c r="D577" s="102" t="s">
        <v>1168</v>
      </c>
      <c r="E577" s="102">
        <v>9030115</v>
      </c>
      <c r="F577" s="102" t="s">
        <v>3417</v>
      </c>
      <c r="G577" s="102" t="s">
        <v>1144</v>
      </c>
      <c r="H577" s="102" t="s">
        <v>4437</v>
      </c>
      <c r="I577" s="102" t="s">
        <v>4294</v>
      </c>
      <c r="J577" s="102" t="s">
        <v>4061</v>
      </c>
      <c r="K577" s="102" t="s">
        <v>3421</v>
      </c>
      <c r="L577" s="102" t="s">
        <v>1169</v>
      </c>
      <c r="M577" s="102">
        <v>9030126</v>
      </c>
      <c r="N577" s="102" t="s">
        <v>1170</v>
      </c>
      <c r="O577" s="113" t="str">
        <f>LOOKUP(0,0/FIND(プルダウン!$L$1:$L$41,N577),プルダウン!$M$1:$M$41)</f>
        <v>西原町</v>
      </c>
      <c r="P577" s="102" t="s">
        <v>1171</v>
      </c>
      <c r="Q577" s="103">
        <v>44317</v>
      </c>
    </row>
    <row r="578" spans="1:17">
      <c r="A578" s="102">
        <v>4750500201</v>
      </c>
      <c r="B578" s="102" t="s">
        <v>388</v>
      </c>
      <c r="C578" s="102" t="s">
        <v>3420</v>
      </c>
      <c r="D578" s="102" t="s">
        <v>1168</v>
      </c>
      <c r="E578" s="102">
        <v>9030115</v>
      </c>
      <c r="F578" s="102" t="s">
        <v>3417</v>
      </c>
      <c r="G578" s="102" t="s">
        <v>1144</v>
      </c>
      <c r="H578" s="102" t="s">
        <v>4437</v>
      </c>
      <c r="I578" s="102" t="s">
        <v>4294</v>
      </c>
      <c r="J578" s="102" t="s">
        <v>4061</v>
      </c>
      <c r="K578" s="102" t="s">
        <v>3421</v>
      </c>
      <c r="L578" s="102" t="s">
        <v>1169</v>
      </c>
      <c r="M578" s="102">
        <v>9030126</v>
      </c>
      <c r="N578" s="102" t="s">
        <v>1170</v>
      </c>
      <c r="O578" s="113" t="str">
        <f>LOOKUP(0,0/FIND(プルダウン!$L$1:$L$41,N578),プルダウン!$M$1:$M$41)</f>
        <v>西原町</v>
      </c>
      <c r="P578" s="102" t="s">
        <v>1171</v>
      </c>
      <c r="Q578" s="103">
        <v>44317</v>
      </c>
    </row>
    <row r="579" spans="1:17">
      <c r="A579" s="102">
        <v>4750900377</v>
      </c>
      <c r="B579" s="102" t="s">
        <v>391</v>
      </c>
      <c r="C579" s="102" t="s">
        <v>3416</v>
      </c>
      <c r="D579" s="102" t="s">
        <v>1168</v>
      </c>
      <c r="E579" s="102">
        <v>9030115</v>
      </c>
      <c r="F579" s="102" t="s">
        <v>3417</v>
      </c>
      <c r="G579" s="102" t="s">
        <v>1145</v>
      </c>
      <c r="H579" s="102" t="s">
        <v>4437</v>
      </c>
      <c r="I579" s="102" t="s">
        <v>4294</v>
      </c>
      <c r="J579" s="102" t="s">
        <v>4061</v>
      </c>
      <c r="K579" s="102" t="s">
        <v>3422</v>
      </c>
      <c r="L579" s="102" t="s">
        <v>1633</v>
      </c>
      <c r="M579" s="102">
        <v>9012215</v>
      </c>
      <c r="N579" s="102" t="s">
        <v>1634</v>
      </c>
      <c r="O579" s="113" t="str">
        <f>LOOKUP(0,0/FIND(プルダウン!$L$1:$L$41,N579),プルダウン!$M$1:$M$41)</f>
        <v>宜野湾市</v>
      </c>
      <c r="P579" s="102" t="s">
        <v>1635</v>
      </c>
      <c r="Q579" s="103">
        <v>44075</v>
      </c>
    </row>
    <row r="580" spans="1:17">
      <c r="A580" s="102">
        <v>4750900377</v>
      </c>
      <c r="B580" s="102" t="s">
        <v>388</v>
      </c>
      <c r="C580" s="102" t="s">
        <v>3416</v>
      </c>
      <c r="D580" s="102" t="s">
        <v>1168</v>
      </c>
      <c r="E580" s="102">
        <v>9030115</v>
      </c>
      <c r="F580" s="102" t="s">
        <v>3417</v>
      </c>
      <c r="G580" s="102" t="s">
        <v>1145</v>
      </c>
      <c r="H580" s="102" t="s">
        <v>4437</v>
      </c>
      <c r="I580" s="102" t="s">
        <v>4294</v>
      </c>
      <c r="J580" s="102" t="s">
        <v>4061</v>
      </c>
      <c r="K580" s="102" t="s">
        <v>3422</v>
      </c>
      <c r="L580" s="102" t="s">
        <v>1633</v>
      </c>
      <c r="M580" s="102">
        <v>9012215</v>
      </c>
      <c r="N580" s="102" t="s">
        <v>1634</v>
      </c>
      <c r="O580" s="113" t="str">
        <f>LOOKUP(0,0/FIND(プルダウン!$L$1:$L$41,N580),プルダウン!$M$1:$M$41)</f>
        <v>宜野湾市</v>
      </c>
      <c r="P580" s="102" t="s">
        <v>1635</v>
      </c>
      <c r="Q580" s="103">
        <v>44075</v>
      </c>
    </row>
    <row r="581" spans="1:17">
      <c r="A581" s="102">
        <v>4751200561</v>
      </c>
      <c r="B581" s="102" t="s">
        <v>391</v>
      </c>
      <c r="C581" s="102" t="s">
        <v>3423</v>
      </c>
      <c r="D581" s="102" t="s">
        <v>3424</v>
      </c>
      <c r="E581" s="102">
        <v>9012417</v>
      </c>
      <c r="F581" s="102" t="s">
        <v>3425</v>
      </c>
      <c r="G581" s="102" t="s">
        <v>3426</v>
      </c>
      <c r="H581" s="102" t="s">
        <v>4437</v>
      </c>
      <c r="I581" s="102" t="s">
        <v>4295</v>
      </c>
      <c r="J581" s="102" t="s">
        <v>4061</v>
      </c>
      <c r="K581" s="102" t="s">
        <v>3427</v>
      </c>
      <c r="L581" s="102" t="s">
        <v>3428</v>
      </c>
      <c r="M581" s="102">
        <v>9012417</v>
      </c>
      <c r="N581" s="102" t="s">
        <v>3429</v>
      </c>
      <c r="O581" s="113" t="str">
        <f>LOOKUP(0,0/FIND(プルダウン!$L$1:$L$41,N581),プルダウン!$M$1:$M$41)</f>
        <v>中城村</v>
      </c>
      <c r="P581" s="102" t="s">
        <v>3426</v>
      </c>
      <c r="Q581" s="103">
        <v>44958</v>
      </c>
    </row>
    <row r="582" spans="1:17">
      <c r="A582" s="102">
        <v>4751200561</v>
      </c>
      <c r="B582" s="102" t="s">
        <v>388</v>
      </c>
      <c r="C582" s="102" t="s">
        <v>3423</v>
      </c>
      <c r="D582" s="102" t="s">
        <v>3424</v>
      </c>
      <c r="E582" s="102">
        <v>9012417</v>
      </c>
      <c r="F582" s="102" t="s">
        <v>3425</v>
      </c>
      <c r="G582" s="102" t="s">
        <v>3426</v>
      </c>
      <c r="H582" s="102" t="s">
        <v>4437</v>
      </c>
      <c r="I582" s="102" t="s">
        <v>4295</v>
      </c>
      <c r="J582" s="102" t="s">
        <v>4061</v>
      </c>
      <c r="K582" s="102" t="s">
        <v>3427</v>
      </c>
      <c r="L582" s="102" t="s">
        <v>3428</v>
      </c>
      <c r="M582" s="102">
        <v>9012417</v>
      </c>
      <c r="N582" s="102" t="s">
        <v>3429</v>
      </c>
      <c r="O582" s="113" t="str">
        <f>LOOKUP(0,0/FIND(プルダウン!$L$1:$L$41,N582),プルダウン!$M$1:$M$41)</f>
        <v>中城村</v>
      </c>
      <c r="P582" s="102" t="s">
        <v>3426</v>
      </c>
      <c r="Q582" s="103">
        <v>44958</v>
      </c>
    </row>
    <row r="583" spans="1:17">
      <c r="A583" s="102">
        <v>4751300569</v>
      </c>
      <c r="B583" s="102" t="s">
        <v>391</v>
      </c>
      <c r="C583" s="102" t="s">
        <v>3430</v>
      </c>
      <c r="D583" s="102" t="s">
        <v>323</v>
      </c>
      <c r="E583" s="102">
        <v>9012101</v>
      </c>
      <c r="F583" s="102" t="s">
        <v>3431</v>
      </c>
      <c r="G583" s="102" t="s">
        <v>322</v>
      </c>
      <c r="H583" s="102" t="s">
        <v>4437</v>
      </c>
      <c r="I583" s="102" t="s">
        <v>4296</v>
      </c>
      <c r="J583" s="102" t="s">
        <v>4061</v>
      </c>
      <c r="K583" s="102" t="s">
        <v>3432</v>
      </c>
      <c r="L583" s="102" t="s">
        <v>1928</v>
      </c>
      <c r="M583" s="102">
        <v>9042244</v>
      </c>
      <c r="N583" s="102" t="s">
        <v>1929</v>
      </c>
      <c r="O583" s="113" t="str">
        <f>LOOKUP(0,0/FIND(プルダウン!$L$1:$L$41,N583),プルダウン!$M$1:$M$41)</f>
        <v>うるま市</v>
      </c>
      <c r="P583" s="102" t="s">
        <v>1930</v>
      </c>
      <c r="Q583" s="103">
        <v>44136</v>
      </c>
    </row>
    <row r="584" spans="1:17">
      <c r="A584" s="102">
        <v>4751300569</v>
      </c>
      <c r="B584" s="102" t="s">
        <v>388</v>
      </c>
      <c r="C584" s="102" t="s">
        <v>3430</v>
      </c>
      <c r="D584" s="102" t="s">
        <v>323</v>
      </c>
      <c r="E584" s="102">
        <v>9012101</v>
      </c>
      <c r="F584" s="102" t="s">
        <v>3431</v>
      </c>
      <c r="G584" s="102" t="s">
        <v>322</v>
      </c>
      <c r="H584" s="102" t="s">
        <v>4437</v>
      </c>
      <c r="I584" s="102" t="s">
        <v>4296</v>
      </c>
      <c r="J584" s="102" t="s">
        <v>4061</v>
      </c>
      <c r="K584" s="102" t="s">
        <v>3432</v>
      </c>
      <c r="L584" s="102" t="s">
        <v>1928</v>
      </c>
      <c r="M584" s="102">
        <v>9042244</v>
      </c>
      <c r="N584" s="102" t="s">
        <v>1929</v>
      </c>
      <c r="O584" s="113" t="str">
        <f>LOOKUP(0,0/FIND(プルダウン!$L$1:$L$41,N584),プルダウン!$M$1:$M$41)</f>
        <v>うるま市</v>
      </c>
      <c r="P584" s="102" t="s">
        <v>1930</v>
      </c>
      <c r="Q584" s="103">
        <v>44136</v>
      </c>
    </row>
    <row r="585" spans="1:17">
      <c r="A585" s="102">
        <v>4751300486</v>
      </c>
      <c r="B585" s="102" t="s">
        <v>391</v>
      </c>
      <c r="C585" s="102" t="s">
        <v>3433</v>
      </c>
      <c r="D585" s="102" t="s">
        <v>323</v>
      </c>
      <c r="E585" s="102">
        <v>9012101</v>
      </c>
      <c r="F585" s="102" t="s">
        <v>3434</v>
      </c>
      <c r="G585" s="102" t="s">
        <v>322</v>
      </c>
      <c r="H585" s="102" t="s">
        <v>4437</v>
      </c>
      <c r="I585" s="102" t="s">
        <v>4296</v>
      </c>
      <c r="J585" s="102" t="s">
        <v>4061</v>
      </c>
      <c r="K585" s="102" t="s">
        <v>3435</v>
      </c>
      <c r="L585" s="102" t="s">
        <v>1909</v>
      </c>
      <c r="M585" s="102">
        <v>9041102</v>
      </c>
      <c r="N585" s="102" t="s">
        <v>1910</v>
      </c>
      <c r="O585" s="113" t="str">
        <f>LOOKUP(0,0/FIND(プルダウン!$L$1:$L$41,N585),プルダウン!$M$1:$M$41)</f>
        <v>うるま市</v>
      </c>
      <c r="P585" s="102" t="s">
        <v>1911</v>
      </c>
      <c r="Q585" s="103">
        <v>43922</v>
      </c>
    </row>
    <row r="586" spans="1:17">
      <c r="A586" s="102">
        <v>4751300486</v>
      </c>
      <c r="B586" s="102" t="s">
        <v>388</v>
      </c>
      <c r="C586" s="102" t="s">
        <v>3433</v>
      </c>
      <c r="D586" s="102" t="s">
        <v>323</v>
      </c>
      <c r="E586" s="102">
        <v>9012101</v>
      </c>
      <c r="F586" s="102" t="s">
        <v>3434</v>
      </c>
      <c r="G586" s="102" t="s">
        <v>322</v>
      </c>
      <c r="H586" s="102" t="s">
        <v>4437</v>
      </c>
      <c r="I586" s="102" t="s">
        <v>4296</v>
      </c>
      <c r="J586" s="102" t="s">
        <v>4061</v>
      </c>
      <c r="K586" s="102" t="s">
        <v>3435</v>
      </c>
      <c r="L586" s="102" t="s">
        <v>1909</v>
      </c>
      <c r="M586" s="102">
        <v>9041102</v>
      </c>
      <c r="N586" s="102" t="s">
        <v>1910</v>
      </c>
      <c r="O586" s="113" t="str">
        <f>LOOKUP(0,0/FIND(プルダウン!$L$1:$L$41,N586),プルダウン!$M$1:$M$41)</f>
        <v>うるま市</v>
      </c>
      <c r="P586" s="102" t="s">
        <v>1911</v>
      </c>
      <c r="Q586" s="103">
        <v>43922</v>
      </c>
    </row>
    <row r="587" spans="1:17">
      <c r="A587" s="102">
        <v>4751300478</v>
      </c>
      <c r="B587" s="102" t="s">
        <v>391</v>
      </c>
      <c r="C587" s="102" t="s">
        <v>3433</v>
      </c>
      <c r="D587" s="102" t="s">
        <v>177</v>
      </c>
      <c r="E587" s="102">
        <v>9012101</v>
      </c>
      <c r="F587" s="102" t="s">
        <v>3434</v>
      </c>
      <c r="G587" s="102" t="s">
        <v>322</v>
      </c>
      <c r="H587" s="102" t="s">
        <v>4437</v>
      </c>
      <c r="I587" s="102" t="s">
        <v>4296</v>
      </c>
      <c r="J587" s="102" t="s">
        <v>4061</v>
      </c>
      <c r="K587" s="102" t="s">
        <v>3436</v>
      </c>
      <c r="L587" s="102" t="s">
        <v>1906</v>
      </c>
      <c r="M587" s="102">
        <v>9042205</v>
      </c>
      <c r="N587" s="102" t="s">
        <v>1907</v>
      </c>
      <c r="O587" s="113" t="str">
        <f>LOOKUP(0,0/FIND(プルダウン!$L$1:$L$41,N587),プルダウン!$M$1:$M$41)</f>
        <v>うるま市</v>
      </c>
      <c r="P587" s="102" t="s">
        <v>1908</v>
      </c>
      <c r="Q587" s="103">
        <v>43922</v>
      </c>
    </row>
    <row r="588" spans="1:17">
      <c r="A588" s="102">
        <v>4751300478</v>
      </c>
      <c r="B588" s="102" t="s">
        <v>388</v>
      </c>
      <c r="C588" s="102" t="s">
        <v>3433</v>
      </c>
      <c r="D588" s="102" t="s">
        <v>177</v>
      </c>
      <c r="E588" s="102">
        <v>9012101</v>
      </c>
      <c r="F588" s="102" t="s">
        <v>3434</v>
      </c>
      <c r="G588" s="102" t="s">
        <v>322</v>
      </c>
      <c r="H588" s="102" t="s">
        <v>4437</v>
      </c>
      <c r="I588" s="102" t="s">
        <v>4296</v>
      </c>
      <c r="J588" s="102" t="s">
        <v>4061</v>
      </c>
      <c r="K588" s="102" t="s">
        <v>3436</v>
      </c>
      <c r="L588" s="102" t="s">
        <v>1906</v>
      </c>
      <c r="M588" s="102">
        <v>9042205</v>
      </c>
      <c r="N588" s="102" t="s">
        <v>1907</v>
      </c>
      <c r="O588" s="113" t="str">
        <f>LOOKUP(0,0/FIND(プルダウン!$L$1:$L$41,N588),プルダウン!$M$1:$M$41)</f>
        <v>うるま市</v>
      </c>
      <c r="P588" s="102" t="s">
        <v>1908</v>
      </c>
      <c r="Q588" s="103">
        <v>43922</v>
      </c>
    </row>
    <row r="589" spans="1:17">
      <c r="A589" s="102">
        <v>4750300651</v>
      </c>
      <c r="B589" s="102" t="s">
        <v>391</v>
      </c>
      <c r="C589" s="102" t="s">
        <v>3437</v>
      </c>
      <c r="D589" s="102" t="s">
        <v>1023</v>
      </c>
      <c r="E589" s="102">
        <v>9012127</v>
      </c>
      <c r="F589" s="102" t="s">
        <v>3438</v>
      </c>
      <c r="G589" s="102" t="s">
        <v>1026</v>
      </c>
      <c r="H589" s="102" t="s">
        <v>4437</v>
      </c>
      <c r="I589" s="102" t="s">
        <v>4297</v>
      </c>
      <c r="J589" s="102" t="s">
        <v>4061</v>
      </c>
      <c r="K589" s="102" t="s">
        <v>3439</v>
      </c>
      <c r="L589" s="102" t="s">
        <v>1024</v>
      </c>
      <c r="M589" s="102">
        <v>9012122</v>
      </c>
      <c r="N589" s="102" t="s">
        <v>1025</v>
      </c>
      <c r="O589" s="113" t="str">
        <f>LOOKUP(0,0/FIND(プルダウン!$L$1:$L$41,N589),プルダウン!$M$1:$M$41)</f>
        <v>浦添市</v>
      </c>
      <c r="P589" s="102" t="s">
        <v>1026</v>
      </c>
      <c r="Q589" s="103">
        <v>44621</v>
      </c>
    </row>
    <row r="590" spans="1:17">
      <c r="A590" s="102">
        <v>4750300651</v>
      </c>
      <c r="B590" s="102" t="s">
        <v>388</v>
      </c>
      <c r="C590" s="102" t="s">
        <v>3437</v>
      </c>
      <c r="D590" s="102" t="s">
        <v>1023</v>
      </c>
      <c r="E590" s="102">
        <v>9012127</v>
      </c>
      <c r="F590" s="102" t="s">
        <v>3438</v>
      </c>
      <c r="G590" s="102" t="s">
        <v>1026</v>
      </c>
      <c r="H590" s="102" t="s">
        <v>4437</v>
      </c>
      <c r="I590" s="102" t="s">
        <v>4297</v>
      </c>
      <c r="J590" s="102" t="s">
        <v>4061</v>
      </c>
      <c r="K590" s="102" t="s">
        <v>3439</v>
      </c>
      <c r="L590" s="102" t="s">
        <v>1024</v>
      </c>
      <c r="M590" s="102">
        <v>9012122</v>
      </c>
      <c r="N590" s="102" t="s">
        <v>1025</v>
      </c>
      <c r="O590" s="113" t="str">
        <f>LOOKUP(0,0/FIND(プルダウン!$L$1:$L$41,N590),プルダウン!$M$1:$M$41)</f>
        <v>浦添市</v>
      </c>
      <c r="P590" s="102" t="s">
        <v>1026</v>
      </c>
      <c r="Q590" s="103">
        <v>44621</v>
      </c>
    </row>
    <row r="591" spans="1:17">
      <c r="A591" s="102">
        <v>4750700090</v>
      </c>
      <c r="B591" s="102" t="s">
        <v>388</v>
      </c>
      <c r="C591" s="102" t="s">
        <v>3440</v>
      </c>
      <c r="D591" s="102" t="s">
        <v>204</v>
      </c>
      <c r="E591" s="102">
        <v>9010243</v>
      </c>
      <c r="F591" s="102" t="s">
        <v>3223</v>
      </c>
      <c r="G591" s="102" t="s">
        <v>1192</v>
      </c>
      <c r="H591" s="102" t="s">
        <v>4437</v>
      </c>
      <c r="I591" s="102" t="s">
        <v>4243</v>
      </c>
      <c r="J591" s="102" t="s">
        <v>4061</v>
      </c>
      <c r="K591" s="102" t="s">
        <v>3441</v>
      </c>
      <c r="L591" s="102" t="s">
        <v>3442</v>
      </c>
      <c r="M591" s="102">
        <v>9010232</v>
      </c>
      <c r="N591" s="102" t="s">
        <v>3443</v>
      </c>
      <c r="O591" s="113" t="str">
        <f>LOOKUP(0,0/FIND(プルダウン!$L$1:$L$41,N591),プルダウン!$M$1:$M$41)</f>
        <v>豊見城市</v>
      </c>
      <c r="P591" s="102" t="s">
        <v>1192</v>
      </c>
      <c r="Q591" s="103">
        <v>42186</v>
      </c>
    </row>
    <row r="592" spans="1:17">
      <c r="A592" s="102">
        <v>4750100473</v>
      </c>
      <c r="B592" s="102" t="s">
        <v>388</v>
      </c>
      <c r="C592" s="102" t="s">
        <v>3444</v>
      </c>
      <c r="D592" s="102" t="s">
        <v>488</v>
      </c>
      <c r="E592" s="102">
        <v>9010243</v>
      </c>
      <c r="F592" s="102" t="s">
        <v>3445</v>
      </c>
      <c r="G592" s="102" t="s">
        <v>1192</v>
      </c>
      <c r="H592" s="102" t="s">
        <v>4437</v>
      </c>
      <c r="I592" s="102" t="s">
        <v>4243</v>
      </c>
      <c r="J592" s="102" t="s">
        <v>4061</v>
      </c>
      <c r="K592" s="102" t="s">
        <v>3446</v>
      </c>
      <c r="L592" s="102" t="s">
        <v>489</v>
      </c>
      <c r="M592" s="102">
        <v>9020075</v>
      </c>
      <c r="N592" s="102" t="s">
        <v>490</v>
      </c>
      <c r="O592" s="113" t="str">
        <f>LOOKUP(0,0/FIND(プルダウン!$L$1:$L$41,N592),プルダウン!$M$1:$M$41)</f>
        <v>那覇市</v>
      </c>
      <c r="P592" s="102" t="s">
        <v>491</v>
      </c>
      <c r="Q592" s="103">
        <v>42401</v>
      </c>
    </row>
    <row r="593" spans="1:17">
      <c r="A593" s="102">
        <v>4750700314</v>
      </c>
      <c r="B593" s="102" t="s">
        <v>391</v>
      </c>
      <c r="C593" s="102" t="s">
        <v>3440</v>
      </c>
      <c r="D593" s="102" t="s">
        <v>488</v>
      </c>
      <c r="E593" s="102">
        <v>9010243</v>
      </c>
      <c r="F593" s="102" t="s">
        <v>3447</v>
      </c>
      <c r="G593" s="102" t="s">
        <v>1192</v>
      </c>
      <c r="H593" s="102" t="s">
        <v>4437</v>
      </c>
      <c r="I593" s="102" t="s">
        <v>4298</v>
      </c>
      <c r="J593" s="102" t="s">
        <v>4061</v>
      </c>
      <c r="K593" s="102" t="s">
        <v>3448</v>
      </c>
      <c r="L593" s="102" t="s">
        <v>1251</v>
      </c>
      <c r="M593" s="102">
        <v>9010204</v>
      </c>
      <c r="N593" s="102" t="s">
        <v>1252</v>
      </c>
      <c r="O593" s="113" t="str">
        <f>LOOKUP(0,0/FIND(プルダウン!$L$1:$L$41,N593),プルダウン!$M$1:$M$41)</f>
        <v>豊見城市</v>
      </c>
      <c r="P593" s="102" t="s">
        <v>1253</v>
      </c>
      <c r="Q593" s="103">
        <v>44287</v>
      </c>
    </row>
    <row r="594" spans="1:17">
      <c r="A594" s="102">
        <v>4750700389</v>
      </c>
      <c r="B594" s="102" t="s">
        <v>391</v>
      </c>
      <c r="C594" s="102" t="s">
        <v>3449</v>
      </c>
      <c r="D594" s="102" t="s">
        <v>488</v>
      </c>
      <c r="E594" s="102">
        <v>9010243</v>
      </c>
      <c r="F594" s="102" t="s">
        <v>3450</v>
      </c>
      <c r="G594" s="102" t="s">
        <v>1192</v>
      </c>
      <c r="H594" s="102" t="s">
        <v>4437</v>
      </c>
      <c r="I594" s="102" t="s">
        <v>4243</v>
      </c>
      <c r="J594" s="102" t="s">
        <v>4061</v>
      </c>
      <c r="K594" s="102" t="s">
        <v>3451</v>
      </c>
      <c r="L594" s="102" t="s">
        <v>3452</v>
      </c>
      <c r="M594" s="102">
        <v>9010212</v>
      </c>
      <c r="N594" s="102" t="s">
        <v>3453</v>
      </c>
      <c r="O594" s="113" t="str">
        <f>LOOKUP(0,0/FIND(プルダウン!$L$1:$L$41,N594),プルダウン!$M$1:$M$41)</f>
        <v>豊見城市</v>
      </c>
      <c r="P594" s="102" t="s">
        <v>3454</v>
      </c>
      <c r="Q594" s="103">
        <v>44896</v>
      </c>
    </row>
    <row r="595" spans="1:17">
      <c r="A595" s="102">
        <v>4750900344</v>
      </c>
      <c r="B595" s="102" t="s">
        <v>391</v>
      </c>
      <c r="C595" s="102" t="s">
        <v>3455</v>
      </c>
      <c r="D595" s="102" t="s">
        <v>336</v>
      </c>
      <c r="E595" s="102">
        <v>9012126</v>
      </c>
      <c r="F595" s="102" t="s">
        <v>3456</v>
      </c>
      <c r="G595" s="102" t="s">
        <v>736</v>
      </c>
      <c r="H595" s="102" t="s">
        <v>4437</v>
      </c>
      <c r="I595" s="102" t="s">
        <v>4244</v>
      </c>
      <c r="J595" s="102" t="s">
        <v>4061</v>
      </c>
      <c r="K595" s="102" t="s">
        <v>3457</v>
      </c>
      <c r="L595" s="102" t="s">
        <v>1624</v>
      </c>
      <c r="M595" s="102">
        <v>9012214</v>
      </c>
      <c r="N595" s="102" t="s">
        <v>1625</v>
      </c>
      <c r="O595" s="113" t="str">
        <f>LOOKUP(0,0/FIND(プルダウン!$L$1:$L$41,N595),プルダウン!$M$1:$M$41)</f>
        <v>宜野湾市</v>
      </c>
      <c r="P595" s="102" t="s">
        <v>1626</v>
      </c>
      <c r="Q595" s="103">
        <v>43739</v>
      </c>
    </row>
    <row r="596" spans="1:17">
      <c r="A596" s="102">
        <v>4750900344</v>
      </c>
      <c r="B596" s="102" t="s">
        <v>388</v>
      </c>
      <c r="C596" s="102" t="s">
        <v>3455</v>
      </c>
      <c r="D596" s="102" t="s">
        <v>336</v>
      </c>
      <c r="E596" s="102">
        <v>9012126</v>
      </c>
      <c r="F596" s="102" t="s">
        <v>3456</v>
      </c>
      <c r="G596" s="102" t="s">
        <v>736</v>
      </c>
      <c r="H596" s="102" t="s">
        <v>4437</v>
      </c>
      <c r="I596" s="102" t="s">
        <v>4244</v>
      </c>
      <c r="J596" s="102" t="s">
        <v>4061</v>
      </c>
      <c r="K596" s="102" t="s">
        <v>3457</v>
      </c>
      <c r="L596" s="102" t="s">
        <v>1624</v>
      </c>
      <c r="M596" s="102">
        <v>9012214</v>
      </c>
      <c r="N596" s="102" t="s">
        <v>1625</v>
      </c>
      <c r="O596" s="113" t="str">
        <f>LOOKUP(0,0/FIND(プルダウン!$L$1:$L$41,N596),プルダウン!$M$1:$M$41)</f>
        <v>宜野湾市</v>
      </c>
      <c r="P596" s="102" t="s">
        <v>1626</v>
      </c>
      <c r="Q596" s="103">
        <v>43739</v>
      </c>
    </row>
    <row r="597" spans="1:17">
      <c r="A597" s="102">
        <v>4750300487</v>
      </c>
      <c r="B597" s="102" t="s">
        <v>391</v>
      </c>
      <c r="C597" s="102" t="s">
        <v>3455</v>
      </c>
      <c r="D597" s="102" t="s">
        <v>336</v>
      </c>
      <c r="E597" s="102">
        <v>9012126</v>
      </c>
      <c r="F597" s="102" t="s">
        <v>3259</v>
      </c>
      <c r="G597" s="102" t="s">
        <v>3458</v>
      </c>
      <c r="H597" s="102" t="s">
        <v>4437</v>
      </c>
      <c r="I597" s="102" t="s">
        <v>4244</v>
      </c>
      <c r="J597" s="102" t="s">
        <v>4061</v>
      </c>
      <c r="K597" s="102" t="s">
        <v>3459</v>
      </c>
      <c r="L597" s="102" t="s">
        <v>980</v>
      </c>
      <c r="M597" s="102">
        <v>9012113</v>
      </c>
      <c r="N597" s="102" t="s">
        <v>981</v>
      </c>
      <c r="O597" s="113" t="str">
        <f>LOOKUP(0,0/FIND(プルダウン!$L$1:$L$41,N597),プルダウン!$M$1:$M$41)</f>
        <v>浦添市</v>
      </c>
      <c r="P597" s="102" t="s">
        <v>982</v>
      </c>
      <c r="Q597" s="103">
        <v>43709</v>
      </c>
    </row>
    <row r="598" spans="1:17">
      <c r="A598" s="102">
        <v>4750300487</v>
      </c>
      <c r="B598" s="102" t="s">
        <v>388</v>
      </c>
      <c r="C598" s="102" t="s">
        <v>3455</v>
      </c>
      <c r="D598" s="102" t="s">
        <v>336</v>
      </c>
      <c r="E598" s="102">
        <v>9012126</v>
      </c>
      <c r="F598" s="102" t="s">
        <v>3259</v>
      </c>
      <c r="G598" s="102" t="s">
        <v>3458</v>
      </c>
      <c r="H598" s="102" t="s">
        <v>4437</v>
      </c>
      <c r="I598" s="102" t="s">
        <v>4244</v>
      </c>
      <c r="J598" s="102" t="s">
        <v>4061</v>
      </c>
      <c r="K598" s="102" t="s">
        <v>3459</v>
      </c>
      <c r="L598" s="102" t="s">
        <v>980</v>
      </c>
      <c r="M598" s="102">
        <v>9012113</v>
      </c>
      <c r="N598" s="102" t="s">
        <v>981</v>
      </c>
      <c r="O598" s="113" t="str">
        <f>LOOKUP(0,0/FIND(プルダウン!$L$1:$L$41,N598),プルダウン!$M$1:$M$41)</f>
        <v>浦添市</v>
      </c>
      <c r="P598" s="102" t="s">
        <v>982</v>
      </c>
      <c r="Q598" s="103">
        <v>43221</v>
      </c>
    </row>
    <row r="599" spans="1:17">
      <c r="A599" s="102">
        <v>4750400246</v>
      </c>
      <c r="B599" s="102" t="s">
        <v>391</v>
      </c>
      <c r="C599" s="102" t="s">
        <v>3460</v>
      </c>
      <c r="D599" s="102" t="s">
        <v>1077</v>
      </c>
      <c r="E599" s="102">
        <v>9011103</v>
      </c>
      <c r="F599" s="102" t="s">
        <v>1079</v>
      </c>
      <c r="G599" s="102" t="s">
        <v>1080</v>
      </c>
      <c r="H599" s="102" t="s">
        <v>4437</v>
      </c>
      <c r="I599" s="102" t="s">
        <v>4299</v>
      </c>
      <c r="J599" s="102" t="s">
        <v>4061</v>
      </c>
      <c r="K599" s="102" t="s">
        <v>3461</v>
      </c>
      <c r="L599" s="102" t="s">
        <v>1078</v>
      </c>
      <c r="M599" s="102">
        <v>9011103</v>
      </c>
      <c r="N599" s="102" t="s">
        <v>1079</v>
      </c>
      <c r="O599" s="113" t="str">
        <f>LOOKUP(0,0/FIND(プルダウン!$L$1:$L$41,N599),プルダウン!$M$1:$M$41)</f>
        <v>南風原町</v>
      </c>
      <c r="P599" s="102" t="s">
        <v>1080</v>
      </c>
      <c r="Q599" s="103">
        <v>43586</v>
      </c>
    </row>
    <row r="600" spans="1:17">
      <c r="A600" s="102">
        <v>4750400246</v>
      </c>
      <c r="B600" s="102" t="s">
        <v>388</v>
      </c>
      <c r="C600" s="102" t="s">
        <v>3460</v>
      </c>
      <c r="D600" s="102" t="s">
        <v>1077</v>
      </c>
      <c r="E600" s="102">
        <v>9011103</v>
      </c>
      <c r="F600" s="102" t="s">
        <v>1079</v>
      </c>
      <c r="G600" s="102" t="s">
        <v>1080</v>
      </c>
      <c r="H600" s="102" t="s">
        <v>4437</v>
      </c>
      <c r="I600" s="102" t="s">
        <v>4299</v>
      </c>
      <c r="J600" s="102" t="s">
        <v>4061</v>
      </c>
      <c r="K600" s="102" t="s">
        <v>3461</v>
      </c>
      <c r="L600" s="102" t="s">
        <v>1078</v>
      </c>
      <c r="M600" s="102">
        <v>9011103</v>
      </c>
      <c r="N600" s="102" t="s">
        <v>1079</v>
      </c>
      <c r="O600" s="113" t="str">
        <f>LOOKUP(0,0/FIND(プルダウン!$L$1:$L$41,N600),プルダウン!$M$1:$M$41)</f>
        <v>南風原町</v>
      </c>
      <c r="P600" s="102" t="s">
        <v>1080</v>
      </c>
      <c r="Q600" s="103">
        <v>43586</v>
      </c>
    </row>
    <row r="601" spans="1:17">
      <c r="A601" s="102">
        <v>4750900468</v>
      </c>
      <c r="B601" s="102" t="s">
        <v>391</v>
      </c>
      <c r="C601" s="102" t="s">
        <v>3462</v>
      </c>
      <c r="D601" s="102" t="s">
        <v>1661</v>
      </c>
      <c r="E601" s="102">
        <v>9012101</v>
      </c>
      <c r="F601" s="102" t="s">
        <v>3463</v>
      </c>
      <c r="G601" s="102" t="s">
        <v>3464</v>
      </c>
      <c r="H601" s="102" t="s">
        <v>4437</v>
      </c>
      <c r="I601" s="102" t="s">
        <v>4300</v>
      </c>
      <c r="J601" s="102" t="s">
        <v>4061</v>
      </c>
      <c r="K601" s="102" t="s">
        <v>3465</v>
      </c>
      <c r="L601" s="102" t="s">
        <v>1662</v>
      </c>
      <c r="M601" s="102">
        <v>9012203</v>
      </c>
      <c r="N601" s="102" t="s">
        <v>1663</v>
      </c>
      <c r="O601" s="113" t="str">
        <f>LOOKUP(0,0/FIND(プルダウン!$L$1:$L$41,N601),プルダウン!$M$1:$M$41)</f>
        <v>宜野湾市</v>
      </c>
      <c r="P601" s="102" t="s">
        <v>1664</v>
      </c>
      <c r="Q601" s="103">
        <v>44593</v>
      </c>
    </row>
    <row r="602" spans="1:17">
      <c r="A602" s="102">
        <v>4750900468</v>
      </c>
      <c r="B602" s="102" t="s">
        <v>388</v>
      </c>
      <c r="C602" s="102" t="s">
        <v>3462</v>
      </c>
      <c r="D602" s="102" t="s">
        <v>1661</v>
      </c>
      <c r="E602" s="102">
        <v>9012101</v>
      </c>
      <c r="F602" s="102" t="s">
        <v>3463</v>
      </c>
      <c r="G602" s="102" t="s">
        <v>3464</v>
      </c>
      <c r="H602" s="102" t="s">
        <v>4437</v>
      </c>
      <c r="I602" s="102" t="s">
        <v>4300</v>
      </c>
      <c r="J602" s="102" t="s">
        <v>4061</v>
      </c>
      <c r="K602" s="102" t="s">
        <v>3465</v>
      </c>
      <c r="L602" s="102" t="s">
        <v>1662</v>
      </c>
      <c r="M602" s="102">
        <v>9012203</v>
      </c>
      <c r="N602" s="102" t="s">
        <v>1663</v>
      </c>
      <c r="O602" s="113" t="str">
        <f>LOOKUP(0,0/FIND(プルダウン!$L$1:$L$41,N602),プルダウン!$M$1:$M$41)</f>
        <v>宜野湾市</v>
      </c>
      <c r="P602" s="102" t="s">
        <v>1664</v>
      </c>
      <c r="Q602" s="103">
        <v>44593</v>
      </c>
    </row>
    <row r="603" spans="1:17">
      <c r="A603" s="102">
        <v>4750400295</v>
      </c>
      <c r="B603" s="102" t="s">
        <v>391</v>
      </c>
      <c r="C603" s="102" t="s">
        <v>3466</v>
      </c>
      <c r="D603" s="102" t="s">
        <v>1091</v>
      </c>
      <c r="E603" s="102">
        <v>9010244</v>
      </c>
      <c r="F603" s="102" t="s">
        <v>3467</v>
      </c>
      <c r="G603" s="102"/>
      <c r="H603" s="102" t="s">
        <v>4437</v>
      </c>
      <c r="I603" s="102" t="s">
        <v>4301</v>
      </c>
      <c r="J603" s="102" t="s">
        <v>4061</v>
      </c>
      <c r="K603" s="102" t="s">
        <v>3468</v>
      </c>
      <c r="L603" s="102" t="s">
        <v>1092</v>
      </c>
      <c r="M603" s="102">
        <v>9010401</v>
      </c>
      <c r="N603" s="102" t="s">
        <v>1093</v>
      </c>
      <c r="O603" s="113" t="str">
        <f>LOOKUP(0,0/FIND(プルダウン!$L$1:$L$41,N603),プルダウン!$M$1:$M$41)</f>
        <v>八重瀬町</v>
      </c>
      <c r="P603" s="102" t="s">
        <v>1094</v>
      </c>
      <c r="Q603" s="103">
        <v>44317</v>
      </c>
    </row>
    <row r="604" spans="1:17">
      <c r="A604" s="102">
        <v>4750400295</v>
      </c>
      <c r="B604" s="102" t="s">
        <v>388</v>
      </c>
      <c r="C604" s="102" t="s">
        <v>3466</v>
      </c>
      <c r="D604" s="102" t="s">
        <v>1091</v>
      </c>
      <c r="E604" s="102">
        <v>9010244</v>
      </c>
      <c r="F604" s="102" t="s">
        <v>3467</v>
      </c>
      <c r="G604" s="102"/>
      <c r="H604" s="102" t="s">
        <v>4437</v>
      </c>
      <c r="I604" s="102" t="s">
        <v>4301</v>
      </c>
      <c r="J604" s="102" t="s">
        <v>4061</v>
      </c>
      <c r="K604" s="102" t="s">
        <v>3468</v>
      </c>
      <c r="L604" s="102" t="s">
        <v>1092</v>
      </c>
      <c r="M604" s="102">
        <v>9010401</v>
      </c>
      <c r="N604" s="102" t="s">
        <v>1093</v>
      </c>
      <c r="O604" s="113" t="str">
        <f>LOOKUP(0,0/FIND(プルダウン!$L$1:$L$41,N604),プルダウン!$M$1:$M$41)</f>
        <v>八重瀬町</v>
      </c>
      <c r="P604" s="102" t="s">
        <v>1094</v>
      </c>
      <c r="Q604" s="103">
        <v>44317</v>
      </c>
    </row>
    <row r="605" spans="1:17">
      <c r="A605" s="102">
        <v>4750700280</v>
      </c>
      <c r="B605" s="102" t="s">
        <v>391</v>
      </c>
      <c r="C605" s="102" t="s">
        <v>3469</v>
      </c>
      <c r="D605" s="102" t="s">
        <v>1091</v>
      </c>
      <c r="E605" s="102">
        <v>9010244</v>
      </c>
      <c r="F605" s="102" t="s">
        <v>3470</v>
      </c>
      <c r="G605" s="102" t="s">
        <v>1223</v>
      </c>
      <c r="H605" s="102" t="s">
        <v>4437</v>
      </c>
      <c r="I605" s="102" t="s">
        <v>4301</v>
      </c>
      <c r="J605" s="102" t="s">
        <v>4061</v>
      </c>
      <c r="K605" s="102" t="s">
        <v>3471</v>
      </c>
      <c r="L605" s="102" t="s">
        <v>1241</v>
      </c>
      <c r="M605" s="102">
        <v>9010235</v>
      </c>
      <c r="N605" s="102" t="s">
        <v>1242</v>
      </c>
      <c r="O605" s="113" t="str">
        <f>LOOKUP(0,0/FIND(プルダウン!$L$1:$L$41,N605),プルダウン!$M$1:$M$41)</f>
        <v>豊見城市</v>
      </c>
      <c r="P605" s="102" t="s">
        <v>1243</v>
      </c>
      <c r="Q605" s="103">
        <v>43922</v>
      </c>
    </row>
    <row r="606" spans="1:17">
      <c r="A606" s="102">
        <v>4750700280</v>
      </c>
      <c r="B606" s="102" t="s">
        <v>388</v>
      </c>
      <c r="C606" s="102" t="s">
        <v>3469</v>
      </c>
      <c r="D606" s="102" t="s">
        <v>1091</v>
      </c>
      <c r="E606" s="102">
        <v>9010244</v>
      </c>
      <c r="F606" s="102" t="s">
        <v>3470</v>
      </c>
      <c r="G606" s="102" t="s">
        <v>1223</v>
      </c>
      <c r="H606" s="102" t="s">
        <v>4437</v>
      </c>
      <c r="I606" s="102" t="s">
        <v>4301</v>
      </c>
      <c r="J606" s="102" t="s">
        <v>4061</v>
      </c>
      <c r="K606" s="102" t="s">
        <v>3471</v>
      </c>
      <c r="L606" s="102" t="s">
        <v>1241</v>
      </c>
      <c r="M606" s="102">
        <v>9010235</v>
      </c>
      <c r="N606" s="102" t="s">
        <v>1242</v>
      </c>
      <c r="O606" s="113" t="str">
        <f>LOOKUP(0,0/FIND(プルダウン!$L$1:$L$41,N606),プルダウン!$M$1:$M$41)</f>
        <v>豊見城市</v>
      </c>
      <c r="P606" s="102" t="s">
        <v>1243</v>
      </c>
      <c r="Q606" s="103">
        <v>43922</v>
      </c>
    </row>
    <row r="607" spans="1:17">
      <c r="A607" s="102">
        <v>4750400345</v>
      </c>
      <c r="B607" s="102" t="s">
        <v>391</v>
      </c>
      <c r="C607" s="102" t="s">
        <v>3469</v>
      </c>
      <c r="D607" s="102" t="s">
        <v>1111</v>
      </c>
      <c r="E607" s="102">
        <v>9010244</v>
      </c>
      <c r="F607" s="102" t="s">
        <v>3472</v>
      </c>
      <c r="G607" s="102" t="s">
        <v>1223</v>
      </c>
      <c r="H607" s="102" t="s">
        <v>4437</v>
      </c>
      <c r="I607" s="102" t="s">
        <v>4301</v>
      </c>
      <c r="J607" s="102" t="s">
        <v>4061</v>
      </c>
      <c r="K607" s="102" t="s">
        <v>3473</v>
      </c>
      <c r="L607" s="102" t="s">
        <v>1112</v>
      </c>
      <c r="M607" s="102">
        <v>9010405</v>
      </c>
      <c r="N607" s="102" t="s">
        <v>1113</v>
      </c>
      <c r="O607" s="113" t="str">
        <f>LOOKUP(0,0/FIND(プルダウン!$L$1:$L$41,N607),プルダウン!$M$1:$M$41)</f>
        <v>八重瀬町</v>
      </c>
      <c r="P607" s="102" t="s">
        <v>1114</v>
      </c>
      <c r="Q607" s="103">
        <v>44805</v>
      </c>
    </row>
    <row r="608" spans="1:17">
      <c r="A608" s="102">
        <v>4750400345</v>
      </c>
      <c r="B608" s="102" t="s">
        <v>388</v>
      </c>
      <c r="C608" s="102" t="s">
        <v>3469</v>
      </c>
      <c r="D608" s="102" t="s">
        <v>1111</v>
      </c>
      <c r="E608" s="102">
        <v>9010244</v>
      </c>
      <c r="F608" s="102" t="s">
        <v>3472</v>
      </c>
      <c r="G608" s="102" t="s">
        <v>1223</v>
      </c>
      <c r="H608" s="102" t="s">
        <v>4437</v>
      </c>
      <c r="I608" s="102" t="s">
        <v>4301</v>
      </c>
      <c r="J608" s="102" t="s">
        <v>4061</v>
      </c>
      <c r="K608" s="102" t="s">
        <v>3473</v>
      </c>
      <c r="L608" s="102" t="s">
        <v>1112</v>
      </c>
      <c r="M608" s="102">
        <v>9010405</v>
      </c>
      <c r="N608" s="102" t="s">
        <v>1113</v>
      </c>
      <c r="O608" s="113" t="str">
        <f>LOOKUP(0,0/FIND(プルダウン!$L$1:$L$41,N608),プルダウン!$M$1:$M$41)</f>
        <v>八重瀬町</v>
      </c>
      <c r="P608" s="102" t="s">
        <v>1114</v>
      </c>
      <c r="Q608" s="103">
        <v>44805</v>
      </c>
    </row>
    <row r="609" spans="1:17">
      <c r="A609" s="102">
        <v>4750700223</v>
      </c>
      <c r="B609" s="102" t="s">
        <v>388</v>
      </c>
      <c r="C609" s="102" t="s">
        <v>3469</v>
      </c>
      <c r="D609" s="102" t="s">
        <v>1091</v>
      </c>
      <c r="E609" s="102">
        <v>9010244</v>
      </c>
      <c r="F609" s="102" t="s">
        <v>3474</v>
      </c>
      <c r="G609" s="102" t="s">
        <v>1223</v>
      </c>
      <c r="H609" s="102" t="s">
        <v>4437</v>
      </c>
      <c r="I609" s="102" t="s">
        <v>4301</v>
      </c>
      <c r="J609" s="102" t="s">
        <v>4061</v>
      </c>
      <c r="K609" s="102" t="s">
        <v>3475</v>
      </c>
      <c r="L609" s="102" t="s">
        <v>1221</v>
      </c>
      <c r="M609" s="102">
        <v>9010244</v>
      </c>
      <c r="N609" s="102" t="s">
        <v>1222</v>
      </c>
      <c r="O609" s="113" t="str">
        <f>LOOKUP(0,0/FIND(プルダウン!$L$1:$L$41,N609),プルダウン!$M$1:$M$41)</f>
        <v>豊見城市</v>
      </c>
      <c r="P609" s="102" t="s">
        <v>1223</v>
      </c>
      <c r="Q609" s="103">
        <v>43160</v>
      </c>
    </row>
    <row r="610" spans="1:17">
      <c r="A610" s="102">
        <v>4750400303</v>
      </c>
      <c r="B610" s="102" t="s">
        <v>388</v>
      </c>
      <c r="C610" s="102" t="s">
        <v>3476</v>
      </c>
      <c r="D610" s="102" t="s">
        <v>1095</v>
      </c>
      <c r="E610" s="102">
        <v>9010214</v>
      </c>
      <c r="F610" s="102" t="s">
        <v>3477</v>
      </c>
      <c r="G610" s="102" t="s">
        <v>3478</v>
      </c>
      <c r="H610" s="102" t="s">
        <v>4437</v>
      </c>
      <c r="I610" s="102" t="s">
        <v>4302</v>
      </c>
      <c r="J610" s="102" t="s">
        <v>4061</v>
      </c>
      <c r="K610" s="102" t="s">
        <v>3479</v>
      </c>
      <c r="L610" s="102" t="s">
        <v>1096</v>
      </c>
      <c r="M610" s="102">
        <v>9011117</v>
      </c>
      <c r="N610" s="102" t="s">
        <v>1097</v>
      </c>
      <c r="O610" s="113" t="str">
        <f>LOOKUP(0,0/FIND(プルダウン!$L$1:$L$41,N610),プルダウン!$M$1:$M$41)</f>
        <v>南風原町</v>
      </c>
      <c r="P610" s="102" t="s">
        <v>1098</v>
      </c>
      <c r="Q610" s="103">
        <v>44531</v>
      </c>
    </row>
    <row r="611" spans="1:17">
      <c r="A611" s="102">
        <v>4751200058</v>
      </c>
      <c r="B611" s="102" t="s">
        <v>391</v>
      </c>
      <c r="C611" s="102" t="s">
        <v>3480</v>
      </c>
      <c r="D611" s="102" t="s">
        <v>1691</v>
      </c>
      <c r="E611" s="102">
        <v>9040102</v>
      </c>
      <c r="F611" s="102" t="s">
        <v>1693</v>
      </c>
      <c r="G611" s="102" t="s">
        <v>1694</v>
      </c>
      <c r="H611" s="102" t="s">
        <v>4437</v>
      </c>
      <c r="I611" s="102" t="s">
        <v>4303</v>
      </c>
      <c r="J611" s="102" t="s">
        <v>4061</v>
      </c>
      <c r="K611" s="102" t="s">
        <v>3481</v>
      </c>
      <c r="L611" s="102" t="s">
        <v>1692</v>
      </c>
      <c r="M611" s="102">
        <v>9040102</v>
      </c>
      <c r="N611" s="102" t="s">
        <v>1693</v>
      </c>
      <c r="O611" s="113" t="str">
        <f>LOOKUP(0,0/FIND(プルダウン!$L$1:$L$41,N611),プルダウン!$M$1:$M$41)</f>
        <v>北谷町</v>
      </c>
      <c r="P611" s="102" t="s">
        <v>1694</v>
      </c>
      <c r="Q611" s="103">
        <v>41000</v>
      </c>
    </row>
    <row r="612" spans="1:17">
      <c r="A612" s="102">
        <v>4751200058</v>
      </c>
      <c r="B612" s="102" t="s">
        <v>388</v>
      </c>
      <c r="C612" s="102" t="s">
        <v>3480</v>
      </c>
      <c r="D612" s="102" t="s">
        <v>1691</v>
      </c>
      <c r="E612" s="102">
        <v>9040102</v>
      </c>
      <c r="F612" s="102" t="s">
        <v>1693</v>
      </c>
      <c r="G612" s="102" t="s">
        <v>1694</v>
      </c>
      <c r="H612" s="102" t="s">
        <v>4437</v>
      </c>
      <c r="I612" s="102" t="s">
        <v>4303</v>
      </c>
      <c r="J612" s="102" t="s">
        <v>4061</v>
      </c>
      <c r="K612" s="102" t="s">
        <v>3481</v>
      </c>
      <c r="L612" s="102" t="s">
        <v>1692</v>
      </c>
      <c r="M612" s="102">
        <v>9040102</v>
      </c>
      <c r="N612" s="102" t="s">
        <v>1693</v>
      </c>
      <c r="O612" s="113" t="str">
        <f>LOOKUP(0,0/FIND(プルダウン!$L$1:$L$41,N612),プルダウン!$M$1:$M$41)</f>
        <v>北谷町</v>
      </c>
      <c r="P612" s="102" t="s">
        <v>1694</v>
      </c>
      <c r="Q612" s="103">
        <v>41000</v>
      </c>
    </row>
    <row r="613" spans="1:17">
      <c r="A613" s="102">
        <v>4751200553</v>
      </c>
      <c r="B613" s="102" t="s">
        <v>391</v>
      </c>
      <c r="C613" s="102" t="s">
        <v>3482</v>
      </c>
      <c r="D613" s="102" t="s">
        <v>3483</v>
      </c>
      <c r="E613" s="102">
        <v>9012301</v>
      </c>
      <c r="F613" s="102" t="s">
        <v>3484</v>
      </c>
      <c r="G613" s="102" t="s">
        <v>3485</v>
      </c>
      <c r="H613" s="102" t="s">
        <v>4437</v>
      </c>
      <c r="I613" s="102" t="s">
        <v>4304</v>
      </c>
      <c r="J613" s="102" t="s">
        <v>4061</v>
      </c>
      <c r="K613" s="102" t="s">
        <v>3486</v>
      </c>
      <c r="L613" s="102" t="s">
        <v>3487</v>
      </c>
      <c r="M613" s="102">
        <v>9012301</v>
      </c>
      <c r="N613" s="102" t="s">
        <v>3484</v>
      </c>
      <c r="O613" s="113" t="str">
        <f>LOOKUP(0,0/FIND(プルダウン!$L$1:$L$41,N613),プルダウン!$M$1:$M$41)</f>
        <v>中城村</v>
      </c>
      <c r="P613" s="102" t="s">
        <v>3485</v>
      </c>
      <c r="Q613" s="103">
        <v>44866</v>
      </c>
    </row>
    <row r="614" spans="1:17">
      <c r="A614" s="102">
        <v>4751200553</v>
      </c>
      <c r="B614" s="102" t="s">
        <v>388</v>
      </c>
      <c r="C614" s="102" t="s">
        <v>3482</v>
      </c>
      <c r="D614" s="102" t="s">
        <v>3483</v>
      </c>
      <c r="E614" s="102">
        <v>9012301</v>
      </c>
      <c r="F614" s="102" t="s">
        <v>3484</v>
      </c>
      <c r="G614" s="102" t="s">
        <v>3485</v>
      </c>
      <c r="H614" s="102" t="s">
        <v>4437</v>
      </c>
      <c r="I614" s="102" t="s">
        <v>4304</v>
      </c>
      <c r="J614" s="102" t="s">
        <v>4061</v>
      </c>
      <c r="K614" s="102" t="s">
        <v>3486</v>
      </c>
      <c r="L614" s="102" t="s">
        <v>3487</v>
      </c>
      <c r="M614" s="102">
        <v>9012301</v>
      </c>
      <c r="N614" s="102" t="s">
        <v>3484</v>
      </c>
      <c r="O614" s="113" t="str">
        <f>LOOKUP(0,0/FIND(プルダウン!$L$1:$L$41,N614),プルダウン!$M$1:$M$41)</f>
        <v>中城村</v>
      </c>
      <c r="P614" s="102" t="s">
        <v>3485</v>
      </c>
      <c r="Q614" s="103">
        <v>44866</v>
      </c>
    </row>
    <row r="615" spans="1:17">
      <c r="A615" s="102">
        <v>4750800684</v>
      </c>
      <c r="B615" s="102" t="s">
        <v>391</v>
      </c>
      <c r="C615" s="102" t="s">
        <v>3488</v>
      </c>
      <c r="D615" s="102" t="s">
        <v>224</v>
      </c>
      <c r="E615" s="102">
        <v>9042142</v>
      </c>
      <c r="F615" s="102" t="s">
        <v>225</v>
      </c>
      <c r="G615" s="102" t="s">
        <v>226</v>
      </c>
      <c r="H615" s="102" t="s">
        <v>4437</v>
      </c>
      <c r="I615" s="102" t="s">
        <v>4305</v>
      </c>
      <c r="J615" s="102" t="s">
        <v>4061</v>
      </c>
      <c r="K615" s="102" t="s">
        <v>3489</v>
      </c>
      <c r="L615" s="102" t="s">
        <v>1394</v>
      </c>
      <c r="M615" s="102">
        <v>9042142</v>
      </c>
      <c r="N615" s="102" t="s">
        <v>225</v>
      </c>
      <c r="O615" s="113" t="str">
        <f>LOOKUP(0,0/FIND(プルダウン!$L$1:$L$41,N615),プルダウン!$M$1:$M$41)</f>
        <v>沖縄市</v>
      </c>
      <c r="P615" s="102" t="s">
        <v>226</v>
      </c>
      <c r="Q615" s="103">
        <v>43252</v>
      </c>
    </row>
    <row r="616" spans="1:17">
      <c r="A616" s="102">
        <v>4750800684</v>
      </c>
      <c r="B616" s="102" t="s">
        <v>388</v>
      </c>
      <c r="C616" s="102" t="s">
        <v>3488</v>
      </c>
      <c r="D616" s="102" t="s">
        <v>224</v>
      </c>
      <c r="E616" s="102">
        <v>9042142</v>
      </c>
      <c r="F616" s="102" t="s">
        <v>225</v>
      </c>
      <c r="G616" s="102" t="s">
        <v>226</v>
      </c>
      <c r="H616" s="102" t="s">
        <v>4437</v>
      </c>
      <c r="I616" s="102" t="s">
        <v>4305</v>
      </c>
      <c r="J616" s="102" t="s">
        <v>4061</v>
      </c>
      <c r="K616" s="102" t="s">
        <v>3489</v>
      </c>
      <c r="L616" s="102" t="s">
        <v>1394</v>
      </c>
      <c r="M616" s="102">
        <v>9042142</v>
      </c>
      <c r="N616" s="102" t="s">
        <v>225</v>
      </c>
      <c r="O616" s="113" t="str">
        <f>LOOKUP(0,0/FIND(プルダウン!$L$1:$L$41,N616),プルダウン!$M$1:$M$41)</f>
        <v>沖縄市</v>
      </c>
      <c r="P616" s="102" t="s">
        <v>226</v>
      </c>
      <c r="Q616" s="103">
        <v>43252</v>
      </c>
    </row>
    <row r="617" spans="1:17">
      <c r="A617" s="102">
        <v>4750100622</v>
      </c>
      <c r="B617" s="102" t="s">
        <v>391</v>
      </c>
      <c r="C617" s="102" t="s">
        <v>3490</v>
      </c>
      <c r="D617" s="102" t="s">
        <v>522</v>
      </c>
      <c r="E617" s="102">
        <v>9020064</v>
      </c>
      <c r="F617" s="102" t="s">
        <v>3491</v>
      </c>
      <c r="G617" s="102" t="s">
        <v>525</v>
      </c>
      <c r="H617" s="102" t="s">
        <v>4437</v>
      </c>
      <c r="I617" s="102" t="s">
        <v>4306</v>
      </c>
      <c r="J617" s="102" t="s">
        <v>4061</v>
      </c>
      <c r="K617" s="102" t="s">
        <v>3492</v>
      </c>
      <c r="L617" s="102" t="s">
        <v>523</v>
      </c>
      <c r="M617" s="102">
        <v>9000024</v>
      </c>
      <c r="N617" s="102" t="s">
        <v>524</v>
      </c>
      <c r="O617" s="113" t="str">
        <f>LOOKUP(0,0/FIND(プルダウン!$L$1:$L$41,N617),プルダウン!$M$1:$M$41)</f>
        <v>那覇市</v>
      </c>
      <c r="P617" s="102" t="s">
        <v>525</v>
      </c>
      <c r="Q617" s="103">
        <v>42825</v>
      </c>
    </row>
    <row r="618" spans="1:17">
      <c r="A618" s="102">
        <v>4750100622</v>
      </c>
      <c r="B618" s="102" t="s">
        <v>388</v>
      </c>
      <c r="C618" s="102" t="s">
        <v>3490</v>
      </c>
      <c r="D618" s="102" t="s">
        <v>522</v>
      </c>
      <c r="E618" s="102">
        <v>9020064</v>
      </c>
      <c r="F618" s="102" t="s">
        <v>3491</v>
      </c>
      <c r="G618" s="102" t="s">
        <v>525</v>
      </c>
      <c r="H618" s="102" t="s">
        <v>4437</v>
      </c>
      <c r="I618" s="102" t="s">
        <v>4306</v>
      </c>
      <c r="J618" s="102" t="s">
        <v>4061</v>
      </c>
      <c r="K618" s="102" t="s">
        <v>3492</v>
      </c>
      <c r="L618" s="102" t="s">
        <v>523</v>
      </c>
      <c r="M618" s="102">
        <v>9000024</v>
      </c>
      <c r="N618" s="102" t="s">
        <v>524</v>
      </c>
      <c r="O618" s="113" t="str">
        <f>LOOKUP(0,0/FIND(プルダウン!$L$1:$L$41,N618),プルダウン!$M$1:$M$41)</f>
        <v>那覇市</v>
      </c>
      <c r="P618" s="102" t="s">
        <v>525</v>
      </c>
      <c r="Q618" s="103">
        <v>42825</v>
      </c>
    </row>
    <row r="619" spans="1:17">
      <c r="A619" s="102">
        <v>4750200216</v>
      </c>
      <c r="B619" s="102" t="s">
        <v>388</v>
      </c>
      <c r="C619" s="102" t="s">
        <v>3493</v>
      </c>
      <c r="D619" s="102" t="s">
        <v>787</v>
      </c>
      <c r="E619" s="102">
        <v>9010302</v>
      </c>
      <c r="F619" s="102" t="s">
        <v>3494</v>
      </c>
      <c r="G619" s="102" t="s">
        <v>3495</v>
      </c>
      <c r="H619" s="102" t="s">
        <v>4437</v>
      </c>
      <c r="I619" s="102" t="s">
        <v>4307</v>
      </c>
      <c r="J619" s="102" t="s">
        <v>4061</v>
      </c>
      <c r="K619" s="102" t="s">
        <v>3496</v>
      </c>
      <c r="L619" s="102" t="s">
        <v>788</v>
      </c>
      <c r="M619" s="102">
        <v>9010302</v>
      </c>
      <c r="N619" s="102" t="s">
        <v>789</v>
      </c>
      <c r="O619" s="113" t="str">
        <f>LOOKUP(0,0/FIND(プルダウン!$L$1:$L$41,N619),プルダウン!$M$1:$M$41)</f>
        <v>糸満市</v>
      </c>
      <c r="P619" s="102" t="s">
        <v>790</v>
      </c>
      <c r="Q619" s="103">
        <v>42461</v>
      </c>
    </row>
    <row r="620" spans="1:17">
      <c r="A620" s="102">
        <v>4750700231</v>
      </c>
      <c r="B620" s="102" t="s">
        <v>388</v>
      </c>
      <c r="C620" s="102" t="s">
        <v>3493</v>
      </c>
      <c r="D620" s="102" t="s">
        <v>787</v>
      </c>
      <c r="E620" s="102">
        <v>9010302</v>
      </c>
      <c r="F620" s="102" t="s">
        <v>3494</v>
      </c>
      <c r="G620" s="102" t="s">
        <v>790</v>
      </c>
      <c r="H620" s="102" t="s">
        <v>4437</v>
      </c>
      <c r="I620" s="102" t="s">
        <v>4307</v>
      </c>
      <c r="J620" s="102" t="s">
        <v>4061</v>
      </c>
      <c r="K620" s="102" t="s">
        <v>3497</v>
      </c>
      <c r="L620" s="102" t="s">
        <v>1224</v>
      </c>
      <c r="M620" s="102">
        <v>9010244</v>
      </c>
      <c r="N620" s="102" t="s">
        <v>1225</v>
      </c>
      <c r="O620" s="113" t="str">
        <f>LOOKUP(0,0/FIND(プルダウン!$L$1:$L$41,N620),プルダウン!$M$1:$M$41)</f>
        <v>豊見城市</v>
      </c>
      <c r="P620" s="102" t="s">
        <v>1226</v>
      </c>
      <c r="Q620" s="103">
        <v>43252</v>
      </c>
    </row>
    <row r="621" spans="1:17">
      <c r="A621" s="102">
        <v>4751300429</v>
      </c>
      <c r="B621" s="102" t="s">
        <v>391</v>
      </c>
      <c r="C621" s="102" t="s">
        <v>3498</v>
      </c>
      <c r="D621" s="102" t="s">
        <v>361</v>
      </c>
      <c r="E621" s="102">
        <v>9042215</v>
      </c>
      <c r="F621" s="102" t="s">
        <v>3499</v>
      </c>
      <c r="G621" s="102" t="s">
        <v>363</v>
      </c>
      <c r="H621" s="102" t="s">
        <v>4437</v>
      </c>
      <c r="I621" s="102" t="s">
        <v>4308</v>
      </c>
      <c r="J621" s="102" t="s">
        <v>4061</v>
      </c>
      <c r="K621" s="102" t="s">
        <v>3500</v>
      </c>
      <c r="L621" s="102" t="s">
        <v>1893</v>
      </c>
      <c r="M621" s="102">
        <v>9042202</v>
      </c>
      <c r="N621" s="102" t="s">
        <v>1894</v>
      </c>
      <c r="O621" s="113" t="str">
        <f>LOOKUP(0,0/FIND(プルダウン!$L$1:$L$41,N621),プルダウン!$M$1:$M$41)</f>
        <v>うるま市</v>
      </c>
      <c r="P621" s="102" t="s">
        <v>363</v>
      </c>
      <c r="Q621" s="103">
        <v>43800</v>
      </c>
    </row>
    <row r="622" spans="1:17">
      <c r="A622" s="102">
        <v>4751300429</v>
      </c>
      <c r="B622" s="102" t="s">
        <v>388</v>
      </c>
      <c r="C622" s="102" t="s">
        <v>3498</v>
      </c>
      <c r="D622" s="102" t="s">
        <v>361</v>
      </c>
      <c r="E622" s="102">
        <v>9042215</v>
      </c>
      <c r="F622" s="102" t="s">
        <v>3499</v>
      </c>
      <c r="G622" s="102" t="s">
        <v>363</v>
      </c>
      <c r="H622" s="102" t="s">
        <v>4437</v>
      </c>
      <c r="I622" s="102" t="s">
        <v>4308</v>
      </c>
      <c r="J622" s="102" t="s">
        <v>4061</v>
      </c>
      <c r="K622" s="102" t="s">
        <v>3500</v>
      </c>
      <c r="L622" s="102" t="s">
        <v>1893</v>
      </c>
      <c r="M622" s="102">
        <v>9042202</v>
      </c>
      <c r="N622" s="102" t="s">
        <v>362</v>
      </c>
      <c r="O622" s="113" t="str">
        <f>LOOKUP(0,0/FIND(プルダウン!$L$1:$L$41,N622),プルダウン!$M$1:$M$41)</f>
        <v>うるま市</v>
      </c>
      <c r="P622" s="102" t="s">
        <v>363</v>
      </c>
      <c r="Q622" s="103">
        <v>43800</v>
      </c>
    </row>
    <row r="623" spans="1:17">
      <c r="A623" s="102">
        <v>4750200380</v>
      </c>
      <c r="B623" s="102" t="s">
        <v>391</v>
      </c>
      <c r="C623" s="102" t="s">
        <v>3501</v>
      </c>
      <c r="D623" s="102" t="s">
        <v>830</v>
      </c>
      <c r="E623" s="102">
        <v>9000014</v>
      </c>
      <c r="F623" s="102" t="s">
        <v>3502</v>
      </c>
      <c r="G623" s="102" t="s">
        <v>3503</v>
      </c>
      <c r="H623" s="102" t="s">
        <v>4437</v>
      </c>
      <c r="I623" s="102" t="s">
        <v>4309</v>
      </c>
      <c r="J623" s="102" t="s">
        <v>4061</v>
      </c>
      <c r="K623" s="102" t="s">
        <v>3504</v>
      </c>
      <c r="L623" s="102" t="s">
        <v>831</v>
      </c>
      <c r="M623" s="102">
        <v>9010311</v>
      </c>
      <c r="N623" s="102" t="s">
        <v>832</v>
      </c>
      <c r="O623" s="113" t="str">
        <f>LOOKUP(0,0/FIND(プルダウン!$L$1:$L$41,N623),プルダウン!$M$1:$M$41)</f>
        <v>糸満市</v>
      </c>
      <c r="P623" s="102" t="s">
        <v>833</v>
      </c>
      <c r="Q623" s="103">
        <v>43586</v>
      </c>
    </row>
    <row r="624" spans="1:17">
      <c r="A624" s="102">
        <v>4750200380</v>
      </c>
      <c r="B624" s="102" t="s">
        <v>388</v>
      </c>
      <c r="C624" s="102" t="s">
        <v>3501</v>
      </c>
      <c r="D624" s="102" t="s">
        <v>830</v>
      </c>
      <c r="E624" s="102">
        <v>9000014</v>
      </c>
      <c r="F624" s="102" t="s">
        <v>3502</v>
      </c>
      <c r="G624" s="102" t="s">
        <v>3503</v>
      </c>
      <c r="H624" s="102" t="s">
        <v>4437</v>
      </c>
      <c r="I624" s="102" t="s">
        <v>4309</v>
      </c>
      <c r="J624" s="102" t="s">
        <v>4061</v>
      </c>
      <c r="K624" s="102" t="s">
        <v>3504</v>
      </c>
      <c r="L624" s="102" t="s">
        <v>831</v>
      </c>
      <c r="M624" s="102">
        <v>9010311</v>
      </c>
      <c r="N624" s="102" t="s">
        <v>832</v>
      </c>
      <c r="O624" s="113" t="str">
        <f>LOOKUP(0,0/FIND(プルダウン!$L$1:$L$41,N624),プルダウン!$M$1:$M$41)</f>
        <v>糸満市</v>
      </c>
      <c r="P624" s="102" t="s">
        <v>833</v>
      </c>
      <c r="Q624" s="103">
        <v>43586</v>
      </c>
    </row>
    <row r="625" spans="1:17">
      <c r="A625" s="102">
        <v>4752300170</v>
      </c>
      <c r="B625" s="102" t="s">
        <v>391</v>
      </c>
      <c r="C625" s="102" t="s">
        <v>3505</v>
      </c>
      <c r="D625" s="102" t="s">
        <v>2235</v>
      </c>
      <c r="E625" s="102">
        <v>9060012</v>
      </c>
      <c r="F625" s="102" t="s">
        <v>2237</v>
      </c>
      <c r="G625" s="102" t="s">
        <v>2238</v>
      </c>
      <c r="H625" s="102" t="s">
        <v>4437</v>
      </c>
      <c r="I625" s="102" t="s">
        <v>4310</v>
      </c>
      <c r="J625" s="102" t="s">
        <v>4061</v>
      </c>
      <c r="K625" s="102" t="s">
        <v>3506</v>
      </c>
      <c r="L625" s="102" t="s">
        <v>2236</v>
      </c>
      <c r="M625" s="102">
        <v>9060012</v>
      </c>
      <c r="N625" s="102" t="s">
        <v>2237</v>
      </c>
      <c r="O625" s="113" t="str">
        <f>LOOKUP(0,0/FIND(プルダウン!$L$1:$L$41,N625),プルダウン!$M$1:$M$41)</f>
        <v>宮古島市</v>
      </c>
      <c r="P625" s="102" t="s">
        <v>2238</v>
      </c>
      <c r="Q625" s="103">
        <v>44652</v>
      </c>
    </row>
    <row r="626" spans="1:17">
      <c r="A626" s="102">
        <v>4752300170</v>
      </c>
      <c r="B626" s="102" t="s">
        <v>388</v>
      </c>
      <c r="C626" s="102" t="s">
        <v>3505</v>
      </c>
      <c r="D626" s="102" t="s">
        <v>2235</v>
      </c>
      <c r="E626" s="102">
        <v>9060012</v>
      </c>
      <c r="F626" s="102" t="s">
        <v>2237</v>
      </c>
      <c r="G626" s="102" t="s">
        <v>2238</v>
      </c>
      <c r="H626" s="102" t="s">
        <v>4437</v>
      </c>
      <c r="I626" s="102" t="s">
        <v>4310</v>
      </c>
      <c r="J626" s="102" t="s">
        <v>4061</v>
      </c>
      <c r="K626" s="102" t="s">
        <v>3506</v>
      </c>
      <c r="L626" s="102" t="s">
        <v>2236</v>
      </c>
      <c r="M626" s="102">
        <v>9060012</v>
      </c>
      <c r="N626" s="102" t="s">
        <v>2237</v>
      </c>
      <c r="O626" s="113" t="str">
        <f>LOOKUP(0,0/FIND(プルダウン!$L$1:$L$41,N626),プルダウン!$M$1:$M$41)</f>
        <v>宮古島市</v>
      </c>
      <c r="P626" s="102" t="s">
        <v>2238</v>
      </c>
      <c r="Q626" s="103">
        <v>44652</v>
      </c>
    </row>
    <row r="627" spans="1:17">
      <c r="A627" s="102">
        <v>4750800320</v>
      </c>
      <c r="B627" s="102" t="s">
        <v>391</v>
      </c>
      <c r="C627" s="102" t="s">
        <v>3507</v>
      </c>
      <c r="D627" s="102" t="s">
        <v>233</v>
      </c>
      <c r="E627" s="102">
        <v>9042242</v>
      </c>
      <c r="F627" s="102" t="s">
        <v>3508</v>
      </c>
      <c r="G627" s="102" t="s">
        <v>234</v>
      </c>
      <c r="H627" s="102" t="s">
        <v>4437</v>
      </c>
      <c r="I627" s="102" t="s">
        <v>4311</v>
      </c>
      <c r="J627" s="102" t="s">
        <v>4061</v>
      </c>
      <c r="K627" s="102" t="s">
        <v>3509</v>
      </c>
      <c r="L627" s="102" t="s">
        <v>1314</v>
      </c>
      <c r="M627" s="102">
        <v>9042242</v>
      </c>
      <c r="N627" s="102" t="s">
        <v>1315</v>
      </c>
      <c r="O627" s="113" t="str">
        <f>LOOKUP(0,0/FIND(プルダウン!$L$1:$L$41,N627),プルダウン!$M$1:$M$41)</f>
        <v>うるま市</v>
      </c>
      <c r="P627" s="102" t="s">
        <v>1316</v>
      </c>
      <c r="Q627" s="103">
        <v>41913</v>
      </c>
    </row>
    <row r="628" spans="1:17">
      <c r="A628" s="102">
        <v>4750800320</v>
      </c>
      <c r="B628" s="102" t="s">
        <v>388</v>
      </c>
      <c r="C628" s="102" t="s">
        <v>3507</v>
      </c>
      <c r="D628" s="102" t="s">
        <v>233</v>
      </c>
      <c r="E628" s="102">
        <v>9042242</v>
      </c>
      <c r="F628" s="102" t="s">
        <v>3508</v>
      </c>
      <c r="G628" s="102" t="s">
        <v>234</v>
      </c>
      <c r="H628" s="102" t="s">
        <v>4437</v>
      </c>
      <c r="I628" s="102" t="s">
        <v>4311</v>
      </c>
      <c r="J628" s="102" t="s">
        <v>4061</v>
      </c>
      <c r="K628" s="102" t="s">
        <v>3509</v>
      </c>
      <c r="L628" s="102" t="s">
        <v>1314</v>
      </c>
      <c r="M628" s="102">
        <v>9042242</v>
      </c>
      <c r="N628" s="102" t="s">
        <v>1315</v>
      </c>
      <c r="O628" s="113" t="str">
        <f>LOOKUP(0,0/FIND(プルダウン!$L$1:$L$41,N628),プルダウン!$M$1:$M$41)</f>
        <v>うるま市</v>
      </c>
      <c r="P628" s="102" t="s">
        <v>1316</v>
      </c>
      <c r="Q628" s="103">
        <v>41913</v>
      </c>
    </row>
    <row r="629" spans="1:17">
      <c r="A629" s="102">
        <v>4751600299</v>
      </c>
      <c r="B629" s="102" t="s">
        <v>388</v>
      </c>
      <c r="C629" s="102" t="s">
        <v>3510</v>
      </c>
      <c r="D629" s="102" t="s">
        <v>2030</v>
      </c>
      <c r="E629" s="102">
        <v>9050017</v>
      </c>
      <c r="F629" s="102" t="s">
        <v>2032</v>
      </c>
      <c r="G629" s="102" t="s">
        <v>2033</v>
      </c>
      <c r="H629" s="102" t="s">
        <v>4437</v>
      </c>
      <c r="I629" s="102" t="s">
        <v>4312</v>
      </c>
      <c r="J629" s="102" t="s">
        <v>4061</v>
      </c>
      <c r="K629" s="102" t="s">
        <v>3511</v>
      </c>
      <c r="L629" s="102" t="s">
        <v>2031</v>
      </c>
      <c r="M629" s="102">
        <v>9050017</v>
      </c>
      <c r="N629" s="102" t="s">
        <v>2032</v>
      </c>
      <c r="O629" s="113" t="str">
        <f>LOOKUP(0,0/FIND(プルダウン!$L$1:$L$41,N629),プルダウン!$M$1:$M$41)</f>
        <v>名護市</v>
      </c>
      <c r="P629" s="102" t="s">
        <v>2033</v>
      </c>
      <c r="Q629" s="103">
        <v>43525</v>
      </c>
    </row>
    <row r="630" spans="1:17">
      <c r="A630" s="102">
        <v>4750500144</v>
      </c>
      <c r="B630" s="102" t="s">
        <v>391</v>
      </c>
      <c r="C630" s="102" t="s">
        <v>3512</v>
      </c>
      <c r="D630" s="102" t="s">
        <v>1148</v>
      </c>
      <c r="E630" s="102">
        <v>9030125</v>
      </c>
      <c r="F630" s="102" t="s">
        <v>1150</v>
      </c>
      <c r="G630" s="102" t="s">
        <v>1151</v>
      </c>
      <c r="H630" s="102" t="s">
        <v>4437</v>
      </c>
      <c r="I630" s="102" t="s">
        <v>4313</v>
      </c>
      <c r="J630" s="102" t="s">
        <v>4061</v>
      </c>
      <c r="K630" s="102" t="s">
        <v>3513</v>
      </c>
      <c r="L630" s="102" t="s">
        <v>1149</v>
      </c>
      <c r="M630" s="102">
        <v>9030125</v>
      </c>
      <c r="N630" s="102" t="s">
        <v>1150</v>
      </c>
      <c r="O630" s="113" t="str">
        <f>LOOKUP(0,0/FIND(プルダウン!$L$1:$L$41,N630),プルダウン!$M$1:$M$41)</f>
        <v>西原町</v>
      </c>
      <c r="P630" s="102" t="s">
        <v>1151</v>
      </c>
      <c r="Q630" s="103">
        <v>42856</v>
      </c>
    </row>
    <row r="631" spans="1:17">
      <c r="A631" s="102">
        <v>4750500144</v>
      </c>
      <c r="B631" s="102" t="s">
        <v>388</v>
      </c>
      <c r="C631" s="102" t="s">
        <v>3512</v>
      </c>
      <c r="D631" s="102" t="s">
        <v>1148</v>
      </c>
      <c r="E631" s="102">
        <v>9030125</v>
      </c>
      <c r="F631" s="102" t="s">
        <v>1150</v>
      </c>
      <c r="G631" s="102" t="s">
        <v>1151</v>
      </c>
      <c r="H631" s="102" t="s">
        <v>4437</v>
      </c>
      <c r="I631" s="102" t="s">
        <v>4313</v>
      </c>
      <c r="J631" s="102" t="s">
        <v>4061</v>
      </c>
      <c r="K631" s="102" t="s">
        <v>3513</v>
      </c>
      <c r="L631" s="102" t="s">
        <v>1149</v>
      </c>
      <c r="M631" s="102">
        <v>9030125</v>
      </c>
      <c r="N631" s="102" t="s">
        <v>1150</v>
      </c>
      <c r="O631" s="113" t="str">
        <f>LOOKUP(0,0/FIND(プルダウン!$L$1:$L$41,N631),プルダウン!$M$1:$M$41)</f>
        <v>西原町</v>
      </c>
      <c r="P631" s="102" t="s">
        <v>1151</v>
      </c>
      <c r="Q631" s="103">
        <v>42856</v>
      </c>
    </row>
    <row r="632" spans="1:17">
      <c r="A632" s="102">
        <v>4750800940</v>
      </c>
      <c r="B632" s="102" t="s">
        <v>391</v>
      </c>
      <c r="C632" s="102" t="s">
        <v>3514</v>
      </c>
      <c r="D632" s="102" t="s">
        <v>1469</v>
      </c>
      <c r="E632" s="102">
        <v>9040034</v>
      </c>
      <c r="F632" s="102" t="s">
        <v>3515</v>
      </c>
      <c r="G632" s="102" t="s">
        <v>3516</v>
      </c>
      <c r="H632" s="102" t="s">
        <v>4437</v>
      </c>
      <c r="I632" s="102" t="s">
        <v>4314</v>
      </c>
      <c r="J632" s="102" t="s">
        <v>4061</v>
      </c>
      <c r="K632" s="102" t="s">
        <v>3517</v>
      </c>
      <c r="L632" s="102" t="s">
        <v>1470</v>
      </c>
      <c r="M632" s="102">
        <v>9040034</v>
      </c>
      <c r="N632" s="102" t="s">
        <v>1471</v>
      </c>
      <c r="O632" s="113" t="str">
        <f>LOOKUP(0,0/FIND(プルダウン!$L$1:$L$41,N632),プルダウン!$M$1:$M$41)</f>
        <v>沖縄市</v>
      </c>
      <c r="P632" s="102" t="s">
        <v>1472</v>
      </c>
      <c r="Q632" s="103">
        <v>44317</v>
      </c>
    </row>
    <row r="633" spans="1:17">
      <c r="A633" s="102">
        <v>4750800940</v>
      </c>
      <c r="B633" s="102" t="s">
        <v>388</v>
      </c>
      <c r="C633" s="102" t="s">
        <v>3514</v>
      </c>
      <c r="D633" s="102" t="s">
        <v>1469</v>
      </c>
      <c r="E633" s="102">
        <v>9040034</v>
      </c>
      <c r="F633" s="102" t="s">
        <v>3515</v>
      </c>
      <c r="G633" s="102" t="s">
        <v>3516</v>
      </c>
      <c r="H633" s="102" t="s">
        <v>4437</v>
      </c>
      <c r="I633" s="102" t="s">
        <v>4314</v>
      </c>
      <c r="J633" s="102" t="s">
        <v>4061</v>
      </c>
      <c r="K633" s="102" t="s">
        <v>3517</v>
      </c>
      <c r="L633" s="102" t="s">
        <v>1470</v>
      </c>
      <c r="M633" s="102">
        <v>9040034</v>
      </c>
      <c r="N633" s="102" t="s">
        <v>1471</v>
      </c>
      <c r="O633" s="113" t="str">
        <f>LOOKUP(0,0/FIND(プルダウン!$L$1:$L$41,N633),プルダウン!$M$1:$M$41)</f>
        <v>沖縄市</v>
      </c>
      <c r="P633" s="102" t="s">
        <v>1472</v>
      </c>
      <c r="Q633" s="103">
        <v>44317</v>
      </c>
    </row>
    <row r="634" spans="1:17">
      <c r="A634" s="102">
        <v>4751700263</v>
      </c>
      <c r="B634" s="102" t="s">
        <v>391</v>
      </c>
      <c r="C634" s="102" t="s">
        <v>3518</v>
      </c>
      <c r="D634" s="102" t="s">
        <v>2118</v>
      </c>
      <c r="E634" s="102">
        <v>9050423</v>
      </c>
      <c r="F634" s="102" t="s">
        <v>3519</v>
      </c>
      <c r="G634" s="102" t="s">
        <v>2121</v>
      </c>
      <c r="H634" s="102" t="s">
        <v>4437</v>
      </c>
      <c r="I634" s="102" t="s">
        <v>4315</v>
      </c>
      <c r="J634" s="102" t="s">
        <v>4061</v>
      </c>
      <c r="K634" s="102" t="s">
        <v>3520</v>
      </c>
      <c r="L634" s="102" t="s">
        <v>2119</v>
      </c>
      <c r="M634" s="102">
        <v>9050213</v>
      </c>
      <c r="N634" s="102" t="s">
        <v>2120</v>
      </c>
      <c r="O634" s="113" t="str">
        <f>LOOKUP(0,0/FIND(プルダウン!$L$1:$L$41,N634),プルダウン!$M$1:$M$41)</f>
        <v>本部町</v>
      </c>
      <c r="P634" s="102" t="s">
        <v>2121</v>
      </c>
      <c r="Q634" s="103">
        <v>43678</v>
      </c>
    </row>
    <row r="635" spans="1:17">
      <c r="A635" s="102">
        <v>4751700263</v>
      </c>
      <c r="B635" s="102" t="s">
        <v>388</v>
      </c>
      <c r="C635" s="102" t="s">
        <v>3518</v>
      </c>
      <c r="D635" s="102" t="s">
        <v>2118</v>
      </c>
      <c r="E635" s="102">
        <v>9050423</v>
      </c>
      <c r="F635" s="102" t="s">
        <v>3519</v>
      </c>
      <c r="G635" s="102" t="s">
        <v>2121</v>
      </c>
      <c r="H635" s="102" t="s">
        <v>4437</v>
      </c>
      <c r="I635" s="102" t="s">
        <v>4315</v>
      </c>
      <c r="J635" s="102" t="s">
        <v>4061</v>
      </c>
      <c r="K635" s="102" t="s">
        <v>3520</v>
      </c>
      <c r="L635" s="102" t="s">
        <v>2119</v>
      </c>
      <c r="M635" s="102">
        <v>9050213</v>
      </c>
      <c r="N635" s="102" t="s">
        <v>2120</v>
      </c>
      <c r="O635" s="113" t="str">
        <f>LOOKUP(0,0/FIND(プルダウン!$L$1:$L$41,N635),プルダウン!$M$1:$M$41)</f>
        <v>本部町</v>
      </c>
      <c r="P635" s="102" t="s">
        <v>2121</v>
      </c>
      <c r="Q635" s="103">
        <v>43678</v>
      </c>
    </row>
    <row r="636" spans="1:17">
      <c r="A636" s="102">
        <v>4750900161</v>
      </c>
      <c r="B636" s="102" t="s">
        <v>388</v>
      </c>
      <c r="C636" s="102" t="s">
        <v>3521</v>
      </c>
      <c r="D636" s="102" t="s">
        <v>1571</v>
      </c>
      <c r="E636" s="102">
        <v>9012225</v>
      </c>
      <c r="F636" s="102" t="s">
        <v>1573</v>
      </c>
      <c r="G636" s="102" t="s">
        <v>3522</v>
      </c>
      <c r="H636" s="102" t="s">
        <v>4437</v>
      </c>
      <c r="I636" s="102" t="s">
        <v>4316</v>
      </c>
      <c r="J636" s="102" t="s">
        <v>4061</v>
      </c>
      <c r="K636" s="102" t="s">
        <v>3523</v>
      </c>
      <c r="L636" s="102" t="s">
        <v>1572</v>
      </c>
      <c r="M636" s="102">
        <v>9012225</v>
      </c>
      <c r="N636" s="102" t="s">
        <v>1573</v>
      </c>
      <c r="O636" s="113" t="str">
        <f>LOOKUP(0,0/FIND(プルダウン!$L$1:$L$41,N636),プルダウン!$M$1:$M$41)</f>
        <v>宜野湾市</v>
      </c>
      <c r="P636" s="102" t="s">
        <v>1574</v>
      </c>
      <c r="Q636" s="103">
        <v>42339</v>
      </c>
    </row>
    <row r="637" spans="1:17">
      <c r="A637" s="102">
        <v>4750900286</v>
      </c>
      <c r="B637" s="102" t="s">
        <v>388</v>
      </c>
      <c r="C637" s="102" t="s">
        <v>3521</v>
      </c>
      <c r="D637" s="102" t="s">
        <v>1571</v>
      </c>
      <c r="E637" s="102">
        <v>9012225</v>
      </c>
      <c r="F637" s="102" t="s">
        <v>3524</v>
      </c>
      <c r="G637" s="102" t="s">
        <v>1574</v>
      </c>
      <c r="H637" s="102" t="s">
        <v>4437</v>
      </c>
      <c r="I637" s="102" t="s">
        <v>4316</v>
      </c>
      <c r="J637" s="102" t="s">
        <v>4061</v>
      </c>
      <c r="K637" s="102"/>
      <c r="L637" s="102" t="s">
        <v>1607</v>
      </c>
      <c r="M637" s="102">
        <v>9012226</v>
      </c>
      <c r="N637" s="102" t="s">
        <v>1608</v>
      </c>
      <c r="O637" s="113" t="str">
        <f>LOOKUP(0,0/FIND(プルダウン!$L$1:$L$41,N637),プルダウン!$M$1:$M$41)</f>
        <v>宜野湾市</v>
      </c>
      <c r="P637" s="102" t="s">
        <v>1574</v>
      </c>
      <c r="Q637" s="103">
        <v>43252</v>
      </c>
    </row>
    <row r="638" spans="1:17">
      <c r="A638" s="102">
        <v>4751900061</v>
      </c>
      <c r="B638" s="102" t="s">
        <v>391</v>
      </c>
      <c r="C638" s="102" t="s">
        <v>3525</v>
      </c>
      <c r="D638" s="102" t="s">
        <v>2144</v>
      </c>
      <c r="E638" s="102">
        <v>9011304</v>
      </c>
      <c r="F638" s="102" t="s">
        <v>3526</v>
      </c>
      <c r="G638" s="102" t="s">
        <v>2146</v>
      </c>
      <c r="H638" s="102" t="s">
        <v>4437</v>
      </c>
      <c r="I638" s="102" t="s">
        <v>4317</v>
      </c>
      <c r="J638" s="102" t="s">
        <v>4061</v>
      </c>
      <c r="K638" s="102" t="s">
        <v>3527</v>
      </c>
      <c r="L638" s="102" t="s">
        <v>2145</v>
      </c>
      <c r="M638" s="102">
        <v>9011304</v>
      </c>
      <c r="N638" s="102" t="s">
        <v>3528</v>
      </c>
      <c r="O638" s="113" t="str">
        <f>LOOKUP(0,0/FIND(プルダウン!$L$1:$L$41,N638),プルダウン!$M$1:$M$41)</f>
        <v>与那原町</v>
      </c>
      <c r="P638" s="102" t="s">
        <v>2146</v>
      </c>
      <c r="Q638" s="103">
        <v>42736</v>
      </c>
    </row>
    <row r="639" spans="1:17">
      <c r="A639" s="102">
        <v>4751900061</v>
      </c>
      <c r="B639" s="102" t="s">
        <v>388</v>
      </c>
      <c r="C639" s="102" t="s">
        <v>3525</v>
      </c>
      <c r="D639" s="102" t="s">
        <v>2144</v>
      </c>
      <c r="E639" s="102">
        <v>9011304</v>
      </c>
      <c r="F639" s="102" t="s">
        <v>3526</v>
      </c>
      <c r="G639" s="102" t="s">
        <v>2146</v>
      </c>
      <c r="H639" s="102" t="s">
        <v>4437</v>
      </c>
      <c r="I639" s="102" t="s">
        <v>4317</v>
      </c>
      <c r="J639" s="102" t="s">
        <v>4061</v>
      </c>
      <c r="K639" s="102" t="s">
        <v>3527</v>
      </c>
      <c r="L639" s="102" t="s">
        <v>2145</v>
      </c>
      <c r="M639" s="102">
        <v>9011304</v>
      </c>
      <c r="N639" s="102" t="s">
        <v>3528</v>
      </c>
      <c r="O639" s="113" t="str">
        <f>LOOKUP(0,0/FIND(プルダウン!$L$1:$L$41,N639),プルダウン!$M$1:$M$41)</f>
        <v>与那原町</v>
      </c>
      <c r="P639" s="102" t="s">
        <v>2146</v>
      </c>
      <c r="Q639" s="103">
        <v>42736</v>
      </c>
    </row>
    <row r="640" spans="1:17">
      <c r="A640" s="102">
        <v>4750101240</v>
      </c>
      <c r="B640" s="102" t="s">
        <v>391</v>
      </c>
      <c r="C640" s="102" t="s">
        <v>3529</v>
      </c>
      <c r="D640" s="102" t="s">
        <v>621</v>
      </c>
      <c r="E640" s="102">
        <v>9011111</v>
      </c>
      <c r="F640" s="102" t="s">
        <v>3530</v>
      </c>
      <c r="G640" s="102" t="s">
        <v>879</v>
      </c>
      <c r="H640" s="102" t="s">
        <v>4437</v>
      </c>
      <c r="I640" s="102" t="s">
        <v>4318</v>
      </c>
      <c r="J640" s="102" t="s">
        <v>4061</v>
      </c>
      <c r="K640" s="102" t="s">
        <v>3531</v>
      </c>
      <c r="L640" s="102" t="s">
        <v>717</v>
      </c>
      <c r="M640" s="102">
        <v>9010153</v>
      </c>
      <c r="N640" s="102" t="s">
        <v>718</v>
      </c>
      <c r="O640" s="113" t="str">
        <f>LOOKUP(0,0/FIND(プルダウン!$L$1:$L$41,N640),プルダウン!$M$1:$M$41)</f>
        <v>那覇市</v>
      </c>
      <c r="P640" s="102" t="s">
        <v>719</v>
      </c>
      <c r="Q640" s="103">
        <v>44682</v>
      </c>
    </row>
    <row r="641" spans="1:17">
      <c r="A641" s="102">
        <v>4750101240</v>
      </c>
      <c r="B641" s="102" t="s">
        <v>388</v>
      </c>
      <c r="C641" s="102" t="s">
        <v>3529</v>
      </c>
      <c r="D641" s="102" t="s">
        <v>621</v>
      </c>
      <c r="E641" s="102">
        <v>9011111</v>
      </c>
      <c r="F641" s="102" t="s">
        <v>3530</v>
      </c>
      <c r="G641" s="102" t="s">
        <v>879</v>
      </c>
      <c r="H641" s="102" t="s">
        <v>4437</v>
      </c>
      <c r="I641" s="102" t="s">
        <v>4318</v>
      </c>
      <c r="J641" s="102" t="s">
        <v>4061</v>
      </c>
      <c r="K641" s="102" t="s">
        <v>3531</v>
      </c>
      <c r="L641" s="102" t="s">
        <v>717</v>
      </c>
      <c r="M641" s="102">
        <v>9010153</v>
      </c>
      <c r="N641" s="102" t="s">
        <v>718</v>
      </c>
      <c r="O641" s="113" t="str">
        <f>LOOKUP(0,0/FIND(プルダウン!$L$1:$L$41,N641),プルダウン!$M$1:$M$41)</f>
        <v>那覇市</v>
      </c>
      <c r="P641" s="102" t="s">
        <v>719</v>
      </c>
      <c r="Q641" s="103">
        <v>44682</v>
      </c>
    </row>
    <row r="642" spans="1:17">
      <c r="A642" s="102">
        <v>4750101141</v>
      </c>
      <c r="B642" s="102" t="s">
        <v>391</v>
      </c>
      <c r="C642" s="102" t="s">
        <v>3529</v>
      </c>
      <c r="D642" s="102" t="s">
        <v>621</v>
      </c>
      <c r="E642" s="102">
        <v>9011111</v>
      </c>
      <c r="F642" s="102" t="s">
        <v>3532</v>
      </c>
      <c r="G642" s="102" t="s">
        <v>879</v>
      </c>
      <c r="H642" s="102" t="s">
        <v>4437</v>
      </c>
      <c r="I642" s="102" t="s">
        <v>4318</v>
      </c>
      <c r="J642" s="102" t="s">
        <v>4061</v>
      </c>
      <c r="K642" s="102" t="s">
        <v>3533</v>
      </c>
      <c r="L642" s="102" t="s">
        <v>680</v>
      </c>
      <c r="M642" s="102">
        <v>9000002</v>
      </c>
      <c r="N642" s="102" t="s">
        <v>681</v>
      </c>
      <c r="O642" s="113" t="str">
        <f>LOOKUP(0,0/FIND(プルダウン!$L$1:$L$41,N642),プルダウン!$M$1:$M$41)</f>
        <v>那覇市</v>
      </c>
      <c r="P642" s="102" t="s">
        <v>682</v>
      </c>
      <c r="Q642" s="103">
        <v>44621</v>
      </c>
    </row>
    <row r="643" spans="1:17">
      <c r="A643" s="102">
        <v>4750101141</v>
      </c>
      <c r="B643" s="102" t="s">
        <v>388</v>
      </c>
      <c r="C643" s="102" t="s">
        <v>3529</v>
      </c>
      <c r="D643" s="102" t="s">
        <v>621</v>
      </c>
      <c r="E643" s="102">
        <v>9011111</v>
      </c>
      <c r="F643" s="102" t="s">
        <v>3532</v>
      </c>
      <c r="G643" s="102" t="s">
        <v>879</v>
      </c>
      <c r="H643" s="102" t="s">
        <v>4437</v>
      </c>
      <c r="I643" s="102" t="s">
        <v>4318</v>
      </c>
      <c r="J643" s="102" t="s">
        <v>4061</v>
      </c>
      <c r="K643" s="102" t="s">
        <v>3534</v>
      </c>
      <c r="L643" s="102" t="s">
        <v>683</v>
      </c>
      <c r="M643" s="102">
        <v>9000002</v>
      </c>
      <c r="N643" s="102" t="s">
        <v>684</v>
      </c>
      <c r="O643" s="113" t="str">
        <f>LOOKUP(0,0/FIND(プルダウン!$L$1:$L$41,N643),プルダウン!$M$1:$M$41)</f>
        <v>那覇市</v>
      </c>
      <c r="P643" s="102" t="s">
        <v>682</v>
      </c>
      <c r="Q643" s="103">
        <v>44682</v>
      </c>
    </row>
    <row r="644" spans="1:17">
      <c r="A644" s="102">
        <v>4750100978</v>
      </c>
      <c r="B644" s="102" t="s">
        <v>388</v>
      </c>
      <c r="C644" s="102" t="s">
        <v>3529</v>
      </c>
      <c r="D644" s="102" t="s">
        <v>621</v>
      </c>
      <c r="E644" s="102">
        <v>9011111</v>
      </c>
      <c r="F644" s="102" t="s">
        <v>3535</v>
      </c>
      <c r="G644" s="102" t="s">
        <v>879</v>
      </c>
      <c r="H644" s="102" t="s">
        <v>4437</v>
      </c>
      <c r="I644" s="102" t="s">
        <v>4318</v>
      </c>
      <c r="J644" s="102" t="s">
        <v>4061</v>
      </c>
      <c r="K644" s="102" t="s">
        <v>3536</v>
      </c>
      <c r="L644" s="102" t="s">
        <v>622</v>
      </c>
      <c r="M644" s="102">
        <v>9020076</v>
      </c>
      <c r="N644" s="102" t="s">
        <v>623</v>
      </c>
      <c r="O644" s="113" t="str">
        <f>LOOKUP(0,0/FIND(プルダウン!$L$1:$L$41,N644),プルダウン!$M$1:$M$41)</f>
        <v>那覇市</v>
      </c>
      <c r="P644" s="102" t="s">
        <v>624</v>
      </c>
      <c r="Q644" s="103">
        <v>44075</v>
      </c>
    </row>
    <row r="645" spans="1:17">
      <c r="A645" s="102">
        <v>4750100978</v>
      </c>
      <c r="B645" s="102" t="s">
        <v>391</v>
      </c>
      <c r="C645" s="102" t="s">
        <v>3529</v>
      </c>
      <c r="D645" s="102" t="s">
        <v>621</v>
      </c>
      <c r="E645" s="102">
        <v>9011111</v>
      </c>
      <c r="F645" s="102" t="s">
        <v>3535</v>
      </c>
      <c r="G645" s="102" t="s">
        <v>879</v>
      </c>
      <c r="H645" s="102" t="s">
        <v>4437</v>
      </c>
      <c r="I645" s="102" t="s">
        <v>4318</v>
      </c>
      <c r="J645" s="102" t="s">
        <v>4061</v>
      </c>
      <c r="K645" s="102" t="s">
        <v>3537</v>
      </c>
      <c r="L645" s="102" t="s">
        <v>625</v>
      </c>
      <c r="M645" s="102">
        <v>9020076</v>
      </c>
      <c r="N645" s="102" t="s">
        <v>623</v>
      </c>
      <c r="O645" s="113" t="str">
        <f>LOOKUP(0,0/FIND(プルダウン!$L$1:$L$41,N645),プルダウン!$M$1:$M$41)</f>
        <v>那覇市</v>
      </c>
      <c r="P645" s="102" t="s">
        <v>624</v>
      </c>
      <c r="Q645" s="103">
        <v>44075</v>
      </c>
    </row>
    <row r="646" spans="1:17">
      <c r="A646" s="102">
        <v>4750200554</v>
      </c>
      <c r="B646" s="102" t="s">
        <v>391</v>
      </c>
      <c r="C646" s="102" t="s">
        <v>3529</v>
      </c>
      <c r="D646" s="102" t="s">
        <v>621</v>
      </c>
      <c r="E646" s="102">
        <v>9011111</v>
      </c>
      <c r="F646" s="102" t="s">
        <v>3538</v>
      </c>
      <c r="G646" s="102" t="s">
        <v>879</v>
      </c>
      <c r="H646" s="102" t="s">
        <v>4437</v>
      </c>
      <c r="I646" s="102" t="s">
        <v>4318</v>
      </c>
      <c r="J646" s="102" t="s">
        <v>4061</v>
      </c>
      <c r="K646" s="102" t="s">
        <v>3539</v>
      </c>
      <c r="L646" s="102" t="s">
        <v>888</v>
      </c>
      <c r="M646" s="102">
        <v>9010313</v>
      </c>
      <c r="N646" s="102" t="s">
        <v>889</v>
      </c>
      <c r="O646" s="113" t="str">
        <f>LOOKUP(0,0/FIND(プルダウン!$L$1:$L$41,N646),プルダウン!$M$1:$M$41)</f>
        <v>糸満市</v>
      </c>
      <c r="P646" s="102" t="s">
        <v>814</v>
      </c>
      <c r="Q646" s="103">
        <v>44835</v>
      </c>
    </row>
    <row r="647" spans="1:17">
      <c r="A647" s="102">
        <v>4750200562</v>
      </c>
      <c r="B647" s="102" t="s">
        <v>391</v>
      </c>
      <c r="C647" s="102" t="s">
        <v>3529</v>
      </c>
      <c r="D647" s="102" t="s">
        <v>621</v>
      </c>
      <c r="E647" s="102">
        <v>9011111</v>
      </c>
      <c r="F647" s="102" t="s">
        <v>3532</v>
      </c>
      <c r="G647" s="102" t="s">
        <v>879</v>
      </c>
      <c r="H647" s="102" t="s">
        <v>4437</v>
      </c>
      <c r="I647" s="102" t="s">
        <v>4247</v>
      </c>
      <c r="J647" s="102" t="s">
        <v>4061</v>
      </c>
      <c r="K647" s="102" t="s">
        <v>3540</v>
      </c>
      <c r="L647" s="102" t="s">
        <v>3541</v>
      </c>
      <c r="M647" s="102">
        <v>9010362</v>
      </c>
      <c r="N647" s="102" t="s">
        <v>3542</v>
      </c>
      <c r="O647" s="113" t="str">
        <f>LOOKUP(0,0/FIND(プルダウン!$L$1:$L$41,N647),プルダウン!$M$1:$M$41)</f>
        <v>糸満市</v>
      </c>
      <c r="P647" s="102" t="s">
        <v>3543</v>
      </c>
      <c r="Q647" s="103">
        <v>44927</v>
      </c>
    </row>
    <row r="648" spans="1:17">
      <c r="A648" s="102">
        <v>4750200562</v>
      </c>
      <c r="B648" s="102" t="s">
        <v>388</v>
      </c>
      <c r="C648" s="102" t="s">
        <v>3529</v>
      </c>
      <c r="D648" s="102" t="s">
        <v>621</v>
      </c>
      <c r="E648" s="102">
        <v>9011111</v>
      </c>
      <c r="F648" s="102" t="s">
        <v>3532</v>
      </c>
      <c r="G648" s="102" t="s">
        <v>879</v>
      </c>
      <c r="H648" s="102" t="s">
        <v>4437</v>
      </c>
      <c r="I648" s="102" t="s">
        <v>4247</v>
      </c>
      <c r="J648" s="102" t="s">
        <v>4061</v>
      </c>
      <c r="K648" s="102" t="s">
        <v>3540</v>
      </c>
      <c r="L648" s="102" t="s">
        <v>3541</v>
      </c>
      <c r="M648" s="102">
        <v>9010362</v>
      </c>
      <c r="N648" s="102" t="s">
        <v>3542</v>
      </c>
      <c r="O648" s="113" t="str">
        <f>LOOKUP(0,0/FIND(プルダウン!$L$1:$L$41,N648),プルダウン!$M$1:$M$41)</f>
        <v>糸満市</v>
      </c>
      <c r="P648" s="102" t="s">
        <v>3543</v>
      </c>
      <c r="Q648" s="103">
        <v>44927</v>
      </c>
    </row>
    <row r="649" spans="1:17">
      <c r="A649" s="102">
        <v>4750200265</v>
      </c>
      <c r="B649" s="102" t="s">
        <v>391</v>
      </c>
      <c r="C649" s="102" t="s">
        <v>3544</v>
      </c>
      <c r="D649" s="102" t="s">
        <v>799</v>
      </c>
      <c r="E649" s="102">
        <v>5016062</v>
      </c>
      <c r="F649" s="102" t="s">
        <v>3545</v>
      </c>
      <c r="G649" s="102" t="s">
        <v>802</v>
      </c>
      <c r="H649" s="102" t="s">
        <v>4437</v>
      </c>
      <c r="I649" s="102" t="s">
        <v>4248</v>
      </c>
      <c r="J649" s="102" t="s">
        <v>4061</v>
      </c>
      <c r="K649" s="102"/>
      <c r="L649" s="102" t="s">
        <v>800</v>
      </c>
      <c r="M649" s="102">
        <v>9010306</v>
      </c>
      <c r="N649" s="102" t="s">
        <v>801</v>
      </c>
      <c r="O649" s="113" t="str">
        <f>LOOKUP(0,0/FIND(プルダウン!$L$1:$L$41,N649),プルダウン!$M$1:$M$41)</f>
        <v>糸満市</v>
      </c>
      <c r="P649" s="102" t="s">
        <v>802</v>
      </c>
      <c r="Q649" s="103">
        <v>43191</v>
      </c>
    </row>
    <row r="650" spans="1:17">
      <c r="A650" s="102">
        <v>4750200265</v>
      </c>
      <c r="B650" s="102" t="s">
        <v>388</v>
      </c>
      <c r="C650" s="102" t="s">
        <v>3544</v>
      </c>
      <c r="D650" s="102" t="s">
        <v>799</v>
      </c>
      <c r="E650" s="102">
        <v>5016062</v>
      </c>
      <c r="F650" s="102" t="s">
        <v>3545</v>
      </c>
      <c r="G650" s="102" t="s">
        <v>802</v>
      </c>
      <c r="H650" s="102" t="s">
        <v>4437</v>
      </c>
      <c r="I650" s="102" t="s">
        <v>4248</v>
      </c>
      <c r="J650" s="102" t="s">
        <v>4061</v>
      </c>
      <c r="K650" s="102"/>
      <c r="L650" s="102" t="s">
        <v>800</v>
      </c>
      <c r="M650" s="102">
        <v>9010306</v>
      </c>
      <c r="N650" s="102" t="s">
        <v>801</v>
      </c>
      <c r="O650" s="113" t="str">
        <f>LOOKUP(0,0/FIND(プルダウン!$L$1:$L$41,N650),プルダウン!$M$1:$M$41)</f>
        <v>糸満市</v>
      </c>
      <c r="P650" s="102" t="s">
        <v>802</v>
      </c>
      <c r="Q650" s="103">
        <v>42767</v>
      </c>
    </row>
    <row r="651" spans="1:17">
      <c r="A651" s="102">
        <v>4751200512</v>
      </c>
      <c r="B651" s="102" t="s">
        <v>391</v>
      </c>
      <c r="C651" s="102" t="s">
        <v>3546</v>
      </c>
      <c r="D651" s="102" t="s">
        <v>1735</v>
      </c>
      <c r="E651" s="102">
        <v>9012421</v>
      </c>
      <c r="F651" s="102" t="s">
        <v>1737</v>
      </c>
      <c r="G651" s="102" t="s">
        <v>1738</v>
      </c>
      <c r="H651" s="102" t="s">
        <v>4437</v>
      </c>
      <c r="I651" s="102" t="s">
        <v>4319</v>
      </c>
      <c r="J651" s="102" t="s">
        <v>4061</v>
      </c>
      <c r="K651" s="102" t="s">
        <v>3547</v>
      </c>
      <c r="L651" s="102" t="s">
        <v>1788</v>
      </c>
      <c r="M651" s="102">
        <v>9012421</v>
      </c>
      <c r="N651" s="102" t="s">
        <v>1789</v>
      </c>
      <c r="O651" s="113" t="str">
        <f>LOOKUP(0,0/FIND(プルダウン!$L$1:$L$41,N651),プルダウン!$M$1:$M$41)</f>
        <v>中城村</v>
      </c>
      <c r="P651" s="102" t="s">
        <v>1790</v>
      </c>
      <c r="Q651" s="103">
        <v>44713</v>
      </c>
    </row>
    <row r="652" spans="1:17">
      <c r="A652" s="102">
        <v>4751200512</v>
      </c>
      <c r="B652" s="102" t="s">
        <v>388</v>
      </c>
      <c r="C652" s="102" t="s">
        <v>3546</v>
      </c>
      <c r="D652" s="102" t="s">
        <v>1735</v>
      </c>
      <c r="E652" s="102">
        <v>9012421</v>
      </c>
      <c r="F652" s="102" t="s">
        <v>1737</v>
      </c>
      <c r="G652" s="102" t="s">
        <v>1738</v>
      </c>
      <c r="H652" s="102" t="s">
        <v>4437</v>
      </c>
      <c r="I652" s="102" t="s">
        <v>4319</v>
      </c>
      <c r="J652" s="102" t="s">
        <v>4061</v>
      </c>
      <c r="K652" s="102" t="s">
        <v>3547</v>
      </c>
      <c r="L652" s="102" t="s">
        <v>1788</v>
      </c>
      <c r="M652" s="102">
        <v>9012421</v>
      </c>
      <c r="N652" s="102" t="s">
        <v>1789</v>
      </c>
      <c r="O652" s="113" t="str">
        <f>LOOKUP(0,0/FIND(プルダウン!$L$1:$L$41,N652),プルダウン!$M$1:$M$41)</f>
        <v>中城村</v>
      </c>
      <c r="P652" s="102" t="s">
        <v>1790</v>
      </c>
      <c r="Q652" s="103">
        <v>44713</v>
      </c>
    </row>
    <row r="653" spans="1:17">
      <c r="A653" s="102">
        <v>4751200330</v>
      </c>
      <c r="B653" s="102" t="s">
        <v>391</v>
      </c>
      <c r="C653" s="102" t="s">
        <v>3548</v>
      </c>
      <c r="D653" s="102" t="s">
        <v>1735</v>
      </c>
      <c r="E653" s="102">
        <v>9012421</v>
      </c>
      <c r="F653" s="102" t="s">
        <v>1737</v>
      </c>
      <c r="G653" s="102" t="s">
        <v>1738</v>
      </c>
      <c r="H653" s="102" t="s">
        <v>4437</v>
      </c>
      <c r="I653" s="102" t="s">
        <v>4319</v>
      </c>
      <c r="J653" s="102" t="s">
        <v>1735</v>
      </c>
      <c r="K653" s="102" t="s">
        <v>3549</v>
      </c>
      <c r="L653" s="102" t="s">
        <v>1736</v>
      </c>
      <c r="M653" s="102">
        <v>9012421</v>
      </c>
      <c r="N653" s="102" t="s">
        <v>1737</v>
      </c>
      <c r="O653" s="113" t="str">
        <f>LOOKUP(0,0/FIND(プルダウン!$L$1:$L$41,N653),プルダウン!$M$1:$M$41)</f>
        <v>中城村</v>
      </c>
      <c r="P653" s="102" t="s">
        <v>1738</v>
      </c>
      <c r="Q653" s="103">
        <v>43252</v>
      </c>
    </row>
    <row r="654" spans="1:17">
      <c r="A654" s="102">
        <v>4751200330</v>
      </c>
      <c r="B654" s="102" t="s">
        <v>388</v>
      </c>
      <c r="C654" s="102" t="s">
        <v>3548</v>
      </c>
      <c r="D654" s="102" t="s">
        <v>1735</v>
      </c>
      <c r="E654" s="102">
        <v>9012421</v>
      </c>
      <c r="F654" s="102" t="s">
        <v>1737</v>
      </c>
      <c r="G654" s="102" t="s">
        <v>1738</v>
      </c>
      <c r="H654" s="102" t="s">
        <v>4437</v>
      </c>
      <c r="I654" s="102" t="s">
        <v>4319</v>
      </c>
      <c r="J654" s="102" t="s">
        <v>1735</v>
      </c>
      <c r="K654" s="102" t="s">
        <v>3550</v>
      </c>
      <c r="L654" s="102" t="s">
        <v>1736</v>
      </c>
      <c r="M654" s="102">
        <v>9012421</v>
      </c>
      <c r="N654" s="102" t="s">
        <v>1737</v>
      </c>
      <c r="O654" s="113" t="str">
        <f>LOOKUP(0,0/FIND(プルダウン!$L$1:$L$41,N654),プルダウン!$M$1:$M$41)</f>
        <v>中城村</v>
      </c>
      <c r="P654" s="102" t="s">
        <v>1738</v>
      </c>
      <c r="Q654" s="103">
        <v>43252</v>
      </c>
    </row>
    <row r="655" spans="1:17">
      <c r="A655" s="102">
        <v>4751200488</v>
      </c>
      <c r="B655" s="102" t="s">
        <v>391</v>
      </c>
      <c r="C655" s="102" t="s">
        <v>3546</v>
      </c>
      <c r="D655" s="102" t="s">
        <v>1735</v>
      </c>
      <c r="E655" s="102">
        <v>9012421</v>
      </c>
      <c r="F655" s="102" t="s">
        <v>1737</v>
      </c>
      <c r="G655" s="102" t="s">
        <v>1738</v>
      </c>
      <c r="H655" s="102" t="s">
        <v>4437</v>
      </c>
      <c r="I655" s="102" t="s">
        <v>4319</v>
      </c>
      <c r="J655" s="102" t="s">
        <v>4061</v>
      </c>
      <c r="K655" s="102" t="s">
        <v>3551</v>
      </c>
      <c r="L655" s="102" t="s">
        <v>1779</v>
      </c>
      <c r="M655" s="102">
        <v>9012421</v>
      </c>
      <c r="N655" s="102" t="s">
        <v>1780</v>
      </c>
      <c r="O655" s="113" t="str">
        <f>LOOKUP(0,0/FIND(プルダウン!$L$1:$L$41,N655),プルダウン!$M$1:$M$41)</f>
        <v>中城村</v>
      </c>
      <c r="P655" s="102" t="s">
        <v>1738</v>
      </c>
      <c r="Q655" s="103">
        <v>44378</v>
      </c>
    </row>
    <row r="656" spans="1:17">
      <c r="A656" s="102">
        <v>4751200488</v>
      </c>
      <c r="B656" s="102" t="s">
        <v>388</v>
      </c>
      <c r="C656" s="102" t="s">
        <v>3546</v>
      </c>
      <c r="D656" s="102" t="s">
        <v>1735</v>
      </c>
      <c r="E656" s="102">
        <v>9012421</v>
      </c>
      <c r="F656" s="102" t="s">
        <v>1737</v>
      </c>
      <c r="G656" s="102" t="s">
        <v>1738</v>
      </c>
      <c r="H656" s="102" t="s">
        <v>4437</v>
      </c>
      <c r="I656" s="102" t="s">
        <v>4319</v>
      </c>
      <c r="J656" s="102" t="s">
        <v>4061</v>
      </c>
      <c r="K656" s="102" t="s">
        <v>3551</v>
      </c>
      <c r="L656" s="102" t="s">
        <v>1779</v>
      </c>
      <c r="M656" s="102">
        <v>9012421</v>
      </c>
      <c r="N656" s="102" t="s">
        <v>1780</v>
      </c>
      <c r="O656" s="113" t="str">
        <f>LOOKUP(0,0/FIND(プルダウン!$L$1:$L$41,N656),プルダウン!$M$1:$M$41)</f>
        <v>中城村</v>
      </c>
      <c r="P656" s="102" t="s">
        <v>1738</v>
      </c>
      <c r="Q656" s="103">
        <v>44378</v>
      </c>
    </row>
    <row r="657" spans="1:17">
      <c r="A657" s="102">
        <v>4751200322</v>
      </c>
      <c r="B657" s="102" t="s">
        <v>388</v>
      </c>
      <c r="C657" s="102" t="s">
        <v>3552</v>
      </c>
      <c r="D657" s="102" t="s">
        <v>1716</v>
      </c>
      <c r="E657" s="102">
        <v>9040112</v>
      </c>
      <c r="F657" s="102" t="s">
        <v>1718</v>
      </c>
      <c r="G657" s="102" t="s">
        <v>1719</v>
      </c>
      <c r="H657" s="102" t="s">
        <v>4437</v>
      </c>
      <c r="I657" s="102" t="s">
        <v>4320</v>
      </c>
      <c r="J657" s="102" t="s">
        <v>4061</v>
      </c>
      <c r="K657" s="102" t="s">
        <v>3553</v>
      </c>
      <c r="L657" s="102" t="s">
        <v>1732</v>
      </c>
      <c r="M657" s="102">
        <v>9040203</v>
      </c>
      <c r="N657" s="102" t="s">
        <v>1733</v>
      </c>
      <c r="O657" s="113" t="str">
        <f>LOOKUP(0,0/FIND(プルダウン!$L$1:$L$41,N657),プルダウン!$M$1:$M$41)</f>
        <v>嘉手納町</v>
      </c>
      <c r="P657" s="102" t="s">
        <v>1734</v>
      </c>
      <c r="Q657" s="103">
        <v>43191</v>
      </c>
    </row>
    <row r="658" spans="1:17">
      <c r="A658" s="102">
        <v>4751200447</v>
      </c>
      <c r="B658" s="102" t="s">
        <v>388</v>
      </c>
      <c r="C658" s="102" t="s">
        <v>3554</v>
      </c>
      <c r="D658" s="102" t="s">
        <v>1716</v>
      </c>
      <c r="E658" s="102">
        <v>9040112</v>
      </c>
      <c r="F658" s="102" t="s">
        <v>3555</v>
      </c>
      <c r="G658" s="102" t="s">
        <v>1719</v>
      </c>
      <c r="H658" s="102" t="s">
        <v>4437</v>
      </c>
      <c r="I658" s="102" t="s">
        <v>4321</v>
      </c>
      <c r="J658" s="102" t="s">
        <v>4061</v>
      </c>
      <c r="K658" s="102" t="s">
        <v>3556</v>
      </c>
      <c r="L658" s="102" t="s">
        <v>1766</v>
      </c>
      <c r="M658" s="102">
        <v>9040325</v>
      </c>
      <c r="N658" s="102" t="s">
        <v>1767</v>
      </c>
      <c r="O658" s="113" t="str">
        <f>LOOKUP(0,0/FIND(プルダウン!$L$1:$L$41,N658),プルダウン!$M$1:$M$41)</f>
        <v>読谷村</v>
      </c>
      <c r="P658" s="102" t="s">
        <v>1768</v>
      </c>
      <c r="Q658" s="103">
        <v>44197</v>
      </c>
    </row>
    <row r="659" spans="1:17">
      <c r="A659" s="102">
        <v>4751200256</v>
      </c>
      <c r="B659" s="102" t="s">
        <v>388</v>
      </c>
      <c r="C659" s="102" t="s">
        <v>3554</v>
      </c>
      <c r="D659" s="102" t="s">
        <v>1716</v>
      </c>
      <c r="E659" s="102">
        <v>9040112</v>
      </c>
      <c r="F659" s="102" t="s">
        <v>1718</v>
      </c>
      <c r="G659" s="102" t="s">
        <v>1719</v>
      </c>
      <c r="H659" s="102" t="s">
        <v>4437</v>
      </c>
      <c r="I659" s="102" t="s">
        <v>4321</v>
      </c>
      <c r="J659" s="102" t="s">
        <v>4061</v>
      </c>
      <c r="K659" s="102" t="s">
        <v>3557</v>
      </c>
      <c r="L659" s="102" t="s">
        <v>1717</v>
      </c>
      <c r="M659" s="102">
        <v>9040112</v>
      </c>
      <c r="N659" s="102" t="s">
        <v>1718</v>
      </c>
      <c r="O659" s="113" t="str">
        <f>LOOKUP(0,0/FIND(プルダウン!$L$1:$L$41,N659),プルダウン!$M$1:$M$41)</f>
        <v>北谷町</v>
      </c>
      <c r="P659" s="102" t="s">
        <v>1719</v>
      </c>
      <c r="Q659" s="103">
        <v>42795</v>
      </c>
    </row>
    <row r="660" spans="1:17">
      <c r="A660" s="102">
        <v>4750900518</v>
      </c>
      <c r="B660" s="102" t="s">
        <v>391</v>
      </c>
      <c r="C660" s="102" t="s">
        <v>3558</v>
      </c>
      <c r="D660" s="102" t="s">
        <v>1676</v>
      </c>
      <c r="E660" s="102">
        <v>9012412</v>
      </c>
      <c r="F660" s="102" t="s">
        <v>3559</v>
      </c>
      <c r="G660" s="102" t="s">
        <v>1679</v>
      </c>
      <c r="H660" s="102" t="s">
        <v>4437</v>
      </c>
      <c r="I660" s="102" t="s">
        <v>4322</v>
      </c>
      <c r="J660" s="102" t="s">
        <v>4061</v>
      </c>
      <c r="K660" s="102" t="s">
        <v>3560</v>
      </c>
      <c r="L660" s="102" t="s">
        <v>1677</v>
      </c>
      <c r="M660" s="102">
        <v>9012213</v>
      </c>
      <c r="N660" s="102" t="s">
        <v>1678</v>
      </c>
      <c r="O660" s="113" t="str">
        <f>LOOKUP(0,0/FIND(プルダウン!$L$1:$L$41,N660),プルダウン!$M$1:$M$41)</f>
        <v>宜野湾市</v>
      </c>
      <c r="P660" s="102" t="s">
        <v>1679</v>
      </c>
      <c r="Q660" s="103">
        <v>44743</v>
      </c>
    </row>
    <row r="661" spans="1:17">
      <c r="A661" s="102">
        <v>4750900518</v>
      </c>
      <c r="B661" s="102" t="s">
        <v>388</v>
      </c>
      <c r="C661" s="102" t="s">
        <v>3558</v>
      </c>
      <c r="D661" s="102" t="s">
        <v>1676</v>
      </c>
      <c r="E661" s="102">
        <v>9012412</v>
      </c>
      <c r="F661" s="102" t="s">
        <v>3559</v>
      </c>
      <c r="G661" s="102" t="s">
        <v>1679</v>
      </c>
      <c r="H661" s="102" t="s">
        <v>4437</v>
      </c>
      <c r="I661" s="102" t="s">
        <v>4322</v>
      </c>
      <c r="J661" s="102" t="s">
        <v>4061</v>
      </c>
      <c r="K661" s="102" t="s">
        <v>3560</v>
      </c>
      <c r="L661" s="102" t="s">
        <v>1677</v>
      </c>
      <c r="M661" s="102">
        <v>9012213</v>
      </c>
      <c r="N661" s="102" t="s">
        <v>1678</v>
      </c>
      <c r="O661" s="113" t="str">
        <f>LOOKUP(0,0/FIND(プルダウン!$L$1:$L$41,N661),プルダウン!$M$1:$M$41)</f>
        <v>宜野湾市</v>
      </c>
      <c r="P661" s="102" t="s">
        <v>1679</v>
      </c>
      <c r="Q661" s="103">
        <v>44743</v>
      </c>
    </row>
    <row r="662" spans="1:17">
      <c r="A662" s="102">
        <v>4751300700</v>
      </c>
      <c r="B662" s="102" t="s">
        <v>388</v>
      </c>
      <c r="C662" s="102" t="s">
        <v>3561</v>
      </c>
      <c r="D662" s="102" t="s">
        <v>1832</v>
      </c>
      <c r="E662" s="102">
        <v>9042232</v>
      </c>
      <c r="F662" s="102" t="s">
        <v>3249</v>
      </c>
      <c r="G662" s="102" t="s">
        <v>1818</v>
      </c>
      <c r="H662" s="102" t="s">
        <v>4437</v>
      </c>
      <c r="I662" s="102" t="s">
        <v>4252</v>
      </c>
      <c r="J662" s="102" t="s">
        <v>4061</v>
      </c>
      <c r="K662" s="102" t="s">
        <v>3562</v>
      </c>
      <c r="L662" s="102" t="s">
        <v>1970</v>
      </c>
      <c r="M662" s="102">
        <v>9042231</v>
      </c>
      <c r="N662" s="102" t="s">
        <v>1971</v>
      </c>
      <c r="O662" s="113" t="str">
        <f>LOOKUP(0,0/FIND(プルダウン!$L$1:$L$41,N662),プルダウン!$M$1:$M$41)</f>
        <v>うるま市</v>
      </c>
      <c r="P662" s="102" t="s">
        <v>1972</v>
      </c>
      <c r="Q662" s="103">
        <v>44652</v>
      </c>
    </row>
    <row r="663" spans="1:17">
      <c r="A663" s="102">
        <v>4751300247</v>
      </c>
      <c r="B663" s="102" t="s">
        <v>388</v>
      </c>
      <c r="C663" s="102" t="s">
        <v>3561</v>
      </c>
      <c r="D663" s="102" t="s">
        <v>1832</v>
      </c>
      <c r="E663" s="102">
        <v>9042232</v>
      </c>
      <c r="F663" s="102" t="s">
        <v>3249</v>
      </c>
      <c r="G663" s="102" t="s">
        <v>1818</v>
      </c>
      <c r="H663" s="102" t="s">
        <v>4437</v>
      </c>
      <c r="I663" s="102" t="s">
        <v>4323</v>
      </c>
      <c r="J663" s="102" t="s">
        <v>4061</v>
      </c>
      <c r="K663" s="102"/>
      <c r="L663" s="102" t="s">
        <v>1849</v>
      </c>
      <c r="M663" s="102">
        <v>9042232</v>
      </c>
      <c r="N663" s="102" t="s">
        <v>1850</v>
      </c>
      <c r="O663" s="113" t="str">
        <f>LOOKUP(0,0/FIND(プルダウン!$L$1:$L$41,N663),プルダウン!$M$1:$M$41)</f>
        <v>うるま市</v>
      </c>
      <c r="P663" s="102" t="s">
        <v>1851</v>
      </c>
      <c r="Q663" s="103">
        <v>42522</v>
      </c>
    </row>
    <row r="664" spans="1:17">
      <c r="A664" s="102">
        <v>4751300155</v>
      </c>
      <c r="B664" s="102" t="s">
        <v>388</v>
      </c>
      <c r="C664" s="102" t="s">
        <v>3248</v>
      </c>
      <c r="D664" s="102" t="s">
        <v>1832</v>
      </c>
      <c r="E664" s="102">
        <v>9042232</v>
      </c>
      <c r="F664" s="102" t="s">
        <v>3249</v>
      </c>
      <c r="G664" s="102" t="s">
        <v>1818</v>
      </c>
      <c r="H664" s="102" t="s">
        <v>4437</v>
      </c>
      <c r="I664" s="102" t="s">
        <v>4252</v>
      </c>
      <c r="J664" s="102" t="s">
        <v>4061</v>
      </c>
      <c r="K664" s="102" t="s">
        <v>3563</v>
      </c>
      <c r="L664" s="102" t="s">
        <v>1833</v>
      </c>
      <c r="M664" s="102">
        <v>9042232</v>
      </c>
      <c r="N664" s="102" t="s">
        <v>1834</v>
      </c>
      <c r="O664" s="113" t="str">
        <f>LOOKUP(0,0/FIND(プルダウン!$L$1:$L$41,N664),プルダウン!$M$1:$M$41)</f>
        <v>うるま市</v>
      </c>
      <c r="P664" s="102" t="s">
        <v>1835</v>
      </c>
      <c r="Q664" s="103">
        <v>41730</v>
      </c>
    </row>
    <row r="665" spans="1:17">
      <c r="A665" s="102">
        <v>4751300205</v>
      </c>
      <c r="B665" s="102" t="s">
        <v>388</v>
      </c>
      <c r="C665" s="102" t="s">
        <v>3561</v>
      </c>
      <c r="D665" s="102" t="s">
        <v>1832</v>
      </c>
      <c r="E665" s="102">
        <v>9042232</v>
      </c>
      <c r="F665" s="102" t="s">
        <v>3249</v>
      </c>
      <c r="G665" s="102" t="s">
        <v>1818</v>
      </c>
      <c r="H665" s="102" t="s">
        <v>4437</v>
      </c>
      <c r="I665" s="102" t="s">
        <v>4323</v>
      </c>
      <c r="J665" s="102" t="s">
        <v>4061</v>
      </c>
      <c r="K665" s="102"/>
      <c r="L665" s="102" t="s">
        <v>1843</v>
      </c>
      <c r="M665" s="102">
        <v>9042231</v>
      </c>
      <c r="N665" s="102" t="s">
        <v>1844</v>
      </c>
      <c r="O665" s="113" t="str">
        <f>LOOKUP(0,0/FIND(プルダウン!$L$1:$L$41,N665),プルダウン!$M$1:$M$41)</f>
        <v>うるま市</v>
      </c>
      <c r="P665" s="102" t="s">
        <v>1845</v>
      </c>
      <c r="Q665" s="103">
        <v>42125</v>
      </c>
    </row>
    <row r="666" spans="1:17">
      <c r="A666" s="102">
        <v>4752600074</v>
      </c>
      <c r="B666" s="102" t="s">
        <v>391</v>
      </c>
      <c r="C666" s="102" t="s">
        <v>3564</v>
      </c>
      <c r="D666" s="102" t="s">
        <v>2244</v>
      </c>
      <c r="E666" s="102">
        <v>9070004</v>
      </c>
      <c r="F666" s="102" t="s">
        <v>3565</v>
      </c>
      <c r="G666" s="102" t="s">
        <v>2255</v>
      </c>
      <c r="H666" s="102" t="s">
        <v>4437</v>
      </c>
      <c r="I666" s="102" t="s">
        <v>4253</v>
      </c>
      <c r="J666" s="102" t="s">
        <v>4061</v>
      </c>
      <c r="K666" s="102" t="s">
        <v>3566</v>
      </c>
      <c r="L666" s="102" t="s">
        <v>2252</v>
      </c>
      <c r="M666" s="102">
        <v>9070004</v>
      </c>
      <c r="N666" s="102" t="s">
        <v>2253</v>
      </c>
      <c r="O666" s="113" t="str">
        <f>LOOKUP(0,0/FIND(プルダウン!$L$1:$L$41,N666),プルダウン!$M$1:$M$41)</f>
        <v>石垣市</v>
      </c>
      <c r="P666" s="102" t="s">
        <v>2254</v>
      </c>
      <c r="Q666" s="103">
        <v>41456</v>
      </c>
    </row>
    <row r="667" spans="1:17">
      <c r="A667" s="102">
        <v>4752600074</v>
      </c>
      <c r="B667" s="102" t="s">
        <v>388</v>
      </c>
      <c r="C667" s="102" t="s">
        <v>3564</v>
      </c>
      <c r="D667" s="102" t="s">
        <v>2244</v>
      </c>
      <c r="E667" s="102">
        <v>9070004</v>
      </c>
      <c r="F667" s="102" t="s">
        <v>3565</v>
      </c>
      <c r="G667" s="102" t="s">
        <v>2255</v>
      </c>
      <c r="H667" s="102" t="s">
        <v>4437</v>
      </c>
      <c r="I667" s="102" t="s">
        <v>4253</v>
      </c>
      <c r="J667" s="102" t="s">
        <v>4061</v>
      </c>
      <c r="K667" s="102" t="s">
        <v>3566</v>
      </c>
      <c r="L667" s="102" t="s">
        <v>2252</v>
      </c>
      <c r="M667" s="102">
        <v>9070004</v>
      </c>
      <c r="N667" s="102" t="s">
        <v>2253</v>
      </c>
      <c r="O667" s="113" t="str">
        <f>LOOKUP(0,0/FIND(プルダウン!$L$1:$L$41,N667),プルダウン!$M$1:$M$41)</f>
        <v>石垣市</v>
      </c>
      <c r="P667" s="102" t="s">
        <v>2254</v>
      </c>
      <c r="Q667" s="103">
        <v>41456</v>
      </c>
    </row>
    <row r="668" spans="1:17">
      <c r="A668" s="102">
        <v>4752600033</v>
      </c>
      <c r="B668" s="102" t="s">
        <v>388</v>
      </c>
      <c r="C668" s="102" t="s">
        <v>3564</v>
      </c>
      <c r="D668" s="102" t="s">
        <v>2244</v>
      </c>
      <c r="E668" s="102">
        <v>9070004</v>
      </c>
      <c r="F668" s="102" t="s">
        <v>3567</v>
      </c>
      <c r="G668" s="102" t="s">
        <v>2255</v>
      </c>
      <c r="H668" s="102" t="s">
        <v>4437</v>
      </c>
      <c r="I668" s="102" t="s">
        <v>4253</v>
      </c>
      <c r="J668" s="102" t="s">
        <v>4146</v>
      </c>
      <c r="K668" s="102" t="s">
        <v>3568</v>
      </c>
      <c r="L668" s="102" t="s">
        <v>2245</v>
      </c>
      <c r="M668" s="102">
        <v>9070023</v>
      </c>
      <c r="N668" s="102" t="s">
        <v>2246</v>
      </c>
      <c r="O668" s="113" t="str">
        <f>LOOKUP(0,0/FIND(プルダウン!$L$1:$L$41,N668),プルダウン!$M$1:$M$41)</f>
        <v>石垣市</v>
      </c>
      <c r="P668" s="102" t="s">
        <v>2247</v>
      </c>
      <c r="Q668" s="103">
        <v>41000</v>
      </c>
    </row>
    <row r="669" spans="1:17">
      <c r="A669" s="102">
        <v>4750801054</v>
      </c>
      <c r="B669" s="102" t="s">
        <v>391</v>
      </c>
      <c r="C669" s="102" t="s">
        <v>3569</v>
      </c>
      <c r="D669" s="102" t="s">
        <v>1506</v>
      </c>
      <c r="E669" s="102">
        <v>9042173</v>
      </c>
      <c r="F669" s="102" t="s">
        <v>3570</v>
      </c>
      <c r="G669" s="102" t="s">
        <v>3571</v>
      </c>
      <c r="H669" s="102" t="s">
        <v>4437</v>
      </c>
      <c r="I669" s="102" t="s">
        <v>4324</v>
      </c>
      <c r="J669" s="102" t="s">
        <v>4061</v>
      </c>
      <c r="K669" s="102" t="s">
        <v>3572</v>
      </c>
      <c r="L669" s="102" t="s">
        <v>1507</v>
      </c>
      <c r="M669" s="102">
        <v>9042173</v>
      </c>
      <c r="N669" s="102" t="s">
        <v>1508</v>
      </c>
      <c r="O669" s="113" t="str">
        <f>LOOKUP(0,0/FIND(プルダウン!$L$1:$L$41,N669),プルダウン!$M$1:$M$41)</f>
        <v>沖縄市</v>
      </c>
      <c r="P669" s="102" t="s">
        <v>1509</v>
      </c>
      <c r="Q669" s="103">
        <v>44562</v>
      </c>
    </row>
    <row r="670" spans="1:17">
      <c r="A670" s="102">
        <v>4750801054</v>
      </c>
      <c r="B670" s="102" t="s">
        <v>388</v>
      </c>
      <c r="C670" s="102" t="s">
        <v>3569</v>
      </c>
      <c r="D670" s="102" t="s">
        <v>1506</v>
      </c>
      <c r="E670" s="102">
        <v>9042173</v>
      </c>
      <c r="F670" s="102" t="s">
        <v>3570</v>
      </c>
      <c r="G670" s="102" t="s">
        <v>3571</v>
      </c>
      <c r="H670" s="102" t="s">
        <v>4437</v>
      </c>
      <c r="I670" s="102" t="s">
        <v>4324</v>
      </c>
      <c r="J670" s="102" t="s">
        <v>4061</v>
      </c>
      <c r="K670" s="102" t="s">
        <v>3572</v>
      </c>
      <c r="L670" s="102" t="s">
        <v>1507</v>
      </c>
      <c r="M670" s="102">
        <v>9042173</v>
      </c>
      <c r="N670" s="102" t="s">
        <v>1508</v>
      </c>
      <c r="O670" s="113" t="str">
        <f>LOOKUP(0,0/FIND(プルダウン!$L$1:$L$41,N670),プルダウン!$M$1:$M$41)</f>
        <v>沖縄市</v>
      </c>
      <c r="P670" s="102" t="s">
        <v>1509</v>
      </c>
      <c r="Q670" s="103">
        <v>44562</v>
      </c>
    </row>
    <row r="671" spans="1:17">
      <c r="A671" s="102">
        <v>4750900526</v>
      </c>
      <c r="B671" s="102" t="s">
        <v>391</v>
      </c>
      <c r="C671" s="102" t="s">
        <v>3573</v>
      </c>
      <c r="D671" s="102" t="s">
        <v>1680</v>
      </c>
      <c r="E671" s="102">
        <v>9012215</v>
      </c>
      <c r="F671" s="102" t="s">
        <v>3574</v>
      </c>
      <c r="G671" s="102" t="s">
        <v>1683</v>
      </c>
      <c r="H671" s="102" t="s">
        <v>4437</v>
      </c>
      <c r="I671" s="102" t="s">
        <v>4325</v>
      </c>
      <c r="J671" s="102" t="s">
        <v>4061</v>
      </c>
      <c r="K671" s="102" t="s">
        <v>3575</v>
      </c>
      <c r="L671" s="102" t="s">
        <v>1681</v>
      </c>
      <c r="M671" s="102">
        <v>9012215</v>
      </c>
      <c r="N671" s="102" t="s">
        <v>1682</v>
      </c>
      <c r="O671" s="113" t="str">
        <f>LOOKUP(0,0/FIND(プルダウン!$L$1:$L$41,N671),プルダウン!$M$1:$M$41)</f>
        <v>宜野湾市</v>
      </c>
      <c r="P671" s="102" t="s">
        <v>1683</v>
      </c>
      <c r="Q671" s="103">
        <v>44835</v>
      </c>
    </row>
    <row r="672" spans="1:17">
      <c r="A672" s="102">
        <v>4750900526</v>
      </c>
      <c r="B672" s="102" t="s">
        <v>388</v>
      </c>
      <c r="C672" s="102" t="s">
        <v>3573</v>
      </c>
      <c r="D672" s="102" t="s">
        <v>1680</v>
      </c>
      <c r="E672" s="102">
        <v>9012215</v>
      </c>
      <c r="F672" s="102" t="s">
        <v>3574</v>
      </c>
      <c r="G672" s="102" t="s">
        <v>1683</v>
      </c>
      <c r="H672" s="102" t="s">
        <v>4437</v>
      </c>
      <c r="I672" s="102" t="s">
        <v>4325</v>
      </c>
      <c r="J672" s="102" t="s">
        <v>4061</v>
      </c>
      <c r="K672" s="102" t="s">
        <v>3575</v>
      </c>
      <c r="L672" s="102" t="s">
        <v>1681</v>
      </c>
      <c r="M672" s="102">
        <v>9012215</v>
      </c>
      <c r="N672" s="102" t="s">
        <v>1682</v>
      </c>
      <c r="O672" s="113" t="str">
        <f>LOOKUP(0,0/FIND(プルダウン!$L$1:$L$41,N672),プルダウン!$M$1:$M$41)</f>
        <v>宜野湾市</v>
      </c>
      <c r="P672" s="102" t="s">
        <v>1683</v>
      </c>
      <c r="Q672" s="103">
        <v>44835</v>
      </c>
    </row>
    <row r="673" spans="1:17">
      <c r="A673" s="102">
        <v>4751900079</v>
      </c>
      <c r="B673" s="102" t="s">
        <v>391</v>
      </c>
      <c r="C673" s="102" t="s">
        <v>3576</v>
      </c>
      <c r="D673" s="102" t="s">
        <v>2084</v>
      </c>
      <c r="E673" s="102">
        <v>9041304</v>
      </c>
      <c r="F673" s="102" t="s">
        <v>3255</v>
      </c>
      <c r="G673" s="102" t="s">
        <v>3256</v>
      </c>
      <c r="H673" s="102" t="s">
        <v>4437</v>
      </c>
      <c r="I673" s="102" t="s">
        <v>4254</v>
      </c>
      <c r="J673" s="102" t="s">
        <v>4061</v>
      </c>
      <c r="K673" s="102" t="s">
        <v>3577</v>
      </c>
      <c r="L673" s="102" t="s">
        <v>2147</v>
      </c>
      <c r="M673" s="102">
        <v>9011304</v>
      </c>
      <c r="N673" s="102" t="s">
        <v>2148</v>
      </c>
      <c r="O673" s="113" t="str">
        <f>LOOKUP(0,0/FIND(プルダウン!$L$1:$L$41,N673),プルダウン!$M$1:$M$41)</f>
        <v>与那原町</v>
      </c>
      <c r="P673" s="102" t="s">
        <v>2149</v>
      </c>
      <c r="Q673" s="103">
        <v>42736</v>
      </c>
    </row>
    <row r="674" spans="1:17">
      <c r="A674" s="102">
        <v>4751900079</v>
      </c>
      <c r="B674" s="102" t="s">
        <v>388</v>
      </c>
      <c r="C674" s="102" t="s">
        <v>3576</v>
      </c>
      <c r="D674" s="102" t="s">
        <v>2084</v>
      </c>
      <c r="E674" s="102">
        <v>9041304</v>
      </c>
      <c r="F674" s="102" t="s">
        <v>3255</v>
      </c>
      <c r="G674" s="102" t="s">
        <v>3256</v>
      </c>
      <c r="H674" s="102" t="s">
        <v>4437</v>
      </c>
      <c r="I674" s="102" t="s">
        <v>4254</v>
      </c>
      <c r="J674" s="102" t="s">
        <v>4061</v>
      </c>
      <c r="K674" s="102" t="s">
        <v>3577</v>
      </c>
      <c r="L674" s="102" t="s">
        <v>2147</v>
      </c>
      <c r="M674" s="102">
        <v>9011304</v>
      </c>
      <c r="N674" s="102" t="s">
        <v>2148</v>
      </c>
      <c r="O674" s="113" t="str">
        <f>LOOKUP(0,0/FIND(プルダウン!$L$1:$L$41,N674),プルダウン!$M$1:$M$41)</f>
        <v>与那原町</v>
      </c>
      <c r="P674" s="102" t="s">
        <v>2149</v>
      </c>
      <c r="Q674" s="103">
        <v>42736</v>
      </c>
    </row>
    <row r="675" spans="1:17">
      <c r="A675" s="102">
        <v>4751700057</v>
      </c>
      <c r="B675" s="102" t="s">
        <v>391</v>
      </c>
      <c r="C675" s="102" t="s">
        <v>3578</v>
      </c>
      <c r="D675" s="102" t="s">
        <v>2084</v>
      </c>
      <c r="E675" s="102">
        <v>9041304</v>
      </c>
      <c r="F675" s="102" t="s">
        <v>2086</v>
      </c>
      <c r="G675" s="102" t="s">
        <v>2087</v>
      </c>
      <c r="H675" s="102" t="s">
        <v>4437</v>
      </c>
      <c r="I675" s="102" t="s">
        <v>4254</v>
      </c>
      <c r="J675" s="102" t="s">
        <v>4061</v>
      </c>
      <c r="K675" s="102" t="s">
        <v>3579</v>
      </c>
      <c r="L675" s="102" t="s">
        <v>2085</v>
      </c>
      <c r="M675" s="102">
        <v>9041304</v>
      </c>
      <c r="N675" s="102" t="s">
        <v>2086</v>
      </c>
      <c r="O675" s="113" t="str">
        <f>LOOKUP(0,0/FIND(プルダウン!$L$1:$L$41,N675),プルダウン!$M$1:$M$41)</f>
        <v>宜野座村</v>
      </c>
      <c r="P675" s="102" t="s">
        <v>2087</v>
      </c>
      <c r="Q675" s="103">
        <v>41000</v>
      </c>
    </row>
    <row r="676" spans="1:17">
      <c r="A676" s="102">
        <v>4751700057</v>
      </c>
      <c r="B676" s="102" t="s">
        <v>388</v>
      </c>
      <c r="C676" s="102" t="s">
        <v>3578</v>
      </c>
      <c r="D676" s="102" t="s">
        <v>2084</v>
      </c>
      <c r="E676" s="102">
        <v>9041304</v>
      </c>
      <c r="F676" s="102" t="s">
        <v>2086</v>
      </c>
      <c r="G676" s="102" t="s">
        <v>2087</v>
      </c>
      <c r="H676" s="102" t="s">
        <v>4437</v>
      </c>
      <c r="I676" s="102" t="s">
        <v>4254</v>
      </c>
      <c r="J676" s="102" t="s">
        <v>4061</v>
      </c>
      <c r="K676" s="102" t="s">
        <v>3579</v>
      </c>
      <c r="L676" s="102" t="s">
        <v>2085</v>
      </c>
      <c r="M676" s="102">
        <v>9041304</v>
      </c>
      <c r="N676" s="102" t="s">
        <v>2086</v>
      </c>
      <c r="O676" s="113" t="str">
        <f>LOOKUP(0,0/FIND(プルダウン!$L$1:$L$41,N676),プルダウン!$M$1:$M$41)</f>
        <v>宜野座村</v>
      </c>
      <c r="P676" s="102" t="s">
        <v>2087</v>
      </c>
      <c r="Q676" s="103">
        <v>41000</v>
      </c>
    </row>
    <row r="677" spans="1:17">
      <c r="A677" s="102">
        <v>4750300644</v>
      </c>
      <c r="B677" s="102" t="s">
        <v>391</v>
      </c>
      <c r="C677" s="102" t="s">
        <v>3580</v>
      </c>
      <c r="D677" s="102" t="s">
        <v>1020</v>
      </c>
      <c r="E677" s="102">
        <v>9012126</v>
      </c>
      <c r="F677" s="102" t="s">
        <v>3226</v>
      </c>
      <c r="G677" s="102" t="s">
        <v>616</v>
      </c>
      <c r="H677" s="102" t="s">
        <v>4437</v>
      </c>
      <c r="I677" s="102" t="s">
        <v>4244</v>
      </c>
      <c r="J677" s="102" t="s">
        <v>4061</v>
      </c>
      <c r="K677" s="102" t="s">
        <v>3581</v>
      </c>
      <c r="L677" s="102" t="s">
        <v>1021</v>
      </c>
      <c r="M677" s="102">
        <v>9012102</v>
      </c>
      <c r="N677" s="102" t="s">
        <v>1022</v>
      </c>
      <c r="O677" s="113" t="str">
        <f>LOOKUP(0,0/FIND(プルダウン!$L$1:$L$41,N677),プルダウン!$M$1:$M$41)</f>
        <v>浦添市</v>
      </c>
      <c r="P677" s="102" t="s">
        <v>616</v>
      </c>
      <c r="Q677" s="103">
        <v>44593</v>
      </c>
    </row>
    <row r="678" spans="1:17">
      <c r="A678" s="102">
        <v>4750300644</v>
      </c>
      <c r="B678" s="102" t="s">
        <v>388</v>
      </c>
      <c r="C678" s="102" t="s">
        <v>3580</v>
      </c>
      <c r="D678" s="102" t="s">
        <v>1020</v>
      </c>
      <c r="E678" s="102">
        <v>9012126</v>
      </c>
      <c r="F678" s="102" t="s">
        <v>3226</v>
      </c>
      <c r="G678" s="102" t="s">
        <v>616</v>
      </c>
      <c r="H678" s="102" t="s">
        <v>4437</v>
      </c>
      <c r="I678" s="102" t="s">
        <v>4244</v>
      </c>
      <c r="J678" s="102" t="s">
        <v>4061</v>
      </c>
      <c r="K678" s="102" t="s">
        <v>3581</v>
      </c>
      <c r="L678" s="102" t="s">
        <v>1021</v>
      </c>
      <c r="M678" s="102">
        <v>9012102</v>
      </c>
      <c r="N678" s="102" t="s">
        <v>1022</v>
      </c>
      <c r="O678" s="113" t="str">
        <f>LOOKUP(0,0/FIND(プルダウン!$L$1:$L$41,N678),プルダウン!$M$1:$M$41)</f>
        <v>浦添市</v>
      </c>
      <c r="P678" s="102" t="s">
        <v>616</v>
      </c>
      <c r="Q678" s="103">
        <v>44774</v>
      </c>
    </row>
    <row r="679" spans="1:17">
      <c r="A679" s="102">
        <v>4750800916</v>
      </c>
      <c r="B679" s="102" t="s">
        <v>391</v>
      </c>
      <c r="C679" s="102" t="s">
        <v>3582</v>
      </c>
      <c r="D679" s="102" t="s">
        <v>1458</v>
      </c>
      <c r="E679" s="102">
        <v>9042164</v>
      </c>
      <c r="F679" s="102" t="s">
        <v>1460</v>
      </c>
      <c r="G679" s="102" t="s">
        <v>1461</v>
      </c>
      <c r="H679" s="102" t="s">
        <v>4437</v>
      </c>
      <c r="I679" s="102" t="s">
        <v>4326</v>
      </c>
      <c r="J679" s="102" t="s">
        <v>4061</v>
      </c>
      <c r="K679" s="102" t="s">
        <v>3583</v>
      </c>
      <c r="L679" s="102" t="s">
        <v>1459</v>
      </c>
      <c r="M679" s="102">
        <v>9042164</v>
      </c>
      <c r="N679" s="102" t="s">
        <v>1460</v>
      </c>
      <c r="O679" s="113" t="str">
        <f>LOOKUP(0,0/FIND(プルダウン!$L$1:$L$41,N679),プルダウン!$M$1:$M$41)</f>
        <v>沖縄市</v>
      </c>
      <c r="P679" s="102" t="s">
        <v>1461</v>
      </c>
      <c r="Q679" s="103">
        <v>44044</v>
      </c>
    </row>
    <row r="680" spans="1:17">
      <c r="A680" s="102">
        <v>4750800916</v>
      </c>
      <c r="B680" s="102" t="s">
        <v>388</v>
      </c>
      <c r="C680" s="102" t="s">
        <v>3582</v>
      </c>
      <c r="D680" s="102" t="s">
        <v>1458</v>
      </c>
      <c r="E680" s="102">
        <v>9042164</v>
      </c>
      <c r="F680" s="102" t="s">
        <v>1460</v>
      </c>
      <c r="G680" s="102" t="s">
        <v>1461</v>
      </c>
      <c r="H680" s="102" t="s">
        <v>4437</v>
      </c>
      <c r="I680" s="102" t="s">
        <v>4326</v>
      </c>
      <c r="J680" s="102" t="s">
        <v>4061</v>
      </c>
      <c r="K680" s="102" t="s">
        <v>3583</v>
      </c>
      <c r="L680" s="102" t="s">
        <v>1459</v>
      </c>
      <c r="M680" s="102">
        <v>9042164</v>
      </c>
      <c r="N680" s="102" t="s">
        <v>1460</v>
      </c>
      <c r="O680" s="113" t="str">
        <f>LOOKUP(0,0/FIND(プルダウン!$L$1:$L$41,N680),プルダウン!$M$1:$M$41)</f>
        <v>沖縄市</v>
      </c>
      <c r="P680" s="102" t="s">
        <v>1461</v>
      </c>
      <c r="Q680" s="103">
        <v>44044</v>
      </c>
    </row>
    <row r="681" spans="1:17">
      <c r="A681" s="102">
        <v>4752300022</v>
      </c>
      <c r="B681" s="102" t="s">
        <v>391</v>
      </c>
      <c r="C681" s="102" t="s">
        <v>3584</v>
      </c>
      <c r="D681" s="102" t="s">
        <v>381</v>
      </c>
      <c r="E681" s="102">
        <v>9060007</v>
      </c>
      <c r="F681" s="102" t="s">
        <v>3272</v>
      </c>
      <c r="G681" s="102" t="s">
        <v>382</v>
      </c>
      <c r="H681" s="102" t="s">
        <v>4437</v>
      </c>
      <c r="I681" s="102" t="s">
        <v>4256</v>
      </c>
      <c r="J681" s="102" t="s">
        <v>4061</v>
      </c>
      <c r="K681" s="102" t="s">
        <v>3585</v>
      </c>
      <c r="L681" s="102" t="s">
        <v>2208</v>
      </c>
      <c r="M681" s="102">
        <v>9060012</v>
      </c>
      <c r="N681" s="102" t="s">
        <v>2209</v>
      </c>
      <c r="O681" s="113" t="str">
        <f>LOOKUP(0,0/FIND(プルダウン!$L$1:$L$41,N681),プルダウン!$M$1:$M$41)</f>
        <v>宮古島市</v>
      </c>
      <c r="P681" s="102" t="s">
        <v>382</v>
      </c>
      <c r="Q681" s="103">
        <v>41000</v>
      </c>
    </row>
    <row r="682" spans="1:17">
      <c r="A682" s="102">
        <v>4752300022</v>
      </c>
      <c r="B682" s="102" t="s">
        <v>388</v>
      </c>
      <c r="C682" s="102" t="s">
        <v>3584</v>
      </c>
      <c r="D682" s="102" t="s">
        <v>381</v>
      </c>
      <c r="E682" s="102">
        <v>9060007</v>
      </c>
      <c r="F682" s="102" t="s">
        <v>3272</v>
      </c>
      <c r="G682" s="102" t="s">
        <v>382</v>
      </c>
      <c r="H682" s="102" t="s">
        <v>4437</v>
      </c>
      <c r="I682" s="102" t="s">
        <v>4256</v>
      </c>
      <c r="J682" s="102" t="s">
        <v>4061</v>
      </c>
      <c r="K682" s="102" t="s">
        <v>3585</v>
      </c>
      <c r="L682" s="102" t="s">
        <v>2208</v>
      </c>
      <c r="M682" s="102">
        <v>9060012</v>
      </c>
      <c r="N682" s="102" t="s">
        <v>2209</v>
      </c>
      <c r="O682" s="113" t="str">
        <f>LOOKUP(0,0/FIND(プルダウン!$L$1:$L$41,N682),プルダウン!$M$1:$M$41)</f>
        <v>宮古島市</v>
      </c>
      <c r="P682" s="102" t="s">
        <v>382</v>
      </c>
      <c r="Q682" s="103">
        <v>41000</v>
      </c>
    </row>
    <row r="683" spans="1:17">
      <c r="A683" s="102">
        <v>4752300121</v>
      </c>
      <c r="B683" s="102" t="s">
        <v>388</v>
      </c>
      <c r="C683" s="102" t="s">
        <v>3584</v>
      </c>
      <c r="D683" s="102" t="s">
        <v>381</v>
      </c>
      <c r="E683" s="102">
        <v>9060007</v>
      </c>
      <c r="F683" s="102" t="s">
        <v>3586</v>
      </c>
      <c r="G683" s="102" t="s">
        <v>382</v>
      </c>
      <c r="H683" s="102" t="s">
        <v>4437</v>
      </c>
      <c r="I683" s="102" t="s">
        <v>4256</v>
      </c>
      <c r="J683" s="102" t="s">
        <v>4061</v>
      </c>
      <c r="K683" s="102" t="s">
        <v>3587</v>
      </c>
      <c r="L683" s="102" t="s">
        <v>2219</v>
      </c>
      <c r="M683" s="102">
        <v>9060007</v>
      </c>
      <c r="N683" s="102" t="s">
        <v>2220</v>
      </c>
      <c r="O683" s="113" t="str">
        <f>LOOKUP(0,0/FIND(プルダウン!$L$1:$L$41,N683),プルダウン!$M$1:$M$41)</f>
        <v>宮古島市</v>
      </c>
      <c r="P683" s="102" t="s">
        <v>2221</v>
      </c>
      <c r="Q683" s="103">
        <v>42819</v>
      </c>
    </row>
    <row r="684" spans="1:17">
      <c r="A684" s="102">
        <v>4751300312</v>
      </c>
      <c r="B684" s="102" t="s">
        <v>391</v>
      </c>
      <c r="C684" s="102" t="s">
        <v>3588</v>
      </c>
      <c r="D684" s="102" t="s">
        <v>1825</v>
      </c>
      <c r="E684" s="102">
        <v>9041106</v>
      </c>
      <c r="F684" s="102" t="s">
        <v>3589</v>
      </c>
      <c r="G684" s="102" t="s">
        <v>1828</v>
      </c>
      <c r="H684" s="102" t="s">
        <v>4437</v>
      </c>
      <c r="I684" s="102" t="s">
        <v>4327</v>
      </c>
      <c r="J684" s="102" t="s">
        <v>4061</v>
      </c>
      <c r="K684" s="102" t="s">
        <v>3590</v>
      </c>
      <c r="L684" s="102" t="s">
        <v>1863</v>
      </c>
      <c r="M684" s="102">
        <v>9041111</v>
      </c>
      <c r="N684" s="102" t="s">
        <v>1864</v>
      </c>
      <c r="O684" s="113" t="str">
        <f>LOOKUP(0,0/FIND(プルダウン!$L$1:$L$41,N684),プルダウン!$M$1:$M$41)</f>
        <v>うるま市</v>
      </c>
      <c r="P684" s="102" t="s">
        <v>1865</v>
      </c>
      <c r="Q684" s="103">
        <v>42825</v>
      </c>
    </row>
    <row r="685" spans="1:17">
      <c r="A685" s="102">
        <v>4751300312</v>
      </c>
      <c r="B685" s="102" t="s">
        <v>388</v>
      </c>
      <c r="C685" s="102" t="s">
        <v>3588</v>
      </c>
      <c r="D685" s="102" t="s">
        <v>1825</v>
      </c>
      <c r="E685" s="102">
        <v>9041106</v>
      </c>
      <c r="F685" s="102" t="s">
        <v>3589</v>
      </c>
      <c r="G685" s="102" t="s">
        <v>1828</v>
      </c>
      <c r="H685" s="102" t="s">
        <v>4437</v>
      </c>
      <c r="I685" s="102" t="s">
        <v>4327</v>
      </c>
      <c r="J685" s="102" t="s">
        <v>4061</v>
      </c>
      <c r="K685" s="102" t="s">
        <v>3590</v>
      </c>
      <c r="L685" s="102" t="s">
        <v>1863</v>
      </c>
      <c r="M685" s="102">
        <v>9041111</v>
      </c>
      <c r="N685" s="102" t="s">
        <v>1864</v>
      </c>
      <c r="O685" s="113" t="str">
        <f>LOOKUP(0,0/FIND(プルダウン!$L$1:$L$41,N685),プルダウン!$M$1:$M$41)</f>
        <v>うるま市</v>
      </c>
      <c r="P685" s="102" t="s">
        <v>1865</v>
      </c>
      <c r="Q685" s="103">
        <v>42825</v>
      </c>
    </row>
    <row r="686" spans="1:17">
      <c r="A686" s="102">
        <v>4751300122</v>
      </c>
      <c r="B686" s="102" t="s">
        <v>388</v>
      </c>
      <c r="C686" s="102" t="s">
        <v>3591</v>
      </c>
      <c r="D686" s="102" t="s">
        <v>1825</v>
      </c>
      <c r="E686" s="102">
        <v>9041106</v>
      </c>
      <c r="F686" s="102" t="s">
        <v>3589</v>
      </c>
      <c r="G686" s="102" t="s">
        <v>1828</v>
      </c>
      <c r="H686" s="102" t="s">
        <v>4437</v>
      </c>
      <c r="I686" s="102" t="s">
        <v>4328</v>
      </c>
      <c r="J686" s="102" t="s">
        <v>4061</v>
      </c>
      <c r="K686" s="102" t="s">
        <v>3592</v>
      </c>
      <c r="L686" s="102" t="s">
        <v>1826</v>
      </c>
      <c r="M686" s="102">
        <v>9041106</v>
      </c>
      <c r="N686" s="102" t="s">
        <v>1827</v>
      </c>
      <c r="O686" s="113" t="str">
        <f>LOOKUP(0,0/FIND(プルダウン!$L$1:$L$41,N686),プルダウン!$M$1:$M$41)</f>
        <v>うるま市</v>
      </c>
      <c r="P686" s="102" t="s">
        <v>1828</v>
      </c>
      <c r="Q686" s="103">
        <v>41426</v>
      </c>
    </row>
    <row r="687" spans="1:17">
      <c r="A687" s="102">
        <v>4750100994</v>
      </c>
      <c r="B687" s="102" t="s">
        <v>391</v>
      </c>
      <c r="C687" s="102" t="s">
        <v>3593</v>
      </c>
      <c r="D687" s="102" t="s">
        <v>629</v>
      </c>
      <c r="E687" s="102">
        <v>9010145</v>
      </c>
      <c r="F687" s="102" t="s">
        <v>3594</v>
      </c>
      <c r="G687" s="102" t="s">
        <v>632</v>
      </c>
      <c r="H687" s="102" t="s">
        <v>4437</v>
      </c>
      <c r="I687" s="102" t="s">
        <v>4329</v>
      </c>
      <c r="J687" s="102" t="s">
        <v>4061</v>
      </c>
      <c r="K687" s="102" t="s">
        <v>3595</v>
      </c>
      <c r="L687" s="102" t="s">
        <v>630</v>
      </c>
      <c r="M687" s="102">
        <v>9000012</v>
      </c>
      <c r="N687" s="102" t="s">
        <v>631</v>
      </c>
      <c r="O687" s="113" t="str">
        <f>LOOKUP(0,0/FIND(プルダウン!$L$1:$L$41,N687),プルダウン!$M$1:$M$41)</f>
        <v>那覇市</v>
      </c>
      <c r="P687" s="102" t="s">
        <v>632</v>
      </c>
      <c r="Q687" s="103">
        <v>44136</v>
      </c>
    </row>
    <row r="688" spans="1:17">
      <c r="A688" s="102">
        <v>4750100994</v>
      </c>
      <c r="B688" s="102" t="s">
        <v>388</v>
      </c>
      <c r="C688" s="102" t="s">
        <v>3593</v>
      </c>
      <c r="D688" s="102" t="s">
        <v>629</v>
      </c>
      <c r="E688" s="102">
        <v>9010145</v>
      </c>
      <c r="F688" s="102" t="s">
        <v>3594</v>
      </c>
      <c r="G688" s="102" t="s">
        <v>632</v>
      </c>
      <c r="H688" s="102" t="s">
        <v>4437</v>
      </c>
      <c r="I688" s="102" t="s">
        <v>4329</v>
      </c>
      <c r="J688" s="102" t="s">
        <v>4061</v>
      </c>
      <c r="K688" s="102" t="s">
        <v>3595</v>
      </c>
      <c r="L688" s="102" t="s">
        <v>630</v>
      </c>
      <c r="M688" s="102">
        <v>9000012</v>
      </c>
      <c r="N688" s="102" t="s">
        <v>631</v>
      </c>
      <c r="O688" s="113" t="str">
        <f>LOOKUP(0,0/FIND(プルダウン!$L$1:$L$41,N688),プルダウン!$M$1:$M$41)</f>
        <v>那覇市</v>
      </c>
      <c r="P688" s="102" t="s">
        <v>632</v>
      </c>
      <c r="Q688" s="103">
        <v>44136</v>
      </c>
    </row>
    <row r="689" spans="1:17">
      <c r="A689" s="102">
        <v>4750400212</v>
      </c>
      <c r="B689" s="102" t="s">
        <v>391</v>
      </c>
      <c r="C689" s="102" t="s">
        <v>3596</v>
      </c>
      <c r="D689" s="102" t="s">
        <v>1070</v>
      </c>
      <c r="E689" s="102">
        <v>9011117</v>
      </c>
      <c r="F689" s="102" t="s">
        <v>1072</v>
      </c>
      <c r="G689" s="102" t="s">
        <v>1073</v>
      </c>
      <c r="H689" s="102" t="s">
        <v>4437</v>
      </c>
      <c r="I689" s="102" t="s">
        <v>4330</v>
      </c>
      <c r="J689" s="102" t="s">
        <v>4061</v>
      </c>
      <c r="K689" s="102" t="s">
        <v>3597</v>
      </c>
      <c r="L689" s="102" t="s">
        <v>1071</v>
      </c>
      <c r="M689" s="102">
        <v>9011117</v>
      </c>
      <c r="N689" s="102" t="s">
        <v>1072</v>
      </c>
      <c r="O689" s="113" t="str">
        <f>LOOKUP(0,0/FIND(プルダウン!$L$1:$L$41,N689),プルダウン!$M$1:$M$41)</f>
        <v>南風原町</v>
      </c>
      <c r="P689" s="102" t="s">
        <v>1073</v>
      </c>
      <c r="Q689" s="103">
        <v>43040</v>
      </c>
    </row>
    <row r="690" spans="1:17">
      <c r="A690" s="102">
        <v>4750400212</v>
      </c>
      <c r="B690" s="102" t="s">
        <v>388</v>
      </c>
      <c r="C690" s="102" t="s">
        <v>3596</v>
      </c>
      <c r="D690" s="102" t="s">
        <v>1070</v>
      </c>
      <c r="E690" s="102">
        <v>9011117</v>
      </c>
      <c r="F690" s="102" t="s">
        <v>1072</v>
      </c>
      <c r="G690" s="102" t="s">
        <v>1073</v>
      </c>
      <c r="H690" s="102" t="s">
        <v>4437</v>
      </c>
      <c r="I690" s="102" t="s">
        <v>4330</v>
      </c>
      <c r="J690" s="102" t="s">
        <v>4061</v>
      </c>
      <c r="K690" s="102" t="s">
        <v>3597</v>
      </c>
      <c r="L690" s="102" t="s">
        <v>1071</v>
      </c>
      <c r="M690" s="102">
        <v>9011117</v>
      </c>
      <c r="N690" s="102" t="s">
        <v>1072</v>
      </c>
      <c r="O690" s="113" t="str">
        <f>LOOKUP(0,0/FIND(プルダウン!$L$1:$L$41,N690),プルダウン!$M$1:$M$41)</f>
        <v>南風原町</v>
      </c>
      <c r="P690" s="102" t="s">
        <v>1073</v>
      </c>
      <c r="Q690" s="103">
        <v>43040</v>
      </c>
    </row>
    <row r="691" spans="1:17">
      <c r="A691" s="102">
        <v>4750500177</v>
      </c>
      <c r="B691" s="102" t="s">
        <v>391</v>
      </c>
      <c r="C691" s="102" t="s">
        <v>3598</v>
      </c>
      <c r="D691" s="102" t="s">
        <v>1156</v>
      </c>
      <c r="E691" s="102">
        <v>9030124</v>
      </c>
      <c r="F691" s="102" t="s">
        <v>3599</v>
      </c>
      <c r="G691" s="102" t="s">
        <v>1159</v>
      </c>
      <c r="H691" s="102" t="s">
        <v>4437</v>
      </c>
      <c r="I691" s="102" t="s">
        <v>4331</v>
      </c>
      <c r="J691" s="102" t="s">
        <v>4061</v>
      </c>
      <c r="K691" s="102" t="s">
        <v>3600</v>
      </c>
      <c r="L691" s="102" t="s">
        <v>1157</v>
      </c>
      <c r="M691" s="102">
        <v>9030117</v>
      </c>
      <c r="N691" s="102" t="s">
        <v>1158</v>
      </c>
      <c r="O691" s="113" t="str">
        <f>LOOKUP(0,0/FIND(プルダウン!$L$1:$L$41,N691),プルダウン!$M$1:$M$41)</f>
        <v>西原町</v>
      </c>
      <c r="P691" s="102" t="s">
        <v>1159</v>
      </c>
      <c r="Q691" s="103">
        <v>43344</v>
      </c>
    </row>
    <row r="692" spans="1:17">
      <c r="A692" s="102">
        <v>4750500177</v>
      </c>
      <c r="B692" s="102" t="s">
        <v>388</v>
      </c>
      <c r="C692" s="102" t="s">
        <v>3598</v>
      </c>
      <c r="D692" s="102" t="s">
        <v>1156</v>
      </c>
      <c r="E692" s="102">
        <v>9030124</v>
      </c>
      <c r="F692" s="102" t="s">
        <v>3599</v>
      </c>
      <c r="G692" s="102" t="s">
        <v>1159</v>
      </c>
      <c r="H692" s="102" t="s">
        <v>4437</v>
      </c>
      <c r="I692" s="102" t="s">
        <v>4331</v>
      </c>
      <c r="J692" s="102" t="s">
        <v>4061</v>
      </c>
      <c r="K692" s="102" t="s">
        <v>3600</v>
      </c>
      <c r="L692" s="102" t="s">
        <v>1157</v>
      </c>
      <c r="M692" s="102">
        <v>9030117</v>
      </c>
      <c r="N692" s="102" t="s">
        <v>1158</v>
      </c>
      <c r="O692" s="113" t="str">
        <f>LOOKUP(0,0/FIND(プルダウン!$L$1:$L$41,N692),プルダウン!$M$1:$M$41)</f>
        <v>西原町</v>
      </c>
      <c r="P692" s="102" t="s">
        <v>1159</v>
      </c>
      <c r="Q692" s="103">
        <v>43344</v>
      </c>
    </row>
    <row r="693" spans="1:17">
      <c r="A693" s="102">
        <v>4750300396</v>
      </c>
      <c r="B693" s="102" t="s">
        <v>391</v>
      </c>
      <c r="C693" s="102" t="s">
        <v>3601</v>
      </c>
      <c r="D693" s="102" t="s">
        <v>921</v>
      </c>
      <c r="E693" s="102">
        <v>9012127</v>
      </c>
      <c r="F693" s="102" t="s">
        <v>3602</v>
      </c>
      <c r="G693" s="102" t="s">
        <v>924</v>
      </c>
      <c r="H693" s="102" t="s">
        <v>4437</v>
      </c>
      <c r="I693" s="102" t="s">
        <v>4332</v>
      </c>
      <c r="J693" s="102" t="s">
        <v>4061</v>
      </c>
      <c r="K693" s="102" t="s">
        <v>3603</v>
      </c>
      <c r="L693" s="102" t="s">
        <v>966</v>
      </c>
      <c r="M693" s="102">
        <v>9030121</v>
      </c>
      <c r="N693" s="102" t="s">
        <v>967</v>
      </c>
      <c r="O693" s="113" t="str">
        <f>LOOKUP(0,0/FIND(プルダウン!$L$1:$L$41,N693),プルダウン!$M$1:$M$41)</f>
        <v>西原町</v>
      </c>
      <c r="P693" s="102" t="s">
        <v>968</v>
      </c>
      <c r="Q693" s="103">
        <v>42856</v>
      </c>
    </row>
    <row r="694" spans="1:17">
      <c r="A694" s="102">
        <v>4750300396</v>
      </c>
      <c r="B694" s="102" t="s">
        <v>388</v>
      </c>
      <c r="C694" s="102" t="s">
        <v>3601</v>
      </c>
      <c r="D694" s="102" t="s">
        <v>921</v>
      </c>
      <c r="E694" s="102">
        <v>9012127</v>
      </c>
      <c r="F694" s="102" t="s">
        <v>3602</v>
      </c>
      <c r="G694" s="102" t="s">
        <v>924</v>
      </c>
      <c r="H694" s="102" t="s">
        <v>4437</v>
      </c>
      <c r="I694" s="102" t="s">
        <v>4332</v>
      </c>
      <c r="J694" s="102" t="s">
        <v>4061</v>
      </c>
      <c r="K694" s="102" t="s">
        <v>3603</v>
      </c>
      <c r="L694" s="102" t="s">
        <v>966</v>
      </c>
      <c r="M694" s="102">
        <v>9030121</v>
      </c>
      <c r="N694" s="102" t="s">
        <v>967</v>
      </c>
      <c r="O694" s="113" t="str">
        <f>LOOKUP(0,0/FIND(プルダウン!$L$1:$L$41,N694),プルダウン!$M$1:$M$41)</f>
        <v>西原町</v>
      </c>
      <c r="P694" s="102" t="s">
        <v>968</v>
      </c>
      <c r="Q694" s="103">
        <v>42856</v>
      </c>
    </row>
    <row r="695" spans="1:17">
      <c r="A695" s="102">
        <v>4750300172</v>
      </c>
      <c r="B695" s="102" t="s">
        <v>391</v>
      </c>
      <c r="C695" s="102" t="s">
        <v>3601</v>
      </c>
      <c r="D695" s="102" t="s">
        <v>921</v>
      </c>
      <c r="E695" s="102">
        <v>9012127</v>
      </c>
      <c r="F695" s="102" t="s">
        <v>3604</v>
      </c>
      <c r="G695" s="102" t="s">
        <v>924</v>
      </c>
      <c r="H695" s="102" t="s">
        <v>4437</v>
      </c>
      <c r="I695" s="102" t="s">
        <v>4333</v>
      </c>
      <c r="J695" s="102" t="s">
        <v>4061</v>
      </c>
      <c r="K695" s="102" t="s">
        <v>3605</v>
      </c>
      <c r="L695" s="102" t="s">
        <v>922</v>
      </c>
      <c r="M695" s="102">
        <v>9012127</v>
      </c>
      <c r="N695" s="102" t="s">
        <v>923</v>
      </c>
      <c r="O695" s="113" t="str">
        <f>LOOKUP(0,0/FIND(プルダウン!$L$1:$L$41,N695),プルダウン!$M$1:$M$41)</f>
        <v>浦添市</v>
      </c>
      <c r="P695" s="102" t="s">
        <v>924</v>
      </c>
      <c r="Q695" s="103">
        <v>41456</v>
      </c>
    </row>
    <row r="696" spans="1:17">
      <c r="A696" s="102">
        <v>4750300172</v>
      </c>
      <c r="B696" s="102" t="s">
        <v>388</v>
      </c>
      <c r="C696" s="102" t="s">
        <v>3601</v>
      </c>
      <c r="D696" s="102" t="s">
        <v>921</v>
      </c>
      <c r="E696" s="102">
        <v>9012127</v>
      </c>
      <c r="F696" s="102" t="s">
        <v>3604</v>
      </c>
      <c r="G696" s="102" t="s">
        <v>924</v>
      </c>
      <c r="H696" s="102" t="s">
        <v>4437</v>
      </c>
      <c r="I696" s="102" t="s">
        <v>4333</v>
      </c>
      <c r="J696" s="102" t="s">
        <v>4061</v>
      </c>
      <c r="K696" s="102" t="s">
        <v>3605</v>
      </c>
      <c r="L696" s="102" t="s">
        <v>922</v>
      </c>
      <c r="M696" s="102">
        <v>9012127</v>
      </c>
      <c r="N696" s="102" t="s">
        <v>923</v>
      </c>
      <c r="O696" s="113" t="str">
        <f>LOOKUP(0,0/FIND(プルダウン!$L$1:$L$41,N696),プルダウン!$M$1:$M$41)</f>
        <v>浦添市</v>
      </c>
      <c r="P696" s="102" t="s">
        <v>924</v>
      </c>
      <c r="Q696" s="103">
        <v>41456</v>
      </c>
    </row>
    <row r="697" spans="1:17">
      <c r="A697" s="102">
        <v>4750200240</v>
      </c>
      <c r="B697" s="102" t="s">
        <v>391</v>
      </c>
      <c r="C697" s="102" t="s">
        <v>3606</v>
      </c>
      <c r="D697" s="102" t="s">
        <v>795</v>
      </c>
      <c r="E697" s="102">
        <v>9010315</v>
      </c>
      <c r="F697" s="102" t="s">
        <v>797</v>
      </c>
      <c r="G697" s="102" t="s">
        <v>798</v>
      </c>
      <c r="H697" s="102" t="s">
        <v>4437</v>
      </c>
      <c r="I697" s="102" t="s">
        <v>4257</v>
      </c>
      <c r="J697" s="102" t="s">
        <v>4061</v>
      </c>
      <c r="K697" s="102" t="s">
        <v>3607</v>
      </c>
      <c r="L697" s="102" t="s">
        <v>796</v>
      </c>
      <c r="M697" s="102">
        <v>9010315</v>
      </c>
      <c r="N697" s="102" t="s">
        <v>797</v>
      </c>
      <c r="O697" s="113" t="str">
        <f>LOOKUP(0,0/FIND(プルダウン!$L$1:$L$41,N697),プルダウン!$M$1:$M$41)</f>
        <v>糸満市</v>
      </c>
      <c r="P697" s="102" t="s">
        <v>798</v>
      </c>
      <c r="Q697" s="103">
        <v>42491</v>
      </c>
    </row>
    <row r="698" spans="1:17">
      <c r="A698" s="102">
        <v>4750200240</v>
      </c>
      <c r="B698" s="102" t="s">
        <v>388</v>
      </c>
      <c r="C698" s="102" t="s">
        <v>3606</v>
      </c>
      <c r="D698" s="102" t="s">
        <v>795</v>
      </c>
      <c r="E698" s="102">
        <v>9010315</v>
      </c>
      <c r="F698" s="102" t="s">
        <v>797</v>
      </c>
      <c r="G698" s="102" t="s">
        <v>798</v>
      </c>
      <c r="H698" s="102" t="s">
        <v>4437</v>
      </c>
      <c r="I698" s="102" t="s">
        <v>4257</v>
      </c>
      <c r="J698" s="102" t="s">
        <v>4061</v>
      </c>
      <c r="K698" s="102" t="s">
        <v>3607</v>
      </c>
      <c r="L698" s="102" t="s">
        <v>796</v>
      </c>
      <c r="M698" s="102">
        <v>9010315</v>
      </c>
      <c r="N698" s="102" t="s">
        <v>797</v>
      </c>
      <c r="O698" s="113" t="str">
        <f>LOOKUP(0,0/FIND(プルダウン!$L$1:$L$41,N698),プルダウン!$M$1:$M$41)</f>
        <v>糸満市</v>
      </c>
      <c r="P698" s="102" t="s">
        <v>798</v>
      </c>
      <c r="Q698" s="103">
        <v>42491</v>
      </c>
    </row>
    <row r="699" spans="1:17">
      <c r="A699" s="102">
        <v>4751300494</v>
      </c>
      <c r="B699" s="102" t="s">
        <v>391</v>
      </c>
      <c r="C699" s="102" t="s">
        <v>3608</v>
      </c>
      <c r="D699" s="102" t="s">
        <v>369</v>
      </c>
      <c r="E699" s="102">
        <v>9042231</v>
      </c>
      <c r="F699" s="102" t="s">
        <v>1913</v>
      </c>
      <c r="G699" s="102" t="s">
        <v>1914</v>
      </c>
      <c r="H699" s="102" t="s">
        <v>4437</v>
      </c>
      <c r="I699" s="102" t="s">
        <v>4334</v>
      </c>
      <c r="J699" s="102" t="s">
        <v>4061</v>
      </c>
      <c r="K699" s="102" t="s">
        <v>3609</v>
      </c>
      <c r="L699" s="102" t="s">
        <v>1912</v>
      </c>
      <c r="M699" s="102">
        <v>9042231</v>
      </c>
      <c r="N699" s="102" t="s">
        <v>1913</v>
      </c>
      <c r="O699" s="113" t="str">
        <f>LOOKUP(0,0/FIND(プルダウン!$L$1:$L$41,N699),プルダウン!$M$1:$M$41)</f>
        <v>うるま市</v>
      </c>
      <c r="P699" s="102" t="s">
        <v>1914</v>
      </c>
      <c r="Q699" s="103">
        <v>43952</v>
      </c>
    </row>
    <row r="700" spans="1:17">
      <c r="A700" s="102">
        <v>4751300494</v>
      </c>
      <c r="B700" s="102" t="s">
        <v>388</v>
      </c>
      <c r="C700" s="102" t="s">
        <v>3608</v>
      </c>
      <c r="D700" s="102" t="s">
        <v>369</v>
      </c>
      <c r="E700" s="102">
        <v>9042231</v>
      </c>
      <c r="F700" s="102" t="s">
        <v>1913</v>
      </c>
      <c r="G700" s="102" t="s">
        <v>1914</v>
      </c>
      <c r="H700" s="102" t="s">
        <v>4437</v>
      </c>
      <c r="I700" s="102" t="s">
        <v>4334</v>
      </c>
      <c r="J700" s="102" t="s">
        <v>4061</v>
      </c>
      <c r="K700" s="102" t="s">
        <v>3609</v>
      </c>
      <c r="L700" s="102" t="s">
        <v>1912</v>
      </c>
      <c r="M700" s="102">
        <v>9042231</v>
      </c>
      <c r="N700" s="102" t="s">
        <v>1913</v>
      </c>
      <c r="O700" s="113" t="str">
        <f>LOOKUP(0,0/FIND(プルダウン!$L$1:$L$41,N700),プルダウン!$M$1:$M$41)</f>
        <v>うるま市</v>
      </c>
      <c r="P700" s="102" t="s">
        <v>1914</v>
      </c>
      <c r="Q700" s="103">
        <v>43952</v>
      </c>
    </row>
    <row r="701" spans="1:17">
      <c r="A701" s="102">
        <v>4751300650</v>
      </c>
      <c r="B701" s="102" t="s">
        <v>391</v>
      </c>
      <c r="C701" s="102" t="s">
        <v>3610</v>
      </c>
      <c r="D701" s="102" t="s">
        <v>369</v>
      </c>
      <c r="E701" s="102">
        <v>9042231</v>
      </c>
      <c r="F701" s="102" t="s">
        <v>3611</v>
      </c>
      <c r="G701" s="102" t="s">
        <v>1914</v>
      </c>
      <c r="H701" s="102" t="s">
        <v>4437</v>
      </c>
      <c r="I701" s="102" t="s">
        <v>4334</v>
      </c>
      <c r="J701" s="102" t="s">
        <v>4061</v>
      </c>
      <c r="K701" s="102" t="s">
        <v>3612</v>
      </c>
      <c r="L701" s="102" t="s">
        <v>1953</v>
      </c>
      <c r="M701" s="102">
        <v>9042232</v>
      </c>
      <c r="N701" s="102" t="s">
        <v>1954</v>
      </c>
      <c r="O701" s="113" t="str">
        <f>LOOKUP(0,0/FIND(プルダウン!$L$1:$L$41,N701),プルダウン!$M$1:$M$41)</f>
        <v>うるま市</v>
      </c>
      <c r="P701" s="102" t="s">
        <v>1955</v>
      </c>
      <c r="Q701" s="103">
        <v>44501</v>
      </c>
    </row>
    <row r="702" spans="1:17">
      <c r="A702" s="102">
        <v>4751300650</v>
      </c>
      <c r="B702" s="102" t="s">
        <v>388</v>
      </c>
      <c r="C702" s="102" t="s">
        <v>3610</v>
      </c>
      <c r="D702" s="102" t="s">
        <v>369</v>
      </c>
      <c r="E702" s="102">
        <v>9042231</v>
      </c>
      <c r="F702" s="102" t="s">
        <v>3611</v>
      </c>
      <c r="G702" s="102" t="s">
        <v>1914</v>
      </c>
      <c r="H702" s="102" t="s">
        <v>4437</v>
      </c>
      <c r="I702" s="102" t="s">
        <v>4334</v>
      </c>
      <c r="J702" s="102" t="s">
        <v>4061</v>
      </c>
      <c r="K702" s="102" t="s">
        <v>3612</v>
      </c>
      <c r="L702" s="102" t="s">
        <v>1953</v>
      </c>
      <c r="M702" s="102">
        <v>9042232</v>
      </c>
      <c r="N702" s="102" t="s">
        <v>1954</v>
      </c>
      <c r="O702" s="113" t="str">
        <f>LOOKUP(0,0/FIND(プルダウン!$L$1:$L$41,N702),プルダウン!$M$1:$M$41)</f>
        <v>うるま市</v>
      </c>
      <c r="P702" s="102" t="s">
        <v>1955</v>
      </c>
      <c r="Q702" s="103">
        <v>44501</v>
      </c>
    </row>
    <row r="703" spans="1:17">
      <c r="A703" s="102">
        <v>4751600349</v>
      </c>
      <c r="B703" s="102" t="s">
        <v>391</v>
      </c>
      <c r="C703" s="102" t="s">
        <v>3613</v>
      </c>
      <c r="D703" s="102" t="s">
        <v>289</v>
      </c>
      <c r="E703" s="102">
        <v>9050011</v>
      </c>
      <c r="F703" s="102" t="s">
        <v>3614</v>
      </c>
      <c r="G703" s="102"/>
      <c r="H703" s="102" t="s">
        <v>4437</v>
      </c>
      <c r="I703" s="102" t="s">
        <v>4335</v>
      </c>
      <c r="J703" s="102" t="s">
        <v>4061</v>
      </c>
      <c r="K703" s="102"/>
      <c r="L703" s="102" t="s">
        <v>2043</v>
      </c>
      <c r="M703" s="102">
        <v>9050016</v>
      </c>
      <c r="N703" s="102" t="s">
        <v>2044</v>
      </c>
      <c r="O703" s="113" t="str">
        <f>LOOKUP(0,0/FIND(プルダウン!$L$1:$L$41,N703),プルダウン!$M$1:$M$41)</f>
        <v>名護市</v>
      </c>
      <c r="P703" s="102" t="s">
        <v>2045</v>
      </c>
      <c r="Q703" s="103">
        <v>44348</v>
      </c>
    </row>
    <row r="704" spans="1:17">
      <c r="A704" s="102">
        <v>4751600349</v>
      </c>
      <c r="B704" s="102" t="s">
        <v>388</v>
      </c>
      <c r="C704" s="102" t="s">
        <v>3613</v>
      </c>
      <c r="D704" s="102" t="s">
        <v>289</v>
      </c>
      <c r="E704" s="102">
        <v>9050011</v>
      </c>
      <c r="F704" s="102" t="s">
        <v>3614</v>
      </c>
      <c r="G704" s="102"/>
      <c r="H704" s="102" t="s">
        <v>4437</v>
      </c>
      <c r="I704" s="102" t="s">
        <v>4335</v>
      </c>
      <c r="J704" s="102" t="s">
        <v>4061</v>
      </c>
      <c r="K704" s="102"/>
      <c r="L704" s="102" t="s">
        <v>2043</v>
      </c>
      <c r="M704" s="102">
        <v>9050016</v>
      </c>
      <c r="N704" s="102" t="s">
        <v>2044</v>
      </c>
      <c r="O704" s="113" t="str">
        <f>LOOKUP(0,0/FIND(プルダウン!$L$1:$L$41,N704),プルダウン!$M$1:$M$41)</f>
        <v>名護市</v>
      </c>
      <c r="P704" s="102" t="s">
        <v>2045</v>
      </c>
      <c r="Q704" s="103">
        <v>44348</v>
      </c>
    </row>
    <row r="705" spans="1:17">
      <c r="A705" s="102">
        <v>4751300775</v>
      </c>
      <c r="B705" s="102" t="s">
        <v>391</v>
      </c>
      <c r="C705" s="102" t="s">
        <v>3615</v>
      </c>
      <c r="D705" s="102" t="s">
        <v>1959</v>
      </c>
      <c r="E705" s="102">
        <v>9042211</v>
      </c>
      <c r="F705" s="102" t="s">
        <v>3616</v>
      </c>
      <c r="G705" s="102" t="s">
        <v>1945</v>
      </c>
      <c r="H705" s="102" t="s">
        <v>4437</v>
      </c>
      <c r="I705" s="102" t="s">
        <v>4336</v>
      </c>
      <c r="J705" s="102" t="s">
        <v>4061</v>
      </c>
      <c r="K705" s="102" t="s">
        <v>3617</v>
      </c>
      <c r="L705" s="102" t="s">
        <v>1989</v>
      </c>
      <c r="M705" s="102">
        <v>9042243</v>
      </c>
      <c r="N705" s="102" t="s">
        <v>1990</v>
      </c>
      <c r="O705" s="113" t="str">
        <f>LOOKUP(0,0/FIND(プルダウン!$L$1:$L$41,N705),プルダウン!$M$1:$M$41)</f>
        <v>うるま市</v>
      </c>
      <c r="P705" s="102" t="s">
        <v>1991</v>
      </c>
      <c r="Q705" s="103">
        <v>44743</v>
      </c>
    </row>
    <row r="706" spans="1:17">
      <c r="A706" s="102">
        <v>4751300775</v>
      </c>
      <c r="B706" s="102" t="s">
        <v>388</v>
      </c>
      <c r="C706" s="102" t="s">
        <v>3615</v>
      </c>
      <c r="D706" s="102" t="s">
        <v>1959</v>
      </c>
      <c r="E706" s="102">
        <v>9042211</v>
      </c>
      <c r="F706" s="102" t="s">
        <v>3616</v>
      </c>
      <c r="G706" s="102" t="s">
        <v>1945</v>
      </c>
      <c r="H706" s="102" t="s">
        <v>4437</v>
      </c>
      <c r="I706" s="102" t="s">
        <v>4336</v>
      </c>
      <c r="J706" s="102" t="s">
        <v>4061</v>
      </c>
      <c r="K706" s="102" t="s">
        <v>3617</v>
      </c>
      <c r="L706" s="102" t="s">
        <v>1989</v>
      </c>
      <c r="M706" s="102">
        <v>9042243</v>
      </c>
      <c r="N706" s="102" t="s">
        <v>1990</v>
      </c>
      <c r="O706" s="113" t="str">
        <f>LOOKUP(0,0/FIND(プルダウン!$L$1:$L$41,N706),プルダウン!$M$1:$M$41)</f>
        <v>うるま市</v>
      </c>
      <c r="P706" s="102" t="s">
        <v>1991</v>
      </c>
      <c r="Q706" s="103">
        <v>44743</v>
      </c>
    </row>
    <row r="707" spans="1:17">
      <c r="A707" s="102">
        <v>4751300676</v>
      </c>
      <c r="B707" s="102" t="s">
        <v>391</v>
      </c>
      <c r="C707" s="102" t="s">
        <v>3618</v>
      </c>
      <c r="D707" s="102" t="s">
        <v>1959</v>
      </c>
      <c r="E707" s="102">
        <v>9042211</v>
      </c>
      <c r="F707" s="102" t="s">
        <v>1961</v>
      </c>
      <c r="G707" s="102" t="s">
        <v>1945</v>
      </c>
      <c r="H707" s="102" t="s">
        <v>4437</v>
      </c>
      <c r="I707" s="102" t="s">
        <v>4336</v>
      </c>
      <c r="J707" s="102" t="s">
        <v>4061</v>
      </c>
      <c r="K707" s="102" t="s">
        <v>3619</v>
      </c>
      <c r="L707" s="102" t="s">
        <v>1960</v>
      </c>
      <c r="M707" s="102">
        <v>9042211</v>
      </c>
      <c r="N707" s="102" t="s">
        <v>1961</v>
      </c>
      <c r="O707" s="113" t="str">
        <f>LOOKUP(0,0/FIND(プルダウン!$L$1:$L$41,N707),プルダウン!$M$1:$M$41)</f>
        <v>うるま市</v>
      </c>
      <c r="P707" s="102" t="s">
        <v>1945</v>
      </c>
      <c r="Q707" s="103">
        <v>44621</v>
      </c>
    </row>
    <row r="708" spans="1:17">
      <c r="A708" s="102">
        <v>4751300676</v>
      </c>
      <c r="B708" s="102" t="s">
        <v>388</v>
      </c>
      <c r="C708" s="102" t="s">
        <v>3618</v>
      </c>
      <c r="D708" s="102" t="s">
        <v>1959</v>
      </c>
      <c r="E708" s="102">
        <v>9042211</v>
      </c>
      <c r="F708" s="102" t="s">
        <v>1961</v>
      </c>
      <c r="G708" s="102" t="s">
        <v>1945</v>
      </c>
      <c r="H708" s="102" t="s">
        <v>4437</v>
      </c>
      <c r="I708" s="102" t="s">
        <v>4336</v>
      </c>
      <c r="J708" s="102" t="s">
        <v>4061</v>
      </c>
      <c r="K708" s="102" t="s">
        <v>3619</v>
      </c>
      <c r="L708" s="102" t="s">
        <v>1960</v>
      </c>
      <c r="M708" s="102">
        <v>9042211</v>
      </c>
      <c r="N708" s="102" t="s">
        <v>1961</v>
      </c>
      <c r="O708" s="113" t="str">
        <f>LOOKUP(0,0/FIND(プルダウン!$L$1:$L$41,N708),プルダウン!$M$1:$M$41)</f>
        <v>うるま市</v>
      </c>
      <c r="P708" s="102" t="s">
        <v>1945</v>
      </c>
      <c r="Q708" s="103">
        <v>44621</v>
      </c>
    </row>
    <row r="709" spans="1:17">
      <c r="A709" s="102">
        <v>4750800353</v>
      </c>
      <c r="B709" s="102" t="s">
        <v>391</v>
      </c>
      <c r="C709" s="102" t="s">
        <v>3620</v>
      </c>
      <c r="D709" s="102" t="s">
        <v>1320</v>
      </c>
      <c r="E709" s="102">
        <v>9042155</v>
      </c>
      <c r="F709" s="102" t="s">
        <v>3621</v>
      </c>
      <c r="G709" s="102" t="s">
        <v>1323</v>
      </c>
      <c r="H709" s="102" t="s">
        <v>4437</v>
      </c>
      <c r="I709" s="102" t="s">
        <v>4260</v>
      </c>
      <c r="J709" s="102" t="s">
        <v>4061</v>
      </c>
      <c r="K709" s="102" t="s">
        <v>3622</v>
      </c>
      <c r="L709" s="102" t="s">
        <v>1321</v>
      </c>
      <c r="M709" s="102">
        <v>9042155</v>
      </c>
      <c r="N709" s="102" t="s">
        <v>1322</v>
      </c>
      <c r="O709" s="113" t="str">
        <f>LOOKUP(0,0/FIND(プルダウン!$L$1:$L$41,N709),プルダウン!$M$1:$M$41)</f>
        <v>沖縄市</v>
      </c>
      <c r="P709" s="102" t="s">
        <v>1323</v>
      </c>
      <c r="Q709" s="103">
        <v>42186</v>
      </c>
    </row>
    <row r="710" spans="1:17">
      <c r="A710" s="102">
        <v>4750800353</v>
      </c>
      <c r="B710" s="102" t="s">
        <v>388</v>
      </c>
      <c r="C710" s="102" t="s">
        <v>3620</v>
      </c>
      <c r="D710" s="102" t="s">
        <v>1320</v>
      </c>
      <c r="E710" s="102">
        <v>9042155</v>
      </c>
      <c r="F710" s="102" t="s">
        <v>3621</v>
      </c>
      <c r="G710" s="102" t="s">
        <v>1323</v>
      </c>
      <c r="H710" s="102" t="s">
        <v>4437</v>
      </c>
      <c r="I710" s="102" t="s">
        <v>4260</v>
      </c>
      <c r="J710" s="102" t="s">
        <v>4061</v>
      </c>
      <c r="K710" s="102" t="s">
        <v>3622</v>
      </c>
      <c r="L710" s="102" t="s">
        <v>1321</v>
      </c>
      <c r="M710" s="102">
        <v>9042155</v>
      </c>
      <c r="N710" s="102" t="s">
        <v>1322</v>
      </c>
      <c r="O710" s="113" t="str">
        <f>LOOKUP(0,0/FIND(プルダウン!$L$1:$L$41,N710),プルダウン!$M$1:$M$41)</f>
        <v>沖縄市</v>
      </c>
      <c r="P710" s="102" t="s">
        <v>1323</v>
      </c>
      <c r="Q710" s="103">
        <v>42186</v>
      </c>
    </row>
    <row r="711" spans="1:17">
      <c r="A711" s="102">
        <v>4750700306</v>
      </c>
      <c r="B711" s="102" t="s">
        <v>391</v>
      </c>
      <c r="C711" s="102" t="s">
        <v>3623</v>
      </c>
      <c r="D711" s="102" t="s">
        <v>1247</v>
      </c>
      <c r="E711" s="102">
        <v>9010241</v>
      </c>
      <c r="F711" s="102" t="s">
        <v>3624</v>
      </c>
      <c r="G711" s="102" t="s">
        <v>1250</v>
      </c>
      <c r="H711" s="102" t="s">
        <v>4437</v>
      </c>
      <c r="I711" s="102" t="s">
        <v>4337</v>
      </c>
      <c r="J711" s="102" t="s">
        <v>4061</v>
      </c>
      <c r="K711" s="102" t="s">
        <v>3625</v>
      </c>
      <c r="L711" s="102" t="s">
        <v>1248</v>
      </c>
      <c r="M711" s="102">
        <v>9010241</v>
      </c>
      <c r="N711" s="102" t="s">
        <v>1249</v>
      </c>
      <c r="O711" s="113" t="str">
        <f>LOOKUP(0,0/FIND(プルダウン!$L$1:$L$41,N711),プルダウン!$M$1:$M$41)</f>
        <v>豊見城市</v>
      </c>
      <c r="P711" s="102" t="s">
        <v>1250</v>
      </c>
      <c r="Q711" s="103">
        <v>44256</v>
      </c>
    </row>
    <row r="712" spans="1:17">
      <c r="A712" s="102">
        <v>4750700306</v>
      </c>
      <c r="B712" s="102" t="s">
        <v>388</v>
      </c>
      <c r="C712" s="102" t="s">
        <v>3623</v>
      </c>
      <c r="D712" s="102" t="s">
        <v>1247</v>
      </c>
      <c r="E712" s="102">
        <v>9010241</v>
      </c>
      <c r="F712" s="102" t="s">
        <v>3624</v>
      </c>
      <c r="G712" s="102" t="s">
        <v>1250</v>
      </c>
      <c r="H712" s="102" t="s">
        <v>4437</v>
      </c>
      <c r="I712" s="102" t="s">
        <v>4337</v>
      </c>
      <c r="J712" s="102" t="s">
        <v>4061</v>
      </c>
      <c r="K712" s="102" t="s">
        <v>3625</v>
      </c>
      <c r="L712" s="102" t="s">
        <v>1248</v>
      </c>
      <c r="M712" s="102">
        <v>9010241</v>
      </c>
      <c r="N712" s="102" t="s">
        <v>1249</v>
      </c>
      <c r="O712" s="113" t="str">
        <f>LOOKUP(0,0/FIND(プルダウン!$L$1:$L$41,N712),プルダウン!$M$1:$M$41)</f>
        <v>豊見城市</v>
      </c>
      <c r="P712" s="102" t="s">
        <v>1250</v>
      </c>
      <c r="Q712" s="103">
        <v>44256</v>
      </c>
    </row>
    <row r="713" spans="1:17">
      <c r="A713" s="102">
        <v>4750300255</v>
      </c>
      <c r="B713" s="102" t="s">
        <v>391</v>
      </c>
      <c r="C713" s="102" t="s">
        <v>3626</v>
      </c>
      <c r="D713" s="102" t="s">
        <v>347</v>
      </c>
      <c r="E713" s="102">
        <v>9012302</v>
      </c>
      <c r="F713" s="102" t="s">
        <v>3627</v>
      </c>
      <c r="G713" s="102" t="s">
        <v>3628</v>
      </c>
      <c r="H713" s="102" t="s">
        <v>4437</v>
      </c>
      <c r="I713" s="102" t="s">
        <v>4338</v>
      </c>
      <c r="J713" s="102" t="s">
        <v>4061</v>
      </c>
      <c r="K713" s="102" t="s">
        <v>3629</v>
      </c>
      <c r="L713" s="102" t="s">
        <v>939</v>
      </c>
      <c r="M713" s="102">
        <v>9042162</v>
      </c>
      <c r="N713" s="102" t="s">
        <v>940</v>
      </c>
      <c r="O713" s="113" t="str">
        <f>LOOKUP(0,0/FIND(プルダウン!$L$1:$L$41,N713),プルダウン!$M$1:$M$41)</f>
        <v>沖縄市</v>
      </c>
      <c r="P713" s="102" t="s">
        <v>941</v>
      </c>
      <c r="Q713" s="103">
        <v>42309</v>
      </c>
    </row>
    <row r="714" spans="1:17">
      <c r="A714" s="102">
        <v>4750300255</v>
      </c>
      <c r="B714" s="102" t="s">
        <v>388</v>
      </c>
      <c r="C714" s="102" t="s">
        <v>3626</v>
      </c>
      <c r="D714" s="102" t="s">
        <v>347</v>
      </c>
      <c r="E714" s="102">
        <v>9012302</v>
      </c>
      <c r="F714" s="102" t="s">
        <v>3627</v>
      </c>
      <c r="G714" s="102" t="s">
        <v>3628</v>
      </c>
      <c r="H714" s="102" t="s">
        <v>4437</v>
      </c>
      <c r="I714" s="102" t="s">
        <v>4338</v>
      </c>
      <c r="J714" s="102" t="s">
        <v>4061</v>
      </c>
      <c r="K714" s="102" t="s">
        <v>3629</v>
      </c>
      <c r="L714" s="102" t="s">
        <v>939</v>
      </c>
      <c r="M714" s="102">
        <v>9042162</v>
      </c>
      <c r="N714" s="102" t="s">
        <v>940</v>
      </c>
      <c r="O714" s="113" t="str">
        <f>LOOKUP(0,0/FIND(プルダウン!$L$1:$L$41,N714),プルダウン!$M$1:$M$41)</f>
        <v>沖縄市</v>
      </c>
      <c r="P714" s="102" t="s">
        <v>941</v>
      </c>
      <c r="Q714" s="103">
        <v>42309</v>
      </c>
    </row>
    <row r="715" spans="1:17">
      <c r="A715" s="102">
        <v>4750801112</v>
      </c>
      <c r="B715" s="102" t="s">
        <v>391</v>
      </c>
      <c r="C715" s="102" t="s">
        <v>3630</v>
      </c>
      <c r="D715" s="102" t="s">
        <v>279</v>
      </c>
      <c r="E715" s="102">
        <v>9042163</v>
      </c>
      <c r="F715" s="102" t="s">
        <v>3631</v>
      </c>
      <c r="G715" s="102" t="s">
        <v>1532</v>
      </c>
      <c r="H715" s="102" t="s">
        <v>4437</v>
      </c>
      <c r="I715" s="102" t="s">
        <v>4339</v>
      </c>
      <c r="J715" s="102" t="s">
        <v>4061</v>
      </c>
      <c r="K715" s="102" t="s">
        <v>3632</v>
      </c>
      <c r="L715" s="102" t="s">
        <v>1530</v>
      </c>
      <c r="M715" s="102">
        <v>9042163</v>
      </c>
      <c r="N715" s="102" t="s">
        <v>1531</v>
      </c>
      <c r="O715" s="113" t="str">
        <f>LOOKUP(0,0/FIND(プルダウン!$L$1:$L$41,N715),プルダウン!$M$1:$M$41)</f>
        <v>沖縄市</v>
      </c>
      <c r="P715" s="102" t="s">
        <v>1532</v>
      </c>
      <c r="Q715" s="103">
        <v>44743</v>
      </c>
    </row>
    <row r="716" spans="1:17">
      <c r="A716" s="102">
        <v>4750801112</v>
      </c>
      <c r="B716" s="102" t="s">
        <v>388</v>
      </c>
      <c r="C716" s="102" t="s">
        <v>3630</v>
      </c>
      <c r="D716" s="102" t="s">
        <v>279</v>
      </c>
      <c r="E716" s="102">
        <v>9042163</v>
      </c>
      <c r="F716" s="102" t="s">
        <v>3631</v>
      </c>
      <c r="G716" s="102" t="s">
        <v>1532</v>
      </c>
      <c r="H716" s="102" t="s">
        <v>4437</v>
      </c>
      <c r="I716" s="102" t="s">
        <v>4339</v>
      </c>
      <c r="J716" s="102" t="s">
        <v>4061</v>
      </c>
      <c r="K716" s="102" t="s">
        <v>3632</v>
      </c>
      <c r="L716" s="102" t="s">
        <v>1530</v>
      </c>
      <c r="M716" s="102">
        <v>9042163</v>
      </c>
      <c r="N716" s="102" t="s">
        <v>1531</v>
      </c>
      <c r="O716" s="113" t="str">
        <f>LOOKUP(0,0/FIND(プルダウン!$L$1:$L$41,N716),プルダウン!$M$1:$M$41)</f>
        <v>沖縄市</v>
      </c>
      <c r="P716" s="102" t="s">
        <v>1532</v>
      </c>
      <c r="Q716" s="103">
        <v>44743</v>
      </c>
    </row>
    <row r="717" spans="1:17">
      <c r="A717" s="102">
        <v>4750700140</v>
      </c>
      <c r="B717" s="102" t="s">
        <v>391</v>
      </c>
      <c r="C717" s="102" t="s">
        <v>3633</v>
      </c>
      <c r="D717" s="102" t="s">
        <v>1202</v>
      </c>
      <c r="E717" s="102">
        <v>9011303</v>
      </c>
      <c r="F717" s="102" t="s">
        <v>3634</v>
      </c>
      <c r="G717" s="102" t="s">
        <v>1205</v>
      </c>
      <c r="H717" s="102" t="s">
        <v>4437</v>
      </c>
      <c r="I717" s="102" t="s">
        <v>4340</v>
      </c>
      <c r="J717" s="102" t="s">
        <v>4061</v>
      </c>
      <c r="K717" s="102" t="s">
        <v>3635</v>
      </c>
      <c r="L717" s="102" t="s">
        <v>1203</v>
      </c>
      <c r="M717" s="102">
        <v>9010403</v>
      </c>
      <c r="N717" s="102" t="s">
        <v>1204</v>
      </c>
      <c r="O717" s="113" t="str">
        <f>LOOKUP(0,0/FIND(プルダウン!$L$1:$L$41,N717),プルダウン!$M$1:$M$41)</f>
        <v>八重瀬町</v>
      </c>
      <c r="P717" s="102" t="s">
        <v>1205</v>
      </c>
      <c r="Q717" s="103">
        <v>42705</v>
      </c>
    </row>
    <row r="718" spans="1:17">
      <c r="A718" s="102">
        <v>4750700140</v>
      </c>
      <c r="B718" s="102" t="s">
        <v>388</v>
      </c>
      <c r="C718" s="102" t="s">
        <v>3633</v>
      </c>
      <c r="D718" s="102" t="s">
        <v>1202</v>
      </c>
      <c r="E718" s="102">
        <v>9011303</v>
      </c>
      <c r="F718" s="102" t="s">
        <v>3634</v>
      </c>
      <c r="G718" s="102" t="s">
        <v>1205</v>
      </c>
      <c r="H718" s="102" t="s">
        <v>4437</v>
      </c>
      <c r="I718" s="102" t="s">
        <v>4340</v>
      </c>
      <c r="J718" s="102" t="s">
        <v>4061</v>
      </c>
      <c r="K718" s="102"/>
      <c r="L718" s="102" t="s">
        <v>1203</v>
      </c>
      <c r="M718" s="102">
        <v>9010403</v>
      </c>
      <c r="N718" s="102" t="s">
        <v>1204</v>
      </c>
      <c r="O718" s="113" t="str">
        <f>LOOKUP(0,0/FIND(プルダウン!$L$1:$L$41,N718),プルダウン!$M$1:$M$41)</f>
        <v>八重瀬町</v>
      </c>
      <c r="P718" s="102" t="s">
        <v>1205</v>
      </c>
      <c r="Q718" s="103">
        <v>42705</v>
      </c>
    </row>
    <row r="719" spans="1:17">
      <c r="A719" s="102">
        <v>4750300503</v>
      </c>
      <c r="B719" s="102" t="s">
        <v>391</v>
      </c>
      <c r="C719" s="102" t="s">
        <v>3636</v>
      </c>
      <c r="D719" s="102" t="s">
        <v>983</v>
      </c>
      <c r="E719" s="102">
        <v>9012132</v>
      </c>
      <c r="F719" s="102" t="s">
        <v>3637</v>
      </c>
      <c r="G719" s="102" t="s">
        <v>986</v>
      </c>
      <c r="H719" s="102" t="s">
        <v>4437</v>
      </c>
      <c r="I719" s="102" t="s">
        <v>4341</v>
      </c>
      <c r="J719" s="102" t="s">
        <v>4061</v>
      </c>
      <c r="K719" s="102" t="s">
        <v>3638</v>
      </c>
      <c r="L719" s="102" t="s">
        <v>984</v>
      </c>
      <c r="M719" s="102">
        <v>9012132</v>
      </c>
      <c r="N719" s="102" t="s">
        <v>985</v>
      </c>
      <c r="O719" s="113" t="str">
        <f>LOOKUP(0,0/FIND(プルダウン!$L$1:$L$41,N719),プルダウン!$M$1:$M$41)</f>
        <v>浦添市</v>
      </c>
      <c r="P719" s="102" t="s">
        <v>986</v>
      </c>
      <c r="Q719" s="103">
        <v>43556</v>
      </c>
    </row>
    <row r="720" spans="1:17">
      <c r="A720" s="102">
        <v>4750300503</v>
      </c>
      <c r="B720" s="102" t="s">
        <v>388</v>
      </c>
      <c r="C720" s="102" t="s">
        <v>3636</v>
      </c>
      <c r="D720" s="102" t="s">
        <v>983</v>
      </c>
      <c r="E720" s="102">
        <v>9012132</v>
      </c>
      <c r="F720" s="102" t="s">
        <v>3637</v>
      </c>
      <c r="G720" s="102" t="s">
        <v>986</v>
      </c>
      <c r="H720" s="102" t="s">
        <v>4437</v>
      </c>
      <c r="I720" s="102" t="s">
        <v>4341</v>
      </c>
      <c r="J720" s="102" t="s">
        <v>4061</v>
      </c>
      <c r="K720" s="102" t="s">
        <v>3638</v>
      </c>
      <c r="L720" s="102" t="s">
        <v>984</v>
      </c>
      <c r="M720" s="102">
        <v>9012132</v>
      </c>
      <c r="N720" s="102" t="s">
        <v>985</v>
      </c>
      <c r="O720" s="113" t="str">
        <f>LOOKUP(0,0/FIND(プルダウン!$L$1:$L$41,N720),プルダウン!$M$1:$M$41)</f>
        <v>浦添市</v>
      </c>
      <c r="P720" s="102" t="s">
        <v>986</v>
      </c>
      <c r="Q720" s="103">
        <v>43556</v>
      </c>
    </row>
    <row r="721" spans="1:17">
      <c r="A721" s="102">
        <v>4750500086</v>
      </c>
      <c r="B721" s="102" t="s">
        <v>388</v>
      </c>
      <c r="C721" s="102" t="s">
        <v>3639</v>
      </c>
      <c r="D721" s="102" t="s">
        <v>1131</v>
      </c>
      <c r="E721" s="102">
        <v>9030125</v>
      </c>
      <c r="F721" s="102" t="s">
        <v>3640</v>
      </c>
      <c r="G721" s="102" t="s">
        <v>1134</v>
      </c>
      <c r="H721" s="102" t="s">
        <v>4437</v>
      </c>
      <c r="I721" s="102" t="s">
        <v>4342</v>
      </c>
      <c r="J721" s="102" t="s">
        <v>4061</v>
      </c>
      <c r="K721" s="102" t="s">
        <v>3641</v>
      </c>
      <c r="L721" s="102" t="s">
        <v>1132</v>
      </c>
      <c r="M721" s="102">
        <v>9030125</v>
      </c>
      <c r="N721" s="102" t="s">
        <v>1133</v>
      </c>
      <c r="O721" s="113" t="str">
        <f>LOOKUP(0,0/FIND(プルダウン!$L$1:$L$41,N721),プルダウン!$M$1:$M$41)</f>
        <v>西原町</v>
      </c>
      <c r="P721" s="102" t="s">
        <v>1134</v>
      </c>
      <c r="Q721" s="103">
        <v>42309</v>
      </c>
    </row>
    <row r="722" spans="1:17">
      <c r="A722" s="102">
        <v>4750200174</v>
      </c>
      <c r="B722" s="102" t="s">
        <v>391</v>
      </c>
      <c r="C722" s="102" t="s">
        <v>3642</v>
      </c>
      <c r="D722" s="102" t="s">
        <v>777</v>
      </c>
      <c r="E722" s="102">
        <v>9010361</v>
      </c>
      <c r="F722" s="102" t="s">
        <v>3643</v>
      </c>
      <c r="G722" s="102" t="s">
        <v>3644</v>
      </c>
      <c r="H722" s="102" t="s">
        <v>4437</v>
      </c>
      <c r="I722" s="102" t="s">
        <v>4343</v>
      </c>
      <c r="J722" s="102" t="s">
        <v>4061</v>
      </c>
      <c r="K722" s="102" t="s">
        <v>3645</v>
      </c>
      <c r="L722" s="102" t="s">
        <v>778</v>
      </c>
      <c r="M722" s="102">
        <v>9010305</v>
      </c>
      <c r="N722" s="102" t="s">
        <v>779</v>
      </c>
      <c r="O722" s="113" t="str">
        <f>LOOKUP(0,0/FIND(プルダウン!$L$1:$L$41,N722),プルダウン!$M$1:$M$41)</f>
        <v>糸満市</v>
      </c>
      <c r="P722" s="102" t="s">
        <v>780</v>
      </c>
      <c r="Q722" s="103">
        <v>41730</v>
      </c>
    </row>
    <row r="723" spans="1:17">
      <c r="A723" s="102">
        <v>4750200174</v>
      </c>
      <c r="B723" s="102" t="s">
        <v>388</v>
      </c>
      <c r="C723" s="102" t="s">
        <v>3642</v>
      </c>
      <c r="D723" s="102" t="s">
        <v>777</v>
      </c>
      <c r="E723" s="102">
        <v>9010361</v>
      </c>
      <c r="F723" s="102" t="s">
        <v>3643</v>
      </c>
      <c r="G723" s="102" t="s">
        <v>3644</v>
      </c>
      <c r="H723" s="102" t="s">
        <v>4437</v>
      </c>
      <c r="I723" s="102" t="s">
        <v>4343</v>
      </c>
      <c r="J723" s="102" t="s">
        <v>4061</v>
      </c>
      <c r="K723" s="102" t="s">
        <v>3645</v>
      </c>
      <c r="L723" s="102" t="s">
        <v>778</v>
      </c>
      <c r="M723" s="102">
        <v>9010305</v>
      </c>
      <c r="N723" s="102" t="s">
        <v>779</v>
      </c>
      <c r="O723" s="113" t="str">
        <f>LOOKUP(0,0/FIND(プルダウン!$L$1:$L$41,N723),プルダウン!$M$1:$M$41)</f>
        <v>糸満市</v>
      </c>
      <c r="P723" s="102" t="s">
        <v>780</v>
      </c>
      <c r="Q723" s="103">
        <v>41730</v>
      </c>
    </row>
    <row r="724" spans="1:17">
      <c r="A724" s="102">
        <v>4750200182</v>
      </c>
      <c r="B724" s="102" t="s">
        <v>391</v>
      </c>
      <c r="C724" s="102" t="s">
        <v>3642</v>
      </c>
      <c r="D724" s="102" t="s">
        <v>777</v>
      </c>
      <c r="E724" s="102">
        <v>9010361</v>
      </c>
      <c r="F724" s="102" t="s">
        <v>3646</v>
      </c>
      <c r="G724" s="102" t="s">
        <v>3644</v>
      </c>
      <c r="H724" s="102" t="s">
        <v>4437</v>
      </c>
      <c r="I724" s="102" t="s">
        <v>4343</v>
      </c>
      <c r="J724" s="102" t="s">
        <v>4061</v>
      </c>
      <c r="K724" s="102" t="s">
        <v>3647</v>
      </c>
      <c r="L724" s="102" t="s">
        <v>781</v>
      </c>
      <c r="M724" s="102">
        <v>9010305</v>
      </c>
      <c r="N724" s="102" t="s">
        <v>782</v>
      </c>
      <c r="O724" s="113" t="str">
        <f>LOOKUP(0,0/FIND(プルダウン!$L$1:$L$41,N724),プルダウン!$M$1:$M$41)</f>
        <v>糸満市</v>
      </c>
      <c r="P724" s="102" t="s">
        <v>780</v>
      </c>
      <c r="Q724" s="103">
        <v>42370</v>
      </c>
    </row>
    <row r="725" spans="1:17">
      <c r="A725" s="102">
        <v>4750200182</v>
      </c>
      <c r="B725" s="102" t="s">
        <v>388</v>
      </c>
      <c r="C725" s="102" t="s">
        <v>3642</v>
      </c>
      <c r="D725" s="102" t="s">
        <v>777</v>
      </c>
      <c r="E725" s="102">
        <v>9010361</v>
      </c>
      <c r="F725" s="102" t="s">
        <v>3646</v>
      </c>
      <c r="G725" s="102" t="s">
        <v>3644</v>
      </c>
      <c r="H725" s="102" t="s">
        <v>4437</v>
      </c>
      <c r="I725" s="102" t="s">
        <v>4343</v>
      </c>
      <c r="J725" s="102" t="s">
        <v>4061</v>
      </c>
      <c r="K725" s="102" t="s">
        <v>3647</v>
      </c>
      <c r="L725" s="102" t="s">
        <v>781</v>
      </c>
      <c r="M725" s="102">
        <v>9010305</v>
      </c>
      <c r="N725" s="102" t="s">
        <v>782</v>
      </c>
      <c r="O725" s="113" t="str">
        <f>LOOKUP(0,0/FIND(プルダウン!$L$1:$L$41,N725),プルダウン!$M$1:$M$41)</f>
        <v>糸満市</v>
      </c>
      <c r="P725" s="102" t="s">
        <v>780</v>
      </c>
      <c r="Q725" s="103">
        <v>42370</v>
      </c>
    </row>
    <row r="726" spans="1:17">
      <c r="A726" s="102">
        <v>4750200471</v>
      </c>
      <c r="B726" s="102" t="s">
        <v>388</v>
      </c>
      <c r="C726" s="102" t="s">
        <v>3642</v>
      </c>
      <c r="D726" s="102" t="s">
        <v>777</v>
      </c>
      <c r="E726" s="102">
        <v>9010361</v>
      </c>
      <c r="F726" s="102" t="s">
        <v>3643</v>
      </c>
      <c r="G726" s="102" t="s">
        <v>3644</v>
      </c>
      <c r="H726" s="102" t="s">
        <v>4437</v>
      </c>
      <c r="I726" s="102" t="s">
        <v>4343</v>
      </c>
      <c r="J726" s="102" t="s">
        <v>4061</v>
      </c>
      <c r="K726" s="102" t="s">
        <v>3648</v>
      </c>
      <c r="L726" s="102" t="s">
        <v>861</v>
      </c>
      <c r="M726" s="102">
        <v>9010305</v>
      </c>
      <c r="N726" s="102" t="s">
        <v>862</v>
      </c>
      <c r="O726" s="113" t="str">
        <f>LOOKUP(0,0/FIND(プルダウン!$L$1:$L$41,N726),プルダウン!$M$1:$M$41)</f>
        <v>糸満市</v>
      </c>
      <c r="P726" s="102" t="s">
        <v>863</v>
      </c>
      <c r="Q726" s="103">
        <v>44317</v>
      </c>
    </row>
    <row r="727" spans="1:17">
      <c r="A727" s="102">
        <v>4751300593</v>
      </c>
      <c r="B727" s="102" t="s">
        <v>391</v>
      </c>
      <c r="C727" s="102" t="s">
        <v>3649</v>
      </c>
      <c r="D727" s="102" t="s">
        <v>366</v>
      </c>
      <c r="E727" s="102">
        <v>9012203</v>
      </c>
      <c r="F727" s="102" t="s">
        <v>3650</v>
      </c>
      <c r="G727" s="102" t="s">
        <v>3651</v>
      </c>
      <c r="H727" s="102" t="s">
        <v>4437</v>
      </c>
      <c r="I727" s="102" t="s">
        <v>4344</v>
      </c>
      <c r="J727" s="102" t="s">
        <v>4061</v>
      </c>
      <c r="K727" s="102" t="s">
        <v>3652</v>
      </c>
      <c r="L727" s="102" t="s">
        <v>1938</v>
      </c>
      <c r="M727" s="102">
        <v>9041106</v>
      </c>
      <c r="N727" s="102" t="s">
        <v>367</v>
      </c>
      <c r="O727" s="113" t="str">
        <f>LOOKUP(0,0/FIND(プルダウン!$L$1:$L$41,N727),プルダウン!$M$1:$M$41)</f>
        <v>うるま市</v>
      </c>
      <c r="P727" s="102" t="s">
        <v>368</v>
      </c>
      <c r="Q727" s="103">
        <v>44287</v>
      </c>
    </row>
    <row r="728" spans="1:17">
      <c r="A728" s="102">
        <v>4751300593</v>
      </c>
      <c r="B728" s="102" t="s">
        <v>388</v>
      </c>
      <c r="C728" s="102" t="s">
        <v>3649</v>
      </c>
      <c r="D728" s="102" t="s">
        <v>366</v>
      </c>
      <c r="E728" s="102">
        <v>9012203</v>
      </c>
      <c r="F728" s="102" t="s">
        <v>3650</v>
      </c>
      <c r="G728" s="102" t="s">
        <v>3651</v>
      </c>
      <c r="H728" s="102" t="s">
        <v>4437</v>
      </c>
      <c r="I728" s="102" t="s">
        <v>4344</v>
      </c>
      <c r="J728" s="102" t="s">
        <v>4061</v>
      </c>
      <c r="K728" s="102" t="s">
        <v>3652</v>
      </c>
      <c r="L728" s="102" t="s">
        <v>1938</v>
      </c>
      <c r="M728" s="102">
        <v>9041106</v>
      </c>
      <c r="N728" s="102" t="s">
        <v>367</v>
      </c>
      <c r="O728" s="113" t="str">
        <f>LOOKUP(0,0/FIND(プルダウン!$L$1:$L$41,N728),プルダウン!$M$1:$M$41)</f>
        <v>うるま市</v>
      </c>
      <c r="P728" s="102" t="s">
        <v>368</v>
      </c>
      <c r="Q728" s="103">
        <v>44287</v>
      </c>
    </row>
    <row r="729" spans="1:17">
      <c r="A729" s="102">
        <v>4750100432</v>
      </c>
      <c r="B729" s="102" t="s">
        <v>391</v>
      </c>
      <c r="C729" s="102" t="s">
        <v>3653</v>
      </c>
      <c r="D729" s="102" t="s">
        <v>477</v>
      </c>
      <c r="E729" s="102">
        <v>9010503</v>
      </c>
      <c r="F729" s="102" t="s">
        <v>3654</v>
      </c>
      <c r="G729" s="102" t="s">
        <v>480</v>
      </c>
      <c r="H729" s="102" t="s">
        <v>4437</v>
      </c>
      <c r="I729" s="102" t="s">
        <v>4345</v>
      </c>
      <c r="J729" s="102" t="s">
        <v>4346</v>
      </c>
      <c r="K729" s="102" t="s">
        <v>3655</v>
      </c>
      <c r="L729" s="102" t="s">
        <v>478</v>
      </c>
      <c r="M729" s="102">
        <v>9010153</v>
      </c>
      <c r="N729" s="102" t="s">
        <v>479</v>
      </c>
      <c r="O729" s="113" t="str">
        <f>LOOKUP(0,0/FIND(プルダウン!$L$1:$L$41,N729),プルダウン!$M$1:$M$41)</f>
        <v>那覇市</v>
      </c>
      <c r="P729" s="102" t="s">
        <v>480</v>
      </c>
      <c r="Q729" s="103">
        <v>42309</v>
      </c>
    </row>
    <row r="730" spans="1:17">
      <c r="A730" s="102">
        <v>4750100432</v>
      </c>
      <c r="B730" s="102" t="s">
        <v>388</v>
      </c>
      <c r="C730" s="102" t="s">
        <v>3653</v>
      </c>
      <c r="D730" s="102" t="s">
        <v>477</v>
      </c>
      <c r="E730" s="102">
        <v>9010503</v>
      </c>
      <c r="F730" s="102" t="s">
        <v>3654</v>
      </c>
      <c r="G730" s="102" t="s">
        <v>480</v>
      </c>
      <c r="H730" s="102" t="s">
        <v>4437</v>
      </c>
      <c r="I730" s="102" t="s">
        <v>4345</v>
      </c>
      <c r="J730" s="102" t="s">
        <v>4346</v>
      </c>
      <c r="K730" s="102" t="s">
        <v>3655</v>
      </c>
      <c r="L730" s="102" t="s">
        <v>478</v>
      </c>
      <c r="M730" s="102">
        <v>9010153</v>
      </c>
      <c r="N730" s="102" t="s">
        <v>479</v>
      </c>
      <c r="O730" s="113" t="str">
        <f>LOOKUP(0,0/FIND(プルダウン!$L$1:$L$41,N730),プルダウン!$M$1:$M$41)</f>
        <v>那覇市</v>
      </c>
      <c r="P730" s="102" t="s">
        <v>480</v>
      </c>
      <c r="Q730" s="103">
        <v>42309</v>
      </c>
    </row>
    <row r="731" spans="1:17">
      <c r="A731" s="102">
        <v>4750500185</v>
      </c>
      <c r="B731" s="102" t="s">
        <v>391</v>
      </c>
      <c r="C731" s="102" t="s">
        <v>3656</v>
      </c>
      <c r="D731" s="102" t="s">
        <v>1160</v>
      </c>
      <c r="E731" s="102">
        <v>9030116</v>
      </c>
      <c r="F731" s="102" t="s">
        <v>3657</v>
      </c>
      <c r="G731" s="102" t="s">
        <v>342</v>
      </c>
      <c r="H731" s="102" t="s">
        <v>4437</v>
      </c>
      <c r="I731" s="102" t="s">
        <v>4347</v>
      </c>
      <c r="J731" s="102" t="s">
        <v>4061</v>
      </c>
      <c r="K731" s="102" t="s">
        <v>3658</v>
      </c>
      <c r="L731" s="102" t="s">
        <v>1161</v>
      </c>
      <c r="M731" s="102">
        <v>9030126</v>
      </c>
      <c r="N731" s="102" t="s">
        <v>1162</v>
      </c>
      <c r="O731" s="113" t="str">
        <f>LOOKUP(0,0/FIND(プルダウン!$L$1:$L$41,N731),プルダウン!$M$1:$M$41)</f>
        <v>西原町</v>
      </c>
      <c r="P731" s="102" t="s">
        <v>1163</v>
      </c>
      <c r="Q731" s="103">
        <v>43770</v>
      </c>
    </row>
    <row r="732" spans="1:17">
      <c r="A732" s="102">
        <v>4750500185</v>
      </c>
      <c r="B732" s="102" t="s">
        <v>388</v>
      </c>
      <c r="C732" s="102" t="s">
        <v>3656</v>
      </c>
      <c r="D732" s="102" t="s">
        <v>1160</v>
      </c>
      <c r="E732" s="102">
        <v>9030116</v>
      </c>
      <c r="F732" s="102" t="s">
        <v>3657</v>
      </c>
      <c r="G732" s="102" t="s">
        <v>342</v>
      </c>
      <c r="H732" s="102" t="s">
        <v>4437</v>
      </c>
      <c r="I732" s="102" t="s">
        <v>4347</v>
      </c>
      <c r="J732" s="102" t="s">
        <v>4061</v>
      </c>
      <c r="K732" s="102" t="s">
        <v>3658</v>
      </c>
      <c r="L732" s="102" t="s">
        <v>1161</v>
      </c>
      <c r="M732" s="102">
        <v>9030126</v>
      </c>
      <c r="N732" s="102" t="s">
        <v>1162</v>
      </c>
      <c r="O732" s="113" t="str">
        <f>LOOKUP(0,0/FIND(プルダウン!$L$1:$L$41,N732),プルダウン!$M$1:$M$41)</f>
        <v>西原町</v>
      </c>
      <c r="P732" s="102" t="s">
        <v>1163</v>
      </c>
      <c r="Q732" s="103">
        <v>43770</v>
      </c>
    </row>
    <row r="733" spans="1:17">
      <c r="A733" s="102">
        <v>4750100168</v>
      </c>
      <c r="B733" s="102" t="s">
        <v>391</v>
      </c>
      <c r="C733" s="102" t="s">
        <v>3659</v>
      </c>
      <c r="D733" s="102" t="s">
        <v>189</v>
      </c>
      <c r="E733" s="102">
        <v>9030804</v>
      </c>
      <c r="F733" s="102" t="s">
        <v>3660</v>
      </c>
      <c r="G733" s="102" t="s">
        <v>3661</v>
      </c>
      <c r="H733" s="102" t="s">
        <v>4439</v>
      </c>
      <c r="I733" s="102" t="s">
        <v>4348</v>
      </c>
      <c r="J733" s="102" t="s">
        <v>4067</v>
      </c>
      <c r="K733" s="102" t="s">
        <v>3662</v>
      </c>
      <c r="L733" s="102" t="s">
        <v>426</v>
      </c>
      <c r="M733" s="102">
        <v>9030804</v>
      </c>
      <c r="N733" s="102" t="s">
        <v>427</v>
      </c>
      <c r="O733" s="113" t="str">
        <f>LOOKUP(0,0/FIND(プルダウン!$L$1:$L$41,N733),プルダウン!$M$1:$M$41)</f>
        <v>那覇市</v>
      </c>
      <c r="P733" s="102" t="s">
        <v>428</v>
      </c>
      <c r="Q733" s="103">
        <v>41000</v>
      </c>
    </row>
    <row r="734" spans="1:17">
      <c r="A734" s="102">
        <v>4750100168</v>
      </c>
      <c r="B734" s="102" t="s">
        <v>388</v>
      </c>
      <c r="C734" s="102" t="s">
        <v>3659</v>
      </c>
      <c r="D734" s="102" t="s">
        <v>189</v>
      </c>
      <c r="E734" s="102">
        <v>9030804</v>
      </c>
      <c r="F734" s="102" t="s">
        <v>3660</v>
      </c>
      <c r="G734" s="102" t="s">
        <v>3661</v>
      </c>
      <c r="H734" s="102" t="s">
        <v>4439</v>
      </c>
      <c r="I734" s="102" t="s">
        <v>4348</v>
      </c>
      <c r="J734" s="102" t="s">
        <v>4067</v>
      </c>
      <c r="K734" s="102" t="s">
        <v>3662</v>
      </c>
      <c r="L734" s="102" t="s">
        <v>426</v>
      </c>
      <c r="M734" s="102">
        <v>9030804</v>
      </c>
      <c r="N734" s="102" t="s">
        <v>427</v>
      </c>
      <c r="O734" s="113" t="str">
        <f>LOOKUP(0,0/FIND(プルダウン!$L$1:$L$41,N734),プルダウン!$M$1:$M$41)</f>
        <v>那覇市</v>
      </c>
      <c r="P734" s="102" t="s">
        <v>428</v>
      </c>
      <c r="Q734" s="103">
        <v>41000</v>
      </c>
    </row>
    <row r="735" spans="1:17">
      <c r="A735" s="102">
        <v>4750100143</v>
      </c>
      <c r="B735" s="102" t="s">
        <v>388</v>
      </c>
      <c r="C735" s="102" t="s">
        <v>3663</v>
      </c>
      <c r="D735" s="102" t="s">
        <v>141</v>
      </c>
      <c r="E735" s="102">
        <v>9011203</v>
      </c>
      <c r="F735" s="102" t="s">
        <v>3664</v>
      </c>
      <c r="G735" s="102" t="s">
        <v>305</v>
      </c>
      <c r="H735" s="102" t="s">
        <v>4444</v>
      </c>
      <c r="I735" s="102" t="s">
        <v>4349</v>
      </c>
      <c r="J735" s="102" t="s">
        <v>4067</v>
      </c>
      <c r="K735" s="102" t="s">
        <v>3665</v>
      </c>
      <c r="L735" s="102" t="s">
        <v>420</v>
      </c>
      <c r="M735" s="102">
        <v>9010152</v>
      </c>
      <c r="N735" s="102" t="s">
        <v>421</v>
      </c>
      <c r="O735" s="113" t="str">
        <f>LOOKUP(0,0/FIND(プルダウン!$L$1:$L$41,N735),プルダウン!$M$1:$M$41)</f>
        <v>那覇市</v>
      </c>
      <c r="P735" s="102" t="s">
        <v>422</v>
      </c>
      <c r="Q735" s="103">
        <v>41000</v>
      </c>
    </row>
    <row r="736" spans="1:17">
      <c r="A736" s="102">
        <v>4750100317</v>
      </c>
      <c r="B736" s="102" t="s">
        <v>388</v>
      </c>
      <c r="C736" s="102" t="s">
        <v>3663</v>
      </c>
      <c r="D736" s="102" t="s">
        <v>141</v>
      </c>
      <c r="E736" s="102">
        <v>9011203</v>
      </c>
      <c r="F736" s="102" t="s">
        <v>3666</v>
      </c>
      <c r="G736" s="102" t="s">
        <v>305</v>
      </c>
      <c r="H736" s="102" t="s">
        <v>4444</v>
      </c>
      <c r="I736" s="102" t="s">
        <v>4349</v>
      </c>
      <c r="J736" s="102" t="s">
        <v>4067</v>
      </c>
      <c r="K736" s="102" t="s">
        <v>3667</v>
      </c>
      <c r="L736" s="102" t="s">
        <v>446</v>
      </c>
      <c r="M736" s="102">
        <v>9010152</v>
      </c>
      <c r="N736" s="102" t="s">
        <v>447</v>
      </c>
      <c r="O736" s="113" t="str">
        <f>LOOKUP(0,0/FIND(プルダウン!$L$1:$L$41,N736),プルダウン!$M$1:$M$41)</f>
        <v>那覇市</v>
      </c>
      <c r="P736" s="102" t="s">
        <v>422</v>
      </c>
      <c r="Q736" s="103">
        <v>41487</v>
      </c>
    </row>
    <row r="737" spans="1:17">
      <c r="A737" s="102">
        <v>4750100374</v>
      </c>
      <c r="B737" s="102" t="s">
        <v>391</v>
      </c>
      <c r="C737" s="102" t="s">
        <v>3668</v>
      </c>
      <c r="D737" s="102" t="s">
        <v>141</v>
      </c>
      <c r="E737" s="102">
        <v>9011203</v>
      </c>
      <c r="F737" s="102" t="s">
        <v>3669</v>
      </c>
      <c r="G737" s="102" t="s">
        <v>305</v>
      </c>
      <c r="H737" s="102" t="s">
        <v>4444</v>
      </c>
      <c r="I737" s="102" t="s">
        <v>4349</v>
      </c>
      <c r="J737" s="102" t="s">
        <v>4067</v>
      </c>
      <c r="K737" s="102" t="s">
        <v>3670</v>
      </c>
      <c r="L737" s="102" t="s">
        <v>462</v>
      </c>
      <c r="M737" s="102">
        <v>9010152</v>
      </c>
      <c r="N737" s="102" t="s">
        <v>421</v>
      </c>
      <c r="O737" s="113" t="str">
        <f>LOOKUP(0,0/FIND(プルダウン!$L$1:$L$41,N737),プルダウン!$M$1:$M$41)</f>
        <v>那覇市</v>
      </c>
      <c r="P737" s="102" t="s">
        <v>422</v>
      </c>
      <c r="Q737" s="103">
        <v>41760</v>
      </c>
    </row>
    <row r="738" spans="1:17">
      <c r="A738" s="102">
        <v>4752000010</v>
      </c>
      <c r="B738" s="102" t="s">
        <v>388</v>
      </c>
      <c r="C738" s="102" t="s">
        <v>3671</v>
      </c>
      <c r="D738" s="102" t="s">
        <v>141</v>
      </c>
      <c r="E738" s="102">
        <v>9011203</v>
      </c>
      <c r="F738" s="102" t="s">
        <v>3672</v>
      </c>
      <c r="G738" s="102" t="s">
        <v>305</v>
      </c>
      <c r="H738" s="102" t="s">
        <v>4444</v>
      </c>
      <c r="I738" s="102" t="s">
        <v>4349</v>
      </c>
      <c r="J738" s="102" t="s">
        <v>4067</v>
      </c>
      <c r="K738" s="102" t="s">
        <v>3673</v>
      </c>
      <c r="L738" s="102" t="s">
        <v>2177</v>
      </c>
      <c r="M738" s="102">
        <v>9011203</v>
      </c>
      <c r="N738" s="102" t="s">
        <v>378</v>
      </c>
      <c r="O738" s="113" t="str">
        <f>LOOKUP(0,0/FIND(プルダウン!$L$1:$L$41,N738),プルダウン!$M$1:$M$41)</f>
        <v>南城市</v>
      </c>
      <c r="P738" s="102" t="s">
        <v>304</v>
      </c>
      <c r="Q738" s="103">
        <v>41000</v>
      </c>
    </row>
    <row r="739" spans="1:17">
      <c r="A739" s="102">
        <v>4750100630</v>
      </c>
      <c r="B739" s="102" t="s">
        <v>391</v>
      </c>
      <c r="C739" s="102" t="s">
        <v>3663</v>
      </c>
      <c r="D739" s="102" t="s">
        <v>141</v>
      </c>
      <c r="E739" s="102">
        <v>9011203</v>
      </c>
      <c r="F739" s="102" t="s">
        <v>3674</v>
      </c>
      <c r="G739" s="102" t="s">
        <v>305</v>
      </c>
      <c r="H739" s="102" t="s">
        <v>4444</v>
      </c>
      <c r="I739" s="102" t="s">
        <v>4349</v>
      </c>
      <c r="J739" s="102" t="s">
        <v>4067</v>
      </c>
      <c r="K739" s="102" t="s">
        <v>3675</v>
      </c>
      <c r="L739" s="102" t="s">
        <v>526</v>
      </c>
      <c r="M739" s="102">
        <v>9010152</v>
      </c>
      <c r="N739" s="102" t="s">
        <v>421</v>
      </c>
      <c r="O739" s="113" t="str">
        <f>LOOKUP(0,0/FIND(プルダウン!$L$1:$L$41,N739),プルダウン!$M$1:$M$41)</f>
        <v>那覇市</v>
      </c>
      <c r="P739" s="102" t="s">
        <v>422</v>
      </c>
      <c r="Q739" s="103">
        <v>42826</v>
      </c>
    </row>
    <row r="740" spans="1:17">
      <c r="A740" s="102">
        <v>4750100630</v>
      </c>
      <c r="B740" s="102" t="s">
        <v>388</v>
      </c>
      <c r="C740" s="102" t="s">
        <v>3663</v>
      </c>
      <c r="D740" s="102" t="s">
        <v>141</v>
      </c>
      <c r="E740" s="102">
        <v>9011203</v>
      </c>
      <c r="F740" s="102" t="s">
        <v>3674</v>
      </c>
      <c r="G740" s="102" t="s">
        <v>305</v>
      </c>
      <c r="H740" s="102" t="s">
        <v>4444</v>
      </c>
      <c r="I740" s="102" t="s">
        <v>4349</v>
      </c>
      <c r="J740" s="102" t="s">
        <v>4067</v>
      </c>
      <c r="K740" s="102" t="s">
        <v>3676</v>
      </c>
      <c r="L740" s="102" t="s">
        <v>527</v>
      </c>
      <c r="M740" s="102">
        <v>9010152</v>
      </c>
      <c r="N740" s="102" t="s">
        <v>421</v>
      </c>
      <c r="O740" s="113" t="str">
        <f>LOOKUP(0,0/FIND(プルダウン!$L$1:$L$41,N740),プルダウン!$M$1:$M$41)</f>
        <v>那覇市</v>
      </c>
      <c r="P740" s="102" t="s">
        <v>422</v>
      </c>
      <c r="Q740" s="103">
        <v>42826</v>
      </c>
    </row>
    <row r="741" spans="1:17">
      <c r="A741" s="102">
        <v>4750100424</v>
      </c>
      <c r="B741" s="102" t="s">
        <v>388</v>
      </c>
      <c r="C741" s="102" t="s">
        <v>3663</v>
      </c>
      <c r="D741" s="102" t="s">
        <v>141</v>
      </c>
      <c r="E741" s="102">
        <v>9011203</v>
      </c>
      <c r="F741" s="102" t="s">
        <v>3669</v>
      </c>
      <c r="G741" s="102" t="s">
        <v>305</v>
      </c>
      <c r="H741" s="102" t="s">
        <v>4444</v>
      </c>
      <c r="I741" s="102" t="s">
        <v>4349</v>
      </c>
      <c r="J741" s="102" t="s">
        <v>4067</v>
      </c>
      <c r="K741" s="102" t="s">
        <v>3677</v>
      </c>
      <c r="L741" s="102" t="s">
        <v>475</v>
      </c>
      <c r="M741" s="102">
        <v>9010152</v>
      </c>
      <c r="N741" s="102" t="s">
        <v>476</v>
      </c>
      <c r="O741" s="113" t="str">
        <f>LOOKUP(0,0/FIND(プルダウン!$L$1:$L$41,N741),プルダウン!$M$1:$M$41)</f>
        <v>那覇市</v>
      </c>
      <c r="P741" s="102" t="s">
        <v>422</v>
      </c>
      <c r="Q741" s="103">
        <v>42248</v>
      </c>
    </row>
    <row r="742" spans="1:17">
      <c r="A742" s="102">
        <v>4751200090</v>
      </c>
      <c r="B742" s="102" t="s">
        <v>388</v>
      </c>
      <c r="C742" s="102" t="s">
        <v>3678</v>
      </c>
      <c r="D742" s="102" t="s">
        <v>263</v>
      </c>
      <c r="E742" s="102">
        <v>9012131</v>
      </c>
      <c r="F742" s="102" t="s">
        <v>3679</v>
      </c>
      <c r="G742" s="102" t="s">
        <v>3680</v>
      </c>
      <c r="H742" s="102" t="s">
        <v>4444</v>
      </c>
      <c r="I742" s="102" t="s">
        <v>4350</v>
      </c>
      <c r="J742" s="102" t="s">
        <v>4067</v>
      </c>
      <c r="K742" s="102" t="s">
        <v>3681</v>
      </c>
      <c r="L742" s="102" t="s">
        <v>264</v>
      </c>
      <c r="M742" s="102">
        <v>9012422</v>
      </c>
      <c r="N742" s="102" t="s">
        <v>1698</v>
      </c>
      <c r="O742" s="113" t="str">
        <f>LOOKUP(0,0/FIND(プルダウン!$L$1:$L$41,N742),プルダウン!$M$1:$M$41)</f>
        <v>中城村</v>
      </c>
      <c r="P742" s="102" t="s">
        <v>265</v>
      </c>
      <c r="Q742" s="103">
        <v>41000</v>
      </c>
    </row>
    <row r="743" spans="1:17">
      <c r="A743" s="102">
        <v>4750700074</v>
      </c>
      <c r="B743" s="102" t="s">
        <v>388</v>
      </c>
      <c r="C743" s="102" t="s">
        <v>3682</v>
      </c>
      <c r="D743" s="102" t="s">
        <v>134</v>
      </c>
      <c r="E743" s="102">
        <v>9010213</v>
      </c>
      <c r="F743" s="102" t="s">
        <v>3683</v>
      </c>
      <c r="G743" s="102" t="s">
        <v>3684</v>
      </c>
      <c r="H743" s="102" t="s">
        <v>4444</v>
      </c>
      <c r="I743" s="102" t="s">
        <v>4351</v>
      </c>
      <c r="J743" s="102" t="s">
        <v>4067</v>
      </c>
      <c r="K743" s="102" t="s">
        <v>3685</v>
      </c>
      <c r="L743" s="102" t="s">
        <v>1187</v>
      </c>
      <c r="M743" s="102">
        <v>9010212</v>
      </c>
      <c r="N743" s="102" t="s">
        <v>343</v>
      </c>
      <c r="O743" s="113" t="str">
        <f>LOOKUP(0,0/FIND(プルダウン!$L$1:$L$41,N743),プルダウン!$M$1:$M$41)</f>
        <v>豊見城市</v>
      </c>
      <c r="P743" s="102" t="s">
        <v>1188</v>
      </c>
      <c r="Q743" s="103">
        <v>41913</v>
      </c>
    </row>
    <row r="744" spans="1:17">
      <c r="A744" s="102">
        <v>4750100077</v>
      </c>
      <c r="B744" s="102" t="s">
        <v>388</v>
      </c>
      <c r="C744" s="102" t="s">
        <v>3682</v>
      </c>
      <c r="D744" s="102" t="s">
        <v>134</v>
      </c>
      <c r="E744" s="102">
        <v>9010213</v>
      </c>
      <c r="F744" s="102" t="s">
        <v>203</v>
      </c>
      <c r="G744" s="102" t="s">
        <v>3684</v>
      </c>
      <c r="H744" s="102" t="s">
        <v>4444</v>
      </c>
      <c r="I744" s="102" t="s">
        <v>4351</v>
      </c>
      <c r="J744" s="102" t="s">
        <v>4067</v>
      </c>
      <c r="K744" s="102" t="s">
        <v>3686</v>
      </c>
      <c r="L744" s="102" t="s">
        <v>404</v>
      </c>
      <c r="M744" s="102">
        <v>9000024</v>
      </c>
      <c r="N744" s="102" t="s">
        <v>405</v>
      </c>
      <c r="O744" s="113" t="str">
        <f>LOOKUP(0,0/FIND(プルダウン!$L$1:$L$41,N744),プルダウン!$M$1:$M$41)</f>
        <v>那覇市</v>
      </c>
      <c r="P744" s="102" t="s">
        <v>406</v>
      </c>
      <c r="Q744" s="103">
        <v>41000</v>
      </c>
    </row>
    <row r="745" spans="1:17">
      <c r="A745" s="102">
        <v>4752300014</v>
      </c>
      <c r="B745" s="102" t="s">
        <v>391</v>
      </c>
      <c r="C745" s="102" t="s">
        <v>3687</v>
      </c>
      <c r="D745" s="102" t="s">
        <v>306</v>
      </c>
      <c r="E745" s="102">
        <v>9060006</v>
      </c>
      <c r="F745" s="102" t="s">
        <v>2277</v>
      </c>
      <c r="G745" s="102" t="s">
        <v>307</v>
      </c>
      <c r="H745" s="102" t="s">
        <v>4444</v>
      </c>
      <c r="I745" s="102" t="s">
        <v>4352</v>
      </c>
      <c r="J745" s="102" t="s">
        <v>4067</v>
      </c>
      <c r="K745" s="102" t="s">
        <v>3688</v>
      </c>
      <c r="L745" s="102" t="s">
        <v>2206</v>
      </c>
      <c r="M745" s="102">
        <v>9060008</v>
      </c>
      <c r="N745" s="102" t="s">
        <v>2207</v>
      </c>
      <c r="O745" s="113" t="str">
        <f>LOOKUP(0,0/FIND(プルダウン!$L$1:$L$41,N745),プルダウン!$M$1:$M$41)</f>
        <v>宮古島市</v>
      </c>
      <c r="P745" s="102" t="s">
        <v>307</v>
      </c>
      <c r="Q745" s="103">
        <v>41000</v>
      </c>
    </row>
    <row r="746" spans="1:17">
      <c r="A746" s="102">
        <v>4752300014</v>
      </c>
      <c r="B746" s="102" t="s">
        <v>388</v>
      </c>
      <c r="C746" s="102" t="s">
        <v>3687</v>
      </c>
      <c r="D746" s="102" t="s">
        <v>306</v>
      </c>
      <c r="E746" s="102">
        <v>9060006</v>
      </c>
      <c r="F746" s="102" t="s">
        <v>2277</v>
      </c>
      <c r="G746" s="102" t="s">
        <v>307</v>
      </c>
      <c r="H746" s="102" t="s">
        <v>4444</v>
      </c>
      <c r="I746" s="102" t="s">
        <v>4352</v>
      </c>
      <c r="J746" s="102" t="s">
        <v>4067</v>
      </c>
      <c r="K746" s="102" t="s">
        <v>3688</v>
      </c>
      <c r="L746" s="102" t="s">
        <v>2206</v>
      </c>
      <c r="M746" s="102">
        <v>9060008</v>
      </c>
      <c r="N746" s="102" t="s">
        <v>2207</v>
      </c>
      <c r="O746" s="113" t="str">
        <f>LOOKUP(0,0/FIND(プルダウン!$L$1:$L$41,N746),プルダウン!$M$1:$M$41)</f>
        <v>宮古島市</v>
      </c>
      <c r="P746" s="102" t="s">
        <v>307</v>
      </c>
      <c r="Q746" s="103">
        <v>41000</v>
      </c>
    </row>
    <row r="747" spans="1:17">
      <c r="A747" s="102">
        <v>4750100697</v>
      </c>
      <c r="B747" s="102" t="s">
        <v>388</v>
      </c>
      <c r="C747" s="102" t="s">
        <v>3689</v>
      </c>
      <c r="D747" s="102" t="s">
        <v>191</v>
      </c>
      <c r="E747" s="102">
        <v>9020061</v>
      </c>
      <c r="F747" s="102" t="s">
        <v>3690</v>
      </c>
      <c r="G747" s="102" t="s">
        <v>3691</v>
      </c>
      <c r="H747" s="102" t="s">
        <v>4444</v>
      </c>
      <c r="I747" s="102" t="s">
        <v>4353</v>
      </c>
      <c r="J747" s="102" t="s">
        <v>4067</v>
      </c>
      <c r="K747" s="102" t="s">
        <v>3692</v>
      </c>
      <c r="L747" s="102" t="s">
        <v>532</v>
      </c>
      <c r="M747" s="102">
        <v>9020063</v>
      </c>
      <c r="N747" s="102" t="s">
        <v>533</v>
      </c>
      <c r="O747" s="113" t="str">
        <f>LOOKUP(0,0/FIND(プルダウン!$L$1:$L$41,N747),プルダウン!$M$1:$M$41)</f>
        <v>那覇市</v>
      </c>
      <c r="P747" s="102" t="s">
        <v>534</v>
      </c>
      <c r="Q747" s="103">
        <v>42917</v>
      </c>
    </row>
    <row r="748" spans="1:17">
      <c r="A748" s="102">
        <v>4750100127</v>
      </c>
      <c r="B748" s="102" t="s">
        <v>388</v>
      </c>
      <c r="C748" s="102" t="s">
        <v>3693</v>
      </c>
      <c r="D748" s="102" t="s">
        <v>191</v>
      </c>
      <c r="E748" s="102">
        <v>9020061</v>
      </c>
      <c r="F748" s="102" t="s">
        <v>3694</v>
      </c>
      <c r="G748" s="102" t="s">
        <v>3691</v>
      </c>
      <c r="H748" s="102" t="s">
        <v>4444</v>
      </c>
      <c r="I748" s="102" t="s">
        <v>4354</v>
      </c>
      <c r="J748" s="102" t="s">
        <v>4067</v>
      </c>
      <c r="K748" s="102" t="s">
        <v>3695</v>
      </c>
      <c r="L748" s="102" t="s">
        <v>195</v>
      </c>
      <c r="M748" s="102">
        <v>9020061</v>
      </c>
      <c r="N748" s="102" t="s">
        <v>419</v>
      </c>
      <c r="O748" s="113" t="str">
        <f>LOOKUP(0,0/FIND(プルダウン!$L$1:$L$41,N748),プルダウン!$M$1:$M$41)</f>
        <v>那覇市</v>
      </c>
      <c r="P748" s="102" t="s">
        <v>196</v>
      </c>
      <c r="Q748" s="103">
        <v>41000</v>
      </c>
    </row>
    <row r="749" spans="1:17">
      <c r="A749" s="102">
        <v>4750300040</v>
      </c>
      <c r="B749" s="102" t="s">
        <v>391</v>
      </c>
      <c r="C749" s="102" t="s">
        <v>3696</v>
      </c>
      <c r="D749" s="102" t="s">
        <v>335</v>
      </c>
      <c r="E749" s="102">
        <v>9012103</v>
      </c>
      <c r="F749" s="102" t="s">
        <v>3697</v>
      </c>
      <c r="G749" s="102" t="s">
        <v>928</v>
      </c>
      <c r="H749" s="102" t="s">
        <v>4443</v>
      </c>
      <c r="I749" s="102" t="s">
        <v>4355</v>
      </c>
      <c r="J749" s="102" t="s">
        <v>4356</v>
      </c>
      <c r="K749" s="102" t="s">
        <v>3698</v>
      </c>
      <c r="L749" s="102" t="s">
        <v>896</v>
      </c>
      <c r="M749" s="102">
        <v>9012111</v>
      </c>
      <c r="N749" s="102" t="s">
        <v>897</v>
      </c>
      <c r="O749" s="113" t="str">
        <f>LOOKUP(0,0/FIND(プルダウン!$L$1:$L$41,N749),プルダウン!$M$1:$M$41)</f>
        <v>浦添市</v>
      </c>
      <c r="P749" s="102" t="s">
        <v>895</v>
      </c>
      <c r="Q749" s="103">
        <v>41000</v>
      </c>
    </row>
    <row r="750" spans="1:17">
      <c r="A750" s="102">
        <v>4750200109</v>
      </c>
      <c r="B750" s="102" t="s">
        <v>388</v>
      </c>
      <c r="C750" s="102" t="s">
        <v>3699</v>
      </c>
      <c r="D750" s="102" t="s">
        <v>165</v>
      </c>
      <c r="E750" s="102">
        <v>9012126</v>
      </c>
      <c r="F750" s="102" t="s">
        <v>3700</v>
      </c>
      <c r="G750" s="102" t="s">
        <v>166</v>
      </c>
      <c r="H750" s="102" t="s">
        <v>4444</v>
      </c>
      <c r="I750" s="102" t="s">
        <v>4357</v>
      </c>
      <c r="J750" s="102" t="s">
        <v>4067</v>
      </c>
      <c r="K750" s="102" t="s">
        <v>3701</v>
      </c>
      <c r="L750" s="102" t="s">
        <v>764</v>
      </c>
      <c r="M750" s="102">
        <v>9010224</v>
      </c>
      <c r="N750" s="102" t="s">
        <v>765</v>
      </c>
      <c r="O750" s="113" t="str">
        <f>LOOKUP(0,0/FIND(プルダウン!$L$1:$L$41,N750),プルダウン!$M$1:$M$41)</f>
        <v>豊見城市</v>
      </c>
      <c r="P750" s="102" t="s">
        <v>766</v>
      </c>
      <c r="Q750" s="103">
        <v>41091</v>
      </c>
    </row>
    <row r="751" spans="1:17">
      <c r="A751" s="102">
        <v>4750100218</v>
      </c>
      <c r="B751" s="102" t="s">
        <v>388</v>
      </c>
      <c r="C751" s="102" t="s">
        <v>3699</v>
      </c>
      <c r="D751" s="102" t="s">
        <v>165</v>
      </c>
      <c r="E751" s="102">
        <v>9012126</v>
      </c>
      <c r="F751" s="102" t="s">
        <v>3700</v>
      </c>
      <c r="G751" s="102" t="s">
        <v>166</v>
      </c>
      <c r="H751" s="102" t="s">
        <v>4444</v>
      </c>
      <c r="I751" s="102" t="s">
        <v>4358</v>
      </c>
      <c r="J751" s="102" t="s">
        <v>4067</v>
      </c>
      <c r="K751" s="102" t="s">
        <v>3702</v>
      </c>
      <c r="L751" s="102" t="s">
        <v>434</v>
      </c>
      <c r="M751" s="102">
        <v>9000016</v>
      </c>
      <c r="N751" s="102" t="s">
        <v>435</v>
      </c>
      <c r="O751" s="113" t="str">
        <f>LOOKUP(0,0/FIND(プルダウン!$L$1:$L$41,N751),プルダウン!$M$1:$M$41)</f>
        <v>那覇市</v>
      </c>
      <c r="P751" s="102" t="s">
        <v>436</v>
      </c>
      <c r="Q751" s="103">
        <v>41122</v>
      </c>
    </row>
    <row r="752" spans="1:17">
      <c r="A752" s="102">
        <v>4750100382</v>
      </c>
      <c r="B752" s="102" t="s">
        <v>391</v>
      </c>
      <c r="C752" s="102" t="s">
        <v>3699</v>
      </c>
      <c r="D752" s="102" t="s">
        <v>165</v>
      </c>
      <c r="E752" s="102">
        <v>9012126</v>
      </c>
      <c r="F752" s="102" t="s">
        <v>3703</v>
      </c>
      <c r="G752" s="102" t="s">
        <v>166</v>
      </c>
      <c r="H752" s="102" t="s">
        <v>4444</v>
      </c>
      <c r="I752" s="102" t="s">
        <v>4358</v>
      </c>
      <c r="J752" s="102" t="s">
        <v>4067</v>
      </c>
      <c r="K752" s="102" t="s">
        <v>3704</v>
      </c>
      <c r="L752" s="102" t="s">
        <v>463</v>
      </c>
      <c r="M752" s="102">
        <v>9000016</v>
      </c>
      <c r="N752" s="102" t="s">
        <v>464</v>
      </c>
      <c r="O752" s="113" t="str">
        <f>LOOKUP(0,0/FIND(プルダウン!$L$1:$L$41,N752),プルダウン!$M$1:$M$41)</f>
        <v>那覇市</v>
      </c>
      <c r="P752" s="102" t="s">
        <v>465</v>
      </c>
      <c r="Q752" s="103">
        <v>41821</v>
      </c>
    </row>
    <row r="753" spans="1:17">
      <c r="A753" s="102">
        <v>4751300189</v>
      </c>
      <c r="B753" s="102" t="s">
        <v>388</v>
      </c>
      <c r="C753" s="102" t="s">
        <v>3699</v>
      </c>
      <c r="D753" s="102" t="s">
        <v>165</v>
      </c>
      <c r="E753" s="102">
        <v>9012126</v>
      </c>
      <c r="F753" s="102" t="s">
        <v>171</v>
      </c>
      <c r="G753" s="102" t="s">
        <v>166</v>
      </c>
      <c r="H753" s="102" t="s">
        <v>4444</v>
      </c>
      <c r="I753" s="102" t="s">
        <v>4357</v>
      </c>
      <c r="J753" s="102" t="s">
        <v>4067</v>
      </c>
      <c r="K753" s="102" t="s">
        <v>3705</v>
      </c>
      <c r="L753" s="102" t="s">
        <v>1840</v>
      </c>
      <c r="M753" s="102">
        <v>9042225</v>
      </c>
      <c r="N753" s="102" t="s">
        <v>1841</v>
      </c>
      <c r="O753" s="113" t="str">
        <f>LOOKUP(0,0/FIND(プルダウン!$L$1:$L$41,N753),プルダウン!$M$1:$M$41)</f>
        <v>うるま市</v>
      </c>
      <c r="P753" s="102" t="s">
        <v>1842</v>
      </c>
      <c r="Q753" s="103">
        <v>42036</v>
      </c>
    </row>
    <row r="754" spans="1:17">
      <c r="A754" s="102">
        <v>4750100507</v>
      </c>
      <c r="B754" s="102" t="s">
        <v>388</v>
      </c>
      <c r="C754" s="102" t="s">
        <v>3706</v>
      </c>
      <c r="D754" s="102" t="s">
        <v>165</v>
      </c>
      <c r="E754" s="102">
        <v>9012126</v>
      </c>
      <c r="F754" s="102" t="s">
        <v>3700</v>
      </c>
      <c r="G754" s="102" t="s">
        <v>166</v>
      </c>
      <c r="H754" s="102" t="s">
        <v>4444</v>
      </c>
      <c r="I754" s="102" t="s">
        <v>4358</v>
      </c>
      <c r="J754" s="102" t="s">
        <v>4067</v>
      </c>
      <c r="K754" s="102" t="s">
        <v>3707</v>
      </c>
      <c r="L754" s="102" t="s">
        <v>498</v>
      </c>
      <c r="M754" s="102">
        <v>9020071</v>
      </c>
      <c r="N754" s="102" t="s">
        <v>499</v>
      </c>
      <c r="O754" s="113" t="str">
        <f>LOOKUP(0,0/FIND(プルダウン!$L$1:$L$41,N754),プルダウン!$M$1:$M$41)</f>
        <v>那覇市</v>
      </c>
      <c r="P754" s="102" t="s">
        <v>500</v>
      </c>
      <c r="Q754" s="103">
        <v>42461</v>
      </c>
    </row>
    <row r="755" spans="1:17">
      <c r="A755" s="102">
        <v>4750100416</v>
      </c>
      <c r="B755" s="102" t="s">
        <v>391</v>
      </c>
      <c r="C755" s="102" t="s">
        <v>3706</v>
      </c>
      <c r="D755" s="102" t="s">
        <v>165</v>
      </c>
      <c r="E755" s="102">
        <v>9012126</v>
      </c>
      <c r="F755" s="102" t="s">
        <v>171</v>
      </c>
      <c r="G755" s="102" t="s">
        <v>166</v>
      </c>
      <c r="H755" s="102" t="s">
        <v>4444</v>
      </c>
      <c r="I755" s="102" t="s">
        <v>4358</v>
      </c>
      <c r="J755" s="102" t="s">
        <v>4067</v>
      </c>
      <c r="K755" s="102" t="s">
        <v>3708</v>
      </c>
      <c r="L755" s="102" t="s">
        <v>472</v>
      </c>
      <c r="M755" s="102">
        <v>9020071</v>
      </c>
      <c r="N755" s="102" t="s">
        <v>473</v>
      </c>
      <c r="O755" s="113" t="str">
        <f>LOOKUP(0,0/FIND(プルダウン!$L$1:$L$41,N755),プルダウン!$M$1:$M$41)</f>
        <v>那覇市</v>
      </c>
      <c r="P755" s="102" t="s">
        <v>474</v>
      </c>
      <c r="Q755" s="103">
        <v>42217</v>
      </c>
    </row>
    <row r="756" spans="1:17">
      <c r="A756" s="102">
        <v>4750300420</v>
      </c>
      <c r="B756" s="102" t="s">
        <v>391</v>
      </c>
      <c r="C756" s="102" t="s">
        <v>3699</v>
      </c>
      <c r="D756" s="102" t="s">
        <v>165</v>
      </c>
      <c r="E756" s="102">
        <v>9012126</v>
      </c>
      <c r="F756" s="102" t="s">
        <v>3709</v>
      </c>
      <c r="G756" s="102" t="s">
        <v>166</v>
      </c>
      <c r="H756" s="102" t="s">
        <v>4444</v>
      </c>
      <c r="I756" s="102" t="s">
        <v>4358</v>
      </c>
      <c r="J756" s="102" t="s">
        <v>4067</v>
      </c>
      <c r="K756" s="102" t="s">
        <v>3710</v>
      </c>
      <c r="L756" s="102" t="s">
        <v>973</v>
      </c>
      <c r="M756" s="102">
        <v>9012102</v>
      </c>
      <c r="N756" s="102" t="s">
        <v>974</v>
      </c>
      <c r="O756" s="113" t="str">
        <f>LOOKUP(0,0/FIND(プルダウン!$L$1:$L$41,N756),プルダウン!$M$1:$M$41)</f>
        <v>浦添市</v>
      </c>
      <c r="P756" s="102" t="s">
        <v>3711</v>
      </c>
      <c r="Q756" s="103">
        <v>43009</v>
      </c>
    </row>
    <row r="757" spans="1:17">
      <c r="A757" s="102">
        <v>4751900012</v>
      </c>
      <c r="B757" s="102" t="s">
        <v>391</v>
      </c>
      <c r="C757" s="102" t="s">
        <v>3699</v>
      </c>
      <c r="D757" s="102" t="s">
        <v>165</v>
      </c>
      <c r="E757" s="102">
        <v>9012126</v>
      </c>
      <c r="F757" s="102" t="s">
        <v>904</v>
      </c>
      <c r="G757" s="102" t="s">
        <v>166</v>
      </c>
      <c r="H757" s="102" t="s">
        <v>4444</v>
      </c>
      <c r="I757" s="102" t="s">
        <v>4357</v>
      </c>
      <c r="J757" s="102" t="s">
        <v>4067</v>
      </c>
      <c r="K757" s="102" t="s">
        <v>3712</v>
      </c>
      <c r="L757" s="102" t="s">
        <v>3713</v>
      </c>
      <c r="M757" s="102">
        <v>9011304</v>
      </c>
      <c r="N757" s="102" t="s">
        <v>2132</v>
      </c>
      <c r="O757" s="113" t="str">
        <f>LOOKUP(0,0/FIND(プルダウン!$L$1:$L$41,N757),プルダウン!$M$1:$M$41)</f>
        <v>与那原町</v>
      </c>
      <c r="P757" s="102" t="s">
        <v>2133</v>
      </c>
      <c r="Q757" s="103">
        <v>41000</v>
      </c>
    </row>
    <row r="758" spans="1:17">
      <c r="A758" s="102">
        <v>4750100028</v>
      </c>
      <c r="B758" s="102" t="s">
        <v>394</v>
      </c>
      <c r="C758" s="102" t="s">
        <v>3714</v>
      </c>
      <c r="D758" s="102" t="s">
        <v>138</v>
      </c>
      <c r="E758" s="102">
        <v>9020064</v>
      </c>
      <c r="F758" s="102" t="s">
        <v>393</v>
      </c>
      <c r="G758" s="102" t="s">
        <v>139</v>
      </c>
      <c r="H758" s="102" t="s">
        <v>4444</v>
      </c>
      <c r="I758" s="102" t="s">
        <v>4359</v>
      </c>
      <c r="J758" s="102" t="s">
        <v>4356</v>
      </c>
      <c r="K758" s="102" t="s">
        <v>3715</v>
      </c>
      <c r="L758" s="102" t="s">
        <v>392</v>
      </c>
      <c r="M758" s="102">
        <v>9020064</v>
      </c>
      <c r="N758" s="102" t="s">
        <v>393</v>
      </c>
      <c r="O758" s="113" t="str">
        <f>LOOKUP(0,0/FIND(プルダウン!$L$1:$L$41,N758),プルダウン!$M$1:$M$41)</f>
        <v>那覇市</v>
      </c>
      <c r="P758" s="102" t="s">
        <v>139</v>
      </c>
      <c r="Q758" s="103">
        <v>41000</v>
      </c>
    </row>
    <row r="759" spans="1:17">
      <c r="A759" s="102">
        <v>4750800015</v>
      </c>
      <c r="B759" s="102" t="s">
        <v>394</v>
      </c>
      <c r="C759" s="102" t="s">
        <v>3716</v>
      </c>
      <c r="D759" s="102" t="s">
        <v>138</v>
      </c>
      <c r="E759" s="102">
        <v>9020064</v>
      </c>
      <c r="F759" s="102" t="s">
        <v>3717</v>
      </c>
      <c r="G759" s="102" t="s">
        <v>139</v>
      </c>
      <c r="H759" s="102" t="s">
        <v>4444</v>
      </c>
      <c r="I759" s="102" t="s">
        <v>4359</v>
      </c>
      <c r="J759" s="102" t="s">
        <v>4067</v>
      </c>
      <c r="K759" s="102" t="s">
        <v>3718</v>
      </c>
      <c r="L759" s="102" t="s">
        <v>1273</v>
      </c>
      <c r="M759" s="102">
        <v>9042173</v>
      </c>
      <c r="N759" s="102" t="s">
        <v>1274</v>
      </c>
      <c r="O759" s="113" t="str">
        <f>LOOKUP(0,0/FIND(プルダウン!$L$1:$L$41,N759),プルダウン!$M$1:$M$41)</f>
        <v>沖縄市</v>
      </c>
      <c r="P759" s="102" t="s">
        <v>212</v>
      </c>
      <c r="Q759" s="103">
        <v>41000</v>
      </c>
    </row>
    <row r="760" spans="1:17">
      <c r="A760" s="102">
        <v>4750100515</v>
      </c>
      <c r="B760" s="102" t="s">
        <v>388</v>
      </c>
      <c r="C760" s="102" t="s">
        <v>3719</v>
      </c>
      <c r="D760" s="102" t="s">
        <v>138</v>
      </c>
      <c r="E760" s="102">
        <v>9020064</v>
      </c>
      <c r="F760" s="102" t="s">
        <v>390</v>
      </c>
      <c r="G760" s="102" t="s">
        <v>139</v>
      </c>
      <c r="H760" s="102" t="s">
        <v>4444</v>
      </c>
      <c r="I760" s="102" t="s">
        <v>4359</v>
      </c>
      <c r="J760" s="102" t="s">
        <v>4356</v>
      </c>
      <c r="K760" s="102" t="s">
        <v>3720</v>
      </c>
      <c r="L760" s="102" t="s">
        <v>501</v>
      </c>
      <c r="M760" s="102">
        <v>9020064</v>
      </c>
      <c r="N760" s="102" t="s">
        <v>390</v>
      </c>
      <c r="O760" s="113" t="str">
        <f>LOOKUP(0,0/FIND(プルダウン!$L$1:$L$41,N760),プルダウン!$M$1:$M$41)</f>
        <v>那覇市</v>
      </c>
      <c r="P760" s="102" t="s">
        <v>139</v>
      </c>
      <c r="Q760" s="103">
        <v>42491</v>
      </c>
    </row>
    <row r="761" spans="1:17">
      <c r="A761" s="102">
        <v>4750100010</v>
      </c>
      <c r="B761" s="102" t="s">
        <v>391</v>
      </c>
      <c r="C761" s="102" t="s">
        <v>3716</v>
      </c>
      <c r="D761" s="102" t="s">
        <v>138</v>
      </c>
      <c r="E761" s="102">
        <v>9020064</v>
      </c>
      <c r="F761" s="102" t="s">
        <v>3721</v>
      </c>
      <c r="G761" s="102" t="s">
        <v>139</v>
      </c>
      <c r="H761" s="102" t="s">
        <v>4444</v>
      </c>
      <c r="I761" s="102" t="s">
        <v>4359</v>
      </c>
      <c r="J761" s="102" t="s">
        <v>4067</v>
      </c>
      <c r="K761" s="102" t="s">
        <v>3722</v>
      </c>
      <c r="L761" s="102" t="s">
        <v>389</v>
      </c>
      <c r="M761" s="102">
        <v>9020064</v>
      </c>
      <c r="N761" s="102" t="s">
        <v>390</v>
      </c>
      <c r="O761" s="113" t="str">
        <f>LOOKUP(0,0/FIND(プルダウン!$L$1:$L$41,N761),プルダウン!$M$1:$M$41)</f>
        <v>那覇市</v>
      </c>
      <c r="P761" s="102" t="s">
        <v>139</v>
      </c>
      <c r="Q761" s="103">
        <v>41000</v>
      </c>
    </row>
    <row r="762" spans="1:17">
      <c r="A762" s="102">
        <v>4751200116</v>
      </c>
      <c r="B762" s="102" t="s">
        <v>391</v>
      </c>
      <c r="C762" s="102" t="s">
        <v>3723</v>
      </c>
      <c r="D762" s="102" t="s">
        <v>358</v>
      </c>
      <c r="E762" s="102">
        <v>9040204</v>
      </c>
      <c r="F762" s="102" t="s">
        <v>1700</v>
      </c>
      <c r="G762" s="102" t="s">
        <v>359</v>
      </c>
      <c r="H762" s="102" t="s">
        <v>4443</v>
      </c>
      <c r="I762" s="102" t="s">
        <v>4360</v>
      </c>
      <c r="J762" s="102" t="s">
        <v>4356</v>
      </c>
      <c r="K762" s="102" t="s">
        <v>3724</v>
      </c>
      <c r="L762" s="102" t="s">
        <v>1699</v>
      </c>
      <c r="M762" s="102">
        <v>9040204</v>
      </c>
      <c r="N762" s="102" t="s">
        <v>1700</v>
      </c>
      <c r="O762" s="113" t="str">
        <f>LOOKUP(0,0/FIND(プルダウン!$L$1:$L$41,N762),プルダウン!$M$1:$M$41)</f>
        <v>嘉手納町</v>
      </c>
      <c r="P762" s="102" t="s">
        <v>359</v>
      </c>
      <c r="Q762" s="103">
        <v>41730</v>
      </c>
    </row>
    <row r="763" spans="1:17">
      <c r="A763" s="102">
        <v>4751200116</v>
      </c>
      <c r="B763" s="102" t="s">
        <v>388</v>
      </c>
      <c r="C763" s="102" t="s">
        <v>3723</v>
      </c>
      <c r="D763" s="102" t="s">
        <v>358</v>
      </c>
      <c r="E763" s="102">
        <v>9040204</v>
      </c>
      <c r="F763" s="102" t="s">
        <v>1700</v>
      </c>
      <c r="G763" s="102" t="s">
        <v>359</v>
      </c>
      <c r="H763" s="102" t="s">
        <v>4443</v>
      </c>
      <c r="I763" s="102" t="s">
        <v>4360</v>
      </c>
      <c r="J763" s="102" t="s">
        <v>4356</v>
      </c>
      <c r="K763" s="102" t="s">
        <v>3725</v>
      </c>
      <c r="L763" s="102" t="s">
        <v>1701</v>
      </c>
      <c r="M763" s="102">
        <v>9040204</v>
      </c>
      <c r="N763" s="102" t="s">
        <v>1700</v>
      </c>
      <c r="O763" s="113" t="str">
        <f>LOOKUP(0,0/FIND(プルダウン!$L$1:$L$41,N763),プルダウン!$M$1:$M$41)</f>
        <v>嘉手納町</v>
      </c>
      <c r="P763" s="102" t="s">
        <v>359</v>
      </c>
      <c r="Q763" s="103">
        <v>41214</v>
      </c>
    </row>
    <row r="764" spans="1:17">
      <c r="A764" s="102">
        <v>4751300023</v>
      </c>
      <c r="B764" s="102" t="s">
        <v>388</v>
      </c>
      <c r="C764" s="102" t="s">
        <v>3726</v>
      </c>
      <c r="D764" s="102" t="s">
        <v>266</v>
      </c>
      <c r="E764" s="102">
        <v>9041101</v>
      </c>
      <c r="F764" s="102" t="s">
        <v>326</v>
      </c>
      <c r="G764" s="102" t="s">
        <v>268</v>
      </c>
      <c r="H764" s="102" t="s">
        <v>4444</v>
      </c>
      <c r="I764" s="102" t="s">
        <v>4361</v>
      </c>
      <c r="J764" s="102" t="s">
        <v>4067</v>
      </c>
      <c r="K764" s="102" t="s">
        <v>3727</v>
      </c>
      <c r="L764" s="102" t="s">
        <v>1803</v>
      </c>
      <c r="M764" s="102">
        <v>9041101</v>
      </c>
      <c r="N764" s="102" t="s">
        <v>326</v>
      </c>
      <c r="O764" s="113" t="str">
        <f>LOOKUP(0,0/FIND(プルダウン!$L$1:$L$41,N764),プルダウン!$M$1:$M$41)</f>
        <v>うるま市</v>
      </c>
      <c r="P764" s="102" t="s">
        <v>267</v>
      </c>
      <c r="Q764" s="103">
        <v>41000</v>
      </c>
    </row>
    <row r="765" spans="1:17">
      <c r="A765" s="102">
        <v>4750800064</v>
      </c>
      <c r="B765" s="102" t="s">
        <v>388</v>
      </c>
      <c r="C765" s="102" t="s">
        <v>3728</v>
      </c>
      <c r="D765" s="102" t="s">
        <v>213</v>
      </c>
      <c r="E765" s="102">
        <v>9042142</v>
      </c>
      <c r="F765" s="102" t="s">
        <v>3729</v>
      </c>
      <c r="G765" s="102" t="s">
        <v>214</v>
      </c>
      <c r="H765" s="102" t="s">
        <v>4444</v>
      </c>
      <c r="I765" s="102" t="s">
        <v>4362</v>
      </c>
      <c r="J765" s="102" t="s">
        <v>4067</v>
      </c>
      <c r="K765" s="102" t="s">
        <v>3730</v>
      </c>
      <c r="L765" s="102" t="s">
        <v>1280</v>
      </c>
      <c r="M765" s="102">
        <v>9042142</v>
      </c>
      <c r="N765" s="102" t="s">
        <v>1281</v>
      </c>
      <c r="O765" s="113" t="str">
        <f>LOOKUP(0,0/FIND(プルダウン!$L$1:$L$41,N765),プルダウン!$M$1:$M$41)</f>
        <v>沖縄市</v>
      </c>
      <c r="P765" s="102" t="s">
        <v>214</v>
      </c>
      <c r="Q765" s="103">
        <v>41000</v>
      </c>
    </row>
    <row r="766" spans="1:17">
      <c r="A766" s="102">
        <v>4751300072</v>
      </c>
      <c r="B766" s="102" t="s">
        <v>391</v>
      </c>
      <c r="C766" s="102" t="s">
        <v>3731</v>
      </c>
      <c r="D766" s="102" t="s">
        <v>213</v>
      </c>
      <c r="E766" s="102">
        <v>9042142</v>
      </c>
      <c r="F766" s="102" t="s">
        <v>3729</v>
      </c>
      <c r="G766" s="102" t="s">
        <v>214</v>
      </c>
      <c r="H766" s="102" t="s">
        <v>4444</v>
      </c>
      <c r="I766" s="102" t="s">
        <v>4362</v>
      </c>
      <c r="J766" s="102" t="s">
        <v>4067</v>
      </c>
      <c r="K766" s="102" t="s">
        <v>3732</v>
      </c>
      <c r="L766" s="102" t="s">
        <v>1813</v>
      </c>
      <c r="M766" s="102">
        <v>9042215</v>
      </c>
      <c r="N766" s="102" t="s">
        <v>1814</v>
      </c>
      <c r="O766" s="113" t="str">
        <f>LOOKUP(0,0/FIND(プルダウン!$L$1:$L$41,N766),プルダウン!$M$1:$M$41)</f>
        <v>うるま市</v>
      </c>
      <c r="P766" s="102" t="s">
        <v>1815</v>
      </c>
      <c r="Q766" s="103">
        <v>43497</v>
      </c>
    </row>
    <row r="767" spans="1:17">
      <c r="A767" s="102">
        <v>4751300072</v>
      </c>
      <c r="B767" s="102" t="s">
        <v>388</v>
      </c>
      <c r="C767" s="102" t="s">
        <v>3731</v>
      </c>
      <c r="D767" s="102" t="s">
        <v>213</v>
      </c>
      <c r="E767" s="102">
        <v>9042142</v>
      </c>
      <c r="F767" s="102" t="s">
        <v>3729</v>
      </c>
      <c r="G767" s="102" t="s">
        <v>214</v>
      </c>
      <c r="H767" s="102" t="s">
        <v>4444</v>
      </c>
      <c r="I767" s="102" t="s">
        <v>4362</v>
      </c>
      <c r="J767" s="102" t="s">
        <v>4067</v>
      </c>
      <c r="K767" s="102" t="s">
        <v>3732</v>
      </c>
      <c r="L767" s="102" t="s">
        <v>1813</v>
      </c>
      <c r="M767" s="102">
        <v>9042203</v>
      </c>
      <c r="N767" s="102" t="s">
        <v>1814</v>
      </c>
      <c r="O767" s="113" t="str">
        <f>LOOKUP(0,0/FIND(プルダウン!$L$1:$L$41,N767),プルダウン!$M$1:$M$41)</f>
        <v>うるま市</v>
      </c>
      <c r="P767" s="102" t="s">
        <v>1815</v>
      </c>
      <c r="Q767" s="103">
        <v>41000</v>
      </c>
    </row>
    <row r="768" spans="1:17">
      <c r="A768" s="102">
        <v>4751600018</v>
      </c>
      <c r="B768" s="102" t="s">
        <v>391</v>
      </c>
      <c r="C768" s="102" t="s">
        <v>3733</v>
      </c>
      <c r="D768" s="102" t="s">
        <v>282</v>
      </c>
      <c r="E768" s="102">
        <v>9050006</v>
      </c>
      <c r="F768" s="102" t="s">
        <v>3734</v>
      </c>
      <c r="G768" s="102" t="s">
        <v>283</v>
      </c>
      <c r="H768" s="102" t="s">
        <v>4444</v>
      </c>
      <c r="I768" s="102" t="s">
        <v>4363</v>
      </c>
      <c r="J768" s="102" t="s">
        <v>4067</v>
      </c>
      <c r="K768" s="102" t="s">
        <v>3735</v>
      </c>
      <c r="L768" s="102" t="s">
        <v>2000</v>
      </c>
      <c r="M768" s="102">
        <v>9050006</v>
      </c>
      <c r="N768" s="102" t="s">
        <v>2001</v>
      </c>
      <c r="O768" s="113" t="str">
        <f>LOOKUP(0,0/FIND(プルダウン!$L$1:$L$41,N768),プルダウン!$M$1:$M$41)</f>
        <v>名護市</v>
      </c>
      <c r="P768" s="102" t="s">
        <v>283</v>
      </c>
      <c r="Q768" s="103">
        <v>41000</v>
      </c>
    </row>
    <row r="769" spans="1:17">
      <c r="A769" s="102">
        <v>4751600034</v>
      </c>
      <c r="B769" s="102" t="s">
        <v>388</v>
      </c>
      <c r="C769" s="102" t="s">
        <v>3736</v>
      </c>
      <c r="D769" s="102" t="s">
        <v>2002</v>
      </c>
      <c r="E769" s="102">
        <v>9050006</v>
      </c>
      <c r="F769" s="102" t="s">
        <v>3734</v>
      </c>
      <c r="G769" s="102" t="s">
        <v>283</v>
      </c>
      <c r="H769" s="102" t="s">
        <v>4444</v>
      </c>
      <c r="I769" s="102" t="s">
        <v>4364</v>
      </c>
      <c r="J769" s="102" t="s">
        <v>4067</v>
      </c>
      <c r="K769" s="102" t="s">
        <v>3737</v>
      </c>
      <c r="L769" s="102" t="s">
        <v>2003</v>
      </c>
      <c r="M769" s="102">
        <v>9050006</v>
      </c>
      <c r="N769" s="102" t="s">
        <v>2004</v>
      </c>
      <c r="O769" s="113" t="str">
        <f>LOOKUP(0,0/FIND(プルダウン!$L$1:$L$41,N769),プルダウン!$M$1:$M$41)</f>
        <v>名護市</v>
      </c>
      <c r="P769" s="102" t="s">
        <v>283</v>
      </c>
      <c r="Q769" s="103">
        <v>41000</v>
      </c>
    </row>
    <row r="770" spans="1:17">
      <c r="A770" s="102">
        <v>4750300057</v>
      </c>
      <c r="B770" s="102" t="s">
        <v>388</v>
      </c>
      <c r="C770" s="102" t="s">
        <v>3738</v>
      </c>
      <c r="D770" s="102" t="s">
        <v>167</v>
      </c>
      <c r="E770" s="102">
        <v>9012102</v>
      </c>
      <c r="F770" s="102" t="s">
        <v>3739</v>
      </c>
      <c r="G770" s="102" t="s">
        <v>172</v>
      </c>
      <c r="H770" s="102" t="s">
        <v>4444</v>
      </c>
      <c r="I770" s="102" t="s">
        <v>4365</v>
      </c>
      <c r="J770" s="102" t="s">
        <v>4067</v>
      </c>
      <c r="K770" s="102" t="s">
        <v>3740</v>
      </c>
      <c r="L770" s="102" t="s">
        <v>898</v>
      </c>
      <c r="M770" s="102">
        <v>9012102</v>
      </c>
      <c r="N770" s="102" t="s">
        <v>899</v>
      </c>
      <c r="O770" s="113" t="str">
        <f>LOOKUP(0,0/FIND(プルダウン!$L$1:$L$41,N770),プルダウン!$M$1:$M$41)</f>
        <v>浦添市</v>
      </c>
      <c r="P770" s="102" t="s">
        <v>168</v>
      </c>
      <c r="Q770" s="103">
        <v>41000</v>
      </c>
    </row>
    <row r="771" spans="1:17">
      <c r="A771" s="102">
        <v>4750100606</v>
      </c>
      <c r="B771" s="102" t="s">
        <v>391</v>
      </c>
      <c r="C771" s="102" t="s">
        <v>3741</v>
      </c>
      <c r="D771" s="102" t="s">
        <v>492</v>
      </c>
      <c r="E771" s="102">
        <v>8998511</v>
      </c>
      <c r="F771" s="102" t="s">
        <v>3742</v>
      </c>
      <c r="G771" s="102" t="s">
        <v>3743</v>
      </c>
      <c r="H771" s="102" t="s">
        <v>4444</v>
      </c>
      <c r="I771" s="102" t="s">
        <v>4366</v>
      </c>
      <c r="J771" s="102" t="s">
        <v>4069</v>
      </c>
      <c r="K771" s="102" t="s">
        <v>3744</v>
      </c>
      <c r="L771" s="102" t="s">
        <v>516</v>
      </c>
      <c r="M771" s="102">
        <v>9010205</v>
      </c>
      <c r="N771" s="102" t="s">
        <v>517</v>
      </c>
      <c r="O771" s="113" t="str">
        <f>LOOKUP(0,0/FIND(プルダウン!$L$1:$L$41,N771),プルダウン!$M$1:$M$41)</f>
        <v>豊見城市</v>
      </c>
      <c r="P771" s="102" t="s">
        <v>518</v>
      </c>
      <c r="Q771" s="103">
        <v>42795</v>
      </c>
    </row>
    <row r="772" spans="1:17">
      <c r="A772" s="102">
        <v>4750100606</v>
      </c>
      <c r="B772" s="102" t="s">
        <v>388</v>
      </c>
      <c r="C772" s="102" t="s">
        <v>3741</v>
      </c>
      <c r="D772" s="102" t="s">
        <v>492</v>
      </c>
      <c r="E772" s="102">
        <v>8998511</v>
      </c>
      <c r="F772" s="102" t="s">
        <v>3742</v>
      </c>
      <c r="G772" s="102" t="s">
        <v>3743</v>
      </c>
      <c r="H772" s="102" t="s">
        <v>4444</v>
      </c>
      <c r="I772" s="102" t="s">
        <v>4366</v>
      </c>
      <c r="J772" s="102" t="s">
        <v>4069</v>
      </c>
      <c r="K772" s="102" t="s">
        <v>3744</v>
      </c>
      <c r="L772" s="102" t="s">
        <v>516</v>
      </c>
      <c r="M772" s="102">
        <v>9010205</v>
      </c>
      <c r="N772" s="102" t="s">
        <v>517</v>
      </c>
      <c r="O772" s="113" t="str">
        <f>LOOKUP(0,0/FIND(プルダウン!$L$1:$L$41,N772),プルダウン!$M$1:$M$41)</f>
        <v>豊見城市</v>
      </c>
      <c r="P772" s="102" t="s">
        <v>518</v>
      </c>
      <c r="Q772" s="103">
        <v>42795</v>
      </c>
    </row>
    <row r="773" spans="1:17">
      <c r="A773" s="102">
        <v>4750100549</v>
      </c>
      <c r="B773" s="102" t="s">
        <v>391</v>
      </c>
      <c r="C773" s="102" t="s">
        <v>3741</v>
      </c>
      <c r="D773" s="102" t="s">
        <v>492</v>
      </c>
      <c r="E773" s="102">
        <v>8998511</v>
      </c>
      <c r="F773" s="102" t="s">
        <v>3745</v>
      </c>
      <c r="G773" s="102" t="s">
        <v>3743</v>
      </c>
      <c r="H773" s="102" t="s">
        <v>4444</v>
      </c>
      <c r="I773" s="102" t="s">
        <v>4366</v>
      </c>
      <c r="J773" s="102" t="s">
        <v>4069</v>
      </c>
      <c r="K773" s="102" t="s">
        <v>3746</v>
      </c>
      <c r="L773" s="102" t="s">
        <v>506</v>
      </c>
      <c r="M773" s="102">
        <v>9000006</v>
      </c>
      <c r="N773" s="102" t="s">
        <v>507</v>
      </c>
      <c r="O773" s="113" t="str">
        <f>LOOKUP(0,0/FIND(プルダウン!$L$1:$L$41,N773),プルダウン!$M$1:$M$41)</f>
        <v>那覇市</v>
      </c>
      <c r="P773" s="102" t="s">
        <v>508</v>
      </c>
      <c r="Q773" s="103">
        <v>42583</v>
      </c>
    </row>
    <row r="774" spans="1:17">
      <c r="A774" s="102">
        <v>4750100549</v>
      </c>
      <c r="B774" s="102" t="s">
        <v>388</v>
      </c>
      <c r="C774" s="102" t="s">
        <v>3741</v>
      </c>
      <c r="D774" s="102" t="s">
        <v>492</v>
      </c>
      <c r="E774" s="102">
        <v>8998511</v>
      </c>
      <c r="F774" s="102" t="s">
        <v>3745</v>
      </c>
      <c r="G774" s="102" t="s">
        <v>3743</v>
      </c>
      <c r="H774" s="102" t="s">
        <v>4444</v>
      </c>
      <c r="I774" s="102" t="s">
        <v>4366</v>
      </c>
      <c r="J774" s="102" t="s">
        <v>4069</v>
      </c>
      <c r="K774" s="102" t="s">
        <v>3746</v>
      </c>
      <c r="L774" s="102" t="s">
        <v>506</v>
      </c>
      <c r="M774" s="102">
        <v>9000006</v>
      </c>
      <c r="N774" s="102" t="s">
        <v>507</v>
      </c>
      <c r="O774" s="113" t="str">
        <f>LOOKUP(0,0/FIND(プルダウン!$L$1:$L$41,N774),プルダウン!$M$1:$M$41)</f>
        <v>那覇市</v>
      </c>
      <c r="P774" s="102" t="s">
        <v>508</v>
      </c>
      <c r="Q774" s="103">
        <v>42583</v>
      </c>
    </row>
    <row r="775" spans="1:17">
      <c r="A775" s="102">
        <v>4750700082</v>
      </c>
      <c r="B775" s="102" t="s">
        <v>391</v>
      </c>
      <c r="C775" s="102" t="s">
        <v>3747</v>
      </c>
      <c r="D775" s="102" t="s">
        <v>492</v>
      </c>
      <c r="E775" s="102">
        <v>8998511</v>
      </c>
      <c r="F775" s="102" t="s">
        <v>3742</v>
      </c>
      <c r="G775" s="102" t="s">
        <v>3743</v>
      </c>
      <c r="H775" s="102" t="s">
        <v>4444</v>
      </c>
      <c r="I775" s="102" t="s">
        <v>4366</v>
      </c>
      <c r="J775" s="102" t="s">
        <v>4067</v>
      </c>
      <c r="K775" s="102" t="s">
        <v>3748</v>
      </c>
      <c r="L775" s="102" t="s">
        <v>1189</v>
      </c>
      <c r="M775" s="102">
        <v>9010205</v>
      </c>
      <c r="N775" s="102" t="s">
        <v>1190</v>
      </c>
      <c r="O775" s="113" t="str">
        <f>LOOKUP(0,0/FIND(プルダウン!$L$1:$L$41,N775),プルダウン!$M$1:$M$41)</f>
        <v>豊見城市</v>
      </c>
      <c r="P775" s="102" t="s">
        <v>1191</v>
      </c>
      <c r="Q775" s="103">
        <v>42095</v>
      </c>
    </row>
    <row r="776" spans="1:17">
      <c r="A776" s="102">
        <v>4750700082</v>
      </c>
      <c r="B776" s="102" t="s">
        <v>388</v>
      </c>
      <c r="C776" s="102" t="s">
        <v>3747</v>
      </c>
      <c r="D776" s="102" t="s">
        <v>492</v>
      </c>
      <c r="E776" s="102">
        <v>8998511</v>
      </c>
      <c r="F776" s="102" t="s">
        <v>3742</v>
      </c>
      <c r="G776" s="102" t="s">
        <v>3743</v>
      </c>
      <c r="H776" s="102" t="s">
        <v>4444</v>
      </c>
      <c r="I776" s="102" t="s">
        <v>4366</v>
      </c>
      <c r="J776" s="102" t="s">
        <v>4067</v>
      </c>
      <c r="K776" s="102" t="s">
        <v>3748</v>
      </c>
      <c r="L776" s="102" t="s">
        <v>1189</v>
      </c>
      <c r="M776" s="102">
        <v>9010205</v>
      </c>
      <c r="N776" s="102" t="s">
        <v>1190</v>
      </c>
      <c r="O776" s="113" t="str">
        <f>LOOKUP(0,0/FIND(プルダウン!$L$1:$L$41,N776),プルダウン!$M$1:$M$41)</f>
        <v>豊見城市</v>
      </c>
      <c r="P776" s="102" t="s">
        <v>1191</v>
      </c>
      <c r="Q776" s="103">
        <v>42095</v>
      </c>
    </row>
    <row r="777" spans="1:17">
      <c r="A777" s="102">
        <v>4750100481</v>
      </c>
      <c r="B777" s="102" t="s">
        <v>391</v>
      </c>
      <c r="C777" s="102" t="s">
        <v>3741</v>
      </c>
      <c r="D777" s="102" t="s">
        <v>492</v>
      </c>
      <c r="E777" s="102">
        <v>8998511</v>
      </c>
      <c r="F777" s="102" t="s">
        <v>3745</v>
      </c>
      <c r="G777" s="102" t="s">
        <v>3743</v>
      </c>
      <c r="H777" s="102" t="s">
        <v>4444</v>
      </c>
      <c r="I777" s="102" t="s">
        <v>4366</v>
      </c>
      <c r="J777" s="102" t="s">
        <v>4067</v>
      </c>
      <c r="K777" s="102" t="s">
        <v>3749</v>
      </c>
      <c r="L777" s="102" t="s">
        <v>493</v>
      </c>
      <c r="M777" s="102">
        <v>9000022</v>
      </c>
      <c r="N777" s="102" t="s">
        <v>494</v>
      </c>
      <c r="O777" s="113" t="str">
        <f>LOOKUP(0,0/FIND(プルダウン!$L$1:$L$41,N777),プルダウン!$M$1:$M$41)</f>
        <v>那覇市</v>
      </c>
      <c r="P777" s="102" t="s">
        <v>495</v>
      </c>
      <c r="Q777" s="103">
        <v>42401</v>
      </c>
    </row>
    <row r="778" spans="1:17">
      <c r="A778" s="102">
        <v>4750100481</v>
      </c>
      <c r="B778" s="102" t="s">
        <v>388</v>
      </c>
      <c r="C778" s="102" t="s">
        <v>3741</v>
      </c>
      <c r="D778" s="102" t="s">
        <v>492</v>
      </c>
      <c r="E778" s="102">
        <v>8998511</v>
      </c>
      <c r="F778" s="102" t="s">
        <v>3745</v>
      </c>
      <c r="G778" s="102" t="s">
        <v>3743</v>
      </c>
      <c r="H778" s="102" t="s">
        <v>4444</v>
      </c>
      <c r="I778" s="102" t="s">
        <v>4366</v>
      </c>
      <c r="J778" s="102" t="s">
        <v>4067</v>
      </c>
      <c r="K778" s="102" t="s">
        <v>3749</v>
      </c>
      <c r="L778" s="102" t="s">
        <v>493</v>
      </c>
      <c r="M778" s="102">
        <v>9000022</v>
      </c>
      <c r="N778" s="102" t="s">
        <v>494</v>
      </c>
      <c r="O778" s="113" t="str">
        <f>LOOKUP(0,0/FIND(プルダウン!$L$1:$L$41,N778),プルダウン!$M$1:$M$41)</f>
        <v>那覇市</v>
      </c>
      <c r="P778" s="102" t="s">
        <v>495</v>
      </c>
      <c r="Q778" s="103">
        <v>42401</v>
      </c>
    </row>
    <row r="779" spans="1:17">
      <c r="A779" s="102">
        <v>4750800080</v>
      </c>
      <c r="B779" s="102" t="s">
        <v>388</v>
      </c>
      <c r="C779" s="102" t="s">
        <v>3750</v>
      </c>
      <c r="D779" s="102" t="s">
        <v>221</v>
      </c>
      <c r="E779" s="102">
        <v>9040034</v>
      </c>
      <c r="F779" s="102" t="s">
        <v>3751</v>
      </c>
      <c r="G779" s="102" t="s">
        <v>222</v>
      </c>
      <c r="H779" s="102" t="s">
        <v>4444</v>
      </c>
      <c r="I779" s="102" t="s">
        <v>4367</v>
      </c>
      <c r="J779" s="102" t="s">
        <v>4067</v>
      </c>
      <c r="K779" s="102" t="s">
        <v>3752</v>
      </c>
      <c r="L779" s="102" t="s">
        <v>1282</v>
      </c>
      <c r="M779" s="102">
        <v>9040001</v>
      </c>
      <c r="N779" s="102" t="s">
        <v>1283</v>
      </c>
      <c r="O779" s="113" t="str">
        <f>LOOKUP(0,0/FIND(プルダウン!$L$1:$L$41,N779),プルダウン!$M$1:$M$41)</f>
        <v>沖縄市</v>
      </c>
      <c r="P779" s="102" t="s">
        <v>1284</v>
      </c>
      <c r="Q779" s="103">
        <v>41000</v>
      </c>
    </row>
    <row r="780" spans="1:17">
      <c r="A780" s="102">
        <v>4752600025</v>
      </c>
      <c r="B780" s="102" t="s">
        <v>391</v>
      </c>
      <c r="C780" s="102" t="s">
        <v>3753</v>
      </c>
      <c r="D780" s="102" t="s">
        <v>317</v>
      </c>
      <c r="E780" s="102">
        <v>9070004</v>
      </c>
      <c r="F780" s="102" t="s">
        <v>3754</v>
      </c>
      <c r="G780" s="102" t="s">
        <v>3755</v>
      </c>
      <c r="H780" s="102" t="s">
        <v>4443</v>
      </c>
      <c r="I780" s="102" t="s">
        <v>4368</v>
      </c>
      <c r="J780" s="102" t="s">
        <v>4067</v>
      </c>
      <c r="K780" s="102" t="s">
        <v>3756</v>
      </c>
      <c r="L780" s="102" t="s">
        <v>2241</v>
      </c>
      <c r="M780" s="102">
        <v>9070004</v>
      </c>
      <c r="N780" s="102" t="s">
        <v>2242</v>
      </c>
      <c r="O780" s="113" t="str">
        <f>LOOKUP(0,0/FIND(プルダウン!$L$1:$L$41,N780),プルダウン!$M$1:$M$41)</f>
        <v>石垣市</v>
      </c>
      <c r="P780" s="102" t="s">
        <v>2243</v>
      </c>
      <c r="Q780" s="103">
        <v>41000</v>
      </c>
    </row>
    <row r="781" spans="1:17">
      <c r="A781" s="102">
        <v>4752600025</v>
      </c>
      <c r="B781" s="102" t="s">
        <v>388</v>
      </c>
      <c r="C781" s="102" t="s">
        <v>3753</v>
      </c>
      <c r="D781" s="102" t="s">
        <v>317</v>
      </c>
      <c r="E781" s="102">
        <v>9070004</v>
      </c>
      <c r="F781" s="102" t="s">
        <v>3754</v>
      </c>
      <c r="G781" s="102" t="s">
        <v>3755</v>
      </c>
      <c r="H781" s="102" t="s">
        <v>4443</v>
      </c>
      <c r="I781" s="102" t="s">
        <v>4368</v>
      </c>
      <c r="J781" s="102" t="s">
        <v>4067</v>
      </c>
      <c r="K781" s="102" t="s">
        <v>3756</v>
      </c>
      <c r="L781" s="102" t="s">
        <v>2241</v>
      </c>
      <c r="M781" s="102">
        <v>9070004</v>
      </c>
      <c r="N781" s="102" t="s">
        <v>2242</v>
      </c>
      <c r="O781" s="113" t="str">
        <f>LOOKUP(0,0/FIND(プルダウン!$L$1:$L$41,N781),プルダウン!$M$1:$M$41)</f>
        <v>石垣市</v>
      </c>
      <c r="P781" s="102" t="s">
        <v>2243</v>
      </c>
      <c r="Q781" s="103">
        <v>41000</v>
      </c>
    </row>
    <row r="782" spans="1:17">
      <c r="A782" s="102">
        <v>4750101216</v>
      </c>
      <c r="B782" s="102" t="s">
        <v>391</v>
      </c>
      <c r="C782" s="102" t="s">
        <v>3757</v>
      </c>
      <c r="D782" s="102" t="s">
        <v>706</v>
      </c>
      <c r="E782" s="102">
        <v>9000027</v>
      </c>
      <c r="F782" s="102" t="s">
        <v>708</v>
      </c>
      <c r="G782" s="102" t="s">
        <v>3758</v>
      </c>
      <c r="H782" s="102" t="s">
        <v>4444</v>
      </c>
      <c r="I782" s="102" t="s">
        <v>4369</v>
      </c>
      <c r="J782" s="102" t="s">
        <v>4067</v>
      </c>
      <c r="K782" s="102" t="s">
        <v>3759</v>
      </c>
      <c r="L782" s="102" t="s">
        <v>707</v>
      </c>
      <c r="M782" s="102">
        <v>9000027</v>
      </c>
      <c r="N782" s="102" t="s">
        <v>708</v>
      </c>
      <c r="O782" s="113" t="str">
        <f>LOOKUP(0,0/FIND(プルダウン!$L$1:$L$41,N782),プルダウン!$M$1:$M$41)</f>
        <v>那覇市</v>
      </c>
      <c r="P782" s="102" t="s">
        <v>709</v>
      </c>
      <c r="Q782" s="103">
        <v>44652</v>
      </c>
    </row>
    <row r="783" spans="1:17">
      <c r="A783" s="102">
        <v>4750100176</v>
      </c>
      <c r="B783" s="102" t="s">
        <v>388</v>
      </c>
      <c r="C783" s="102" t="s">
        <v>3760</v>
      </c>
      <c r="D783" s="102" t="s">
        <v>143</v>
      </c>
      <c r="E783" s="102">
        <v>9012212</v>
      </c>
      <c r="F783" s="102" t="s">
        <v>3761</v>
      </c>
      <c r="G783" s="102" t="s">
        <v>243</v>
      </c>
      <c r="H783" s="102" t="s">
        <v>4444</v>
      </c>
      <c r="I783" s="102" t="s">
        <v>4370</v>
      </c>
      <c r="J783" s="102" t="s">
        <v>4067</v>
      </c>
      <c r="K783" s="102" t="s">
        <v>3762</v>
      </c>
      <c r="L783" s="102" t="s">
        <v>429</v>
      </c>
      <c r="M783" s="102">
        <v>9030801</v>
      </c>
      <c r="N783" s="102" t="s">
        <v>430</v>
      </c>
      <c r="O783" s="113" t="str">
        <f>LOOKUP(0,0/FIND(プルダウン!$L$1:$L$41,N783),プルダウン!$M$1:$M$41)</f>
        <v>那覇市</v>
      </c>
      <c r="P783" s="102" t="s">
        <v>190</v>
      </c>
      <c r="Q783" s="103">
        <v>41000</v>
      </c>
    </row>
    <row r="784" spans="1:17">
      <c r="A784" s="102">
        <v>4750100093</v>
      </c>
      <c r="B784" s="102" t="s">
        <v>388</v>
      </c>
      <c r="C784" s="102" t="s">
        <v>3763</v>
      </c>
      <c r="D784" s="102" t="s">
        <v>143</v>
      </c>
      <c r="E784" s="102">
        <v>9012212</v>
      </c>
      <c r="F784" s="102" t="s">
        <v>1554</v>
      </c>
      <c r="G784" s="102" t="s">
        <v>243</v>
      </c>
      <c r="H784" s="102" t="s">
        <v>4444</v>
      </c>
      <c r="I784" s="102" t="s">
        <v>4370</v>
      </c>
      <c r="J784" s="102" t="s">
        <v>4067</v>
      </c>
      <c r="K784" s="102" t="s">
        <v>3764</v>
      </c>
      <c r="L784" s="102" t="s">
        <v>411</v>
      </c>
      <c r="M784" s="102">
        <v>9030801</v>
      </c>
      <c r="N784" s="102" t="s">
        <v>412</v>
      </c>
      <c r="O784" s="113" t="str">
        <f>LOOKUP(0,0/FIND(プルダウン!$L$1:$L$41,N784),プルダウン!$M$1:$M$41)</f>
        <v>那覇市</v>
      </c>
      <c r="P784" s="102" t="s">
        <v>190</v>
      </c>
      <c r="Q784" s="103">
        <v>41000</v>
      </c>
    </row>
    <row r="785" spans="1:17">
      <c r="A785" s="102">
        <v>4750900088</v>
      </c>
      <c r="B785" s="102" t="s">
        <v>388</v>
      </c>
      <c r="C785" s="102" t="s">
        <v>3763</v>
      </c>
      <c r="D785" s="102" t="s">
        <v>143</v>
      </c>
      <c r="E785" s="102">
        <v>9012212</v>
      </c>
      <c r="F785" s="102" t="s">
        <v>3761</v>
      </c>
      <c r="G785" s="102" t="s">
        <v>243</v>
      </c>
      <c r="H785" s="102" t="s">
        <v>4444</v>
      </c>
      <c r="I785" s="102" t="s">
        <v>4370</v>
      </c>
      <c r="J785" s="102" t="s">
        <v>4067</v>
      </c>
      <c r="K785" s="102" t="s">
        <v>3765</v>
      </c>
      <c r="L785" s="102" t="s">
        <v>1553</v>
      </c>
      <c r="M785" s="102">
        <v>9012212</v>
      </c>
      <c r="N785" s="102" t="s">
        <v>1554</v>
      </c>
      <c r="O785" s="113" t="str">
        <f>LOOKUP(0,0/FIND(プルダウン!$L$1:$L$41,N785),プルダウン!$M$1:$M$41)</f>
        <v>宜野湾市</v>
      </c>
      <c r="P785" s="102" t="s">
        <v>1555</v>
      </c>
      <c r="Q785" s="103">
        <v>41000</v>
      </c>
    </row>
    <row r="786" spans="1:17">
      <c r="A786" s="102">
        <v>4750800189</v>
      </c>
      <c r="B786" s="102" t="s">
        <v>388</v>
      </c>
      <c r="C786" s="102" t="s">
        <v>3766</v>
      </c>
      <c r="D786" s="102" t="s">
        <v>218</v>
      </c>
      <c r="E786" s="102">
        <v>9042166</v>
      </c>
      <c r="F786" s="102" t="s">
        <v>219</v>
      </c>
      <c r="G786" s="102" t="s">
        <v>220</v>
      </c>
      <c r="H786" s="102" t="s">
        <v>4444</v>
      </c>
      <c r="I786" s="102" t="s">
        <v>4371</v>
      </c>
      <c r="J786" s="102" t="s">
        <v>4067</v>
      </c>
      <c r="K786" s="102" t="s">
        <v>3767</v>
      </c>
      <c r="L786" s="102" t="s">
        <v>1299</v>
      </c>
      <c r="M786" s="102">
        <v>9042166</v>
      </c>
      <c r="N786" s="102" t="s">
        <v>219</v>
      </c>
      <c r="O786" s="113" t="str">
        <f>LOOKUP(0,0/FIND(プルダウン!$L$1:$L$41,N786),プルダウン!$M$1:$M$41)</f>
        <v>沖縄市</v>
      </c>
      <c r="P786" s="102" t="s">
        <v>220</v>
      </c>
      <c r="Q786" s="103">
        <v>41000</v>
      </c>
    </row>
    <row r="787" spans="1:17">
      <c r="A787" s="102">
        <v>4750800312</v>
      </c>
      <c r="B787" s="102" t="s">
        <v>391</v>
      </c>
      <c r="C787" s="102" t="s">
        <v>3768</v>
      </c>
      <c r="D787" s="102" t="s">
        <v>218</v>
      </c>
      <c r="E787" s="102">
        <v>9042166</v>
      </c>
      <c r="F787" s="102" t="s">
        <v>219</v>
      </c>
      <c r="G787" s="102" t="s">
        <v>220</v>
      </c>
      <c r="H787" s="102" t="s">
        <v>4444</v>
      </c>
      <c r="I787" s="102" t="s">
        <v>4371</v>
      </c>
      <c r="J787" s="102" t="s">
        <v>4067</v>
      </c>
      <c r="K787" s="102" t="s">
        <v>3769</v>
      </c>
      <c r="L787" s="102" t="s">
        <v>1312</v>
      </c>
      <c r="M787" s="102">
        <v>9042166</v>
      </c>
      <c r="N787" s="102" t="s">
        <v>219</v>
      </c>
      <c r="O787" s="113" t="str">
        <f>LOOKUP(0,0/FIND(プルダウン!$L$1:$L$41,N787),プルダウン!$M$1:$M$41)</f>
        <v>沖縄市</v>
      </c>
      <c r="P787" s="102" t="s">
        <v>1313</v>
      </c>
      <c r="Q787" s="103">
        <v>41883</v>
      </c>
    </row>
    <row r="788" spans="1:17">
      <c r="A788" s="102">
        <v>4750300412</v>
      </c>
      <c r="B788" s="102" t="s">
        <v>391</v>
      </c>
      <c r="C788" s="102" t="s">
        <v>3770</v>
      </c>
      <c r="D788" s="102" t="s">
        <v>969</v>
      </c>
      <c r="E788" s="102">
        <v>9012133</v>
      </c>
      <c r="F788" s="102" t="s">
        <v>3771</v>
      </c>
      <c r="G788" s="102" t="s">
        <v>3772</v>
      </c>
      <c r="H788" s="102" t="s">
        <v>4444</v>
      </c>
      <c r="I788" s="102" t="s">
        <v>4372</v>
      </c>
      <c r="J788" s="102" t="s">
        <v>4069</v>
      </c>
      <c r="K788" s="102" t="s">
        <v>3773</v>
      </c>
      <c r="L788" s="102" t="s">
        <v>970</v>
      </c>
      <c r="M788" s="102">
        <v>9012132</v>
      </c>
      <c r="N788" s="102" t="s">
        <v>971</v>
      </c>
      <c r="O788" s="113" t="str">
        <f>LOOKUP(0,0/FIND(プルダウン!$L$1:$L$41,N788),プルダウン!$M$1:$M$41)</f>
        <v>浦添市</v>
      </c>
      <c r="P788" s="102" t="s">
        <v>972</v>
      </c>
      <c r="Q788" s="103">
        <v>42917</v>
      </c>
    </row>
    <row r="789" spans="1:17">
      <c r="A789" s="102">
        <v>4750300412</v>
      </c>
      <c r="B789" s="102" t="s">
        <v>388</v>
      </c>
      <c r="C789" s="102" t="s">
        <v>3770</v>
      </c>
      <c r="D789" s="102" t="s">
        <v>969</v>
      </c>
      <c r="E789" s="102">
        <v>9012133</v>
      </c>
      <c r="F789" s="102" t="s">
        <v>3771</v>
      </c>
      <c r="G789" s="102" t="s">
        <v>3772</v>
      </c>
      <c r="H789" s="102" t="s">
        <v>4444</v>
      </c>
      <c r="I789" s="102" t="s">
        <v>4372</v>
      </c>
      <c r="J789" s="102" t="s">
        <v>4069</v>
      </c>
      <c r="K789" s="102" t="s">
        <v>3773</v>
      </c>
      <c r="L789" s="102" t="s">
        <v>970</v>
      </c>
      <c r="M789" s="102">
        <v>9012132</v>
      </c>
      <c r="N789" s="102" t="s">
        <v>971</v>
      </c>
      <c r="O789" s="113" t="str">
        <f>LOOKUP(0,0/FIND(プルダウン!$L$1:$L$41,N789),プルダウン!$M$1:$M$41)</f>
        <v>浦添市</v>
      </c>
      <c r="P789" s="102" t="s">
        <v>972</v>
      </c>
      <c r="Q789" s="103">
        <v>42917</v>
      </c>
    </row>
    <row r="790" spans="1:17">
      <c r="A790" s="102">
        <v>4750800981</v>
      </c>
      <c r="B790" s="102" t="s">
        <v>388</v>
      </c>
      <c r="C790" s="102" t="s">
        <v>3774</v>
      </c>
      <c r="D790" s="102" t="s">
        <v>205</v>
      </c>
      <c r="E790" s="102">
        <v>9041111</v>
      </c>
      <c r="F790" s="102" t="s">
        <v>3775</v>
      </c>
      <c r="G790" s="102" t="s">
        <v>270</v>
      </c>
      <c r="H790" s="102" t="s">
        <v>4444</v>
      </c>
      <c r="I790" s="102" t="s">
        <v>4373</v>
      </c>
      <c r="J790" s="102" t="s">
        <v>4067</v>
      </c>
      <c r="K790" s="102" t="s">
        <v>3776</v>
      </c>
      <c r="L790" s="102" t="s">
        <v>1483</v>
      </c>
      <c r="M790" s="102">
        <v>9042143</v>
      </c>
      <c r="N790" s="102" t="s">
        <v>1484</v>
      </c>
      <c r="O790" s="113" t="str">
        <f>LOOKUP(0,0/FIND(プルダウン!$L$1:$L$41,N790),プルダウン!$M$1:$M$41)</f>
        <v>沖縄市</v>
      </c>
      <c r="P790" s="102" t="s">
        <v>1485</v>
      </c>
      <c r="Q790" s="103">
        <v>44409</v>
      </c>
    </row>
    <row r="791" spans="1:17">
      <c r="A791" s="102">
        <v>4751600059</v>
      </c>
      <c r="B791" s="102" t="s">
        <v>391</v>
      </c>
      <c r="C791" s="102" t="s">
        <v>3777</v>
      </c>
      <c r="D791" s="102" t="s">
        <v>374</v>
      </c>
      <c r="E791" s="102">
        <v>9050014</v>
      </c>
      <c r="F791" s="102" t="s">
        <v>3778</v>
      </c>
      <c r="G791" s="102" t="s">
        <v>375</v>
      </c>
      <c r="H791" s="102" t="s">
        <v>4443</v>
      </c>
      <c r="I791" s="102" t="s">
        <v>4374</v>
      </c>
      <c r="J791" s="102" t="s">
        <v>4356</v>
      </c>
      <c r="K791" s="102" t="s">
        <v>3779</v>
      </c>
      <c r="L791" s="102" t="s">
        <v>2005</v>
      </c>
      <c r="M791" s="102">
        <v>9050014</v>
      </c>
      <c r="N791" s="102" t="s">
        <v>2006</v>
      </c>
      <c r="O791" s="113" t="str">
        <f>LOOKUP(0,0/FIND(プルダウン!$L$1:$L$41,N791),プルダウン!$M$1:$M$41)</f>
        <v>名護市</v>
      </c>
      <c r="P791" s="102" t="s">
        <v>2007</v>
      </c>
      <c r="Q791" s="103">
        <v>41000</v>
      </c>
    </row>
    <row r="792" spans="1:17">
      <c r="A792" s="102">
        <v>4751600059</v>
      </c>
      <c r="B792" s="102" t="s">
        <v>388</v>
      </c>
      <c r="C792" s="102" t="s">
        <v>3777</v>
      </c>
      <c r="D792" s="102" t="s">
        <v>374</v>
      </c>
      <c r="E792" s="102">
        <v>9050014</v>
      </c>
      <c r="F792" s="102" t="s">
        <v>3778</v>
      </c>
      <c r="G792" s="102" t="s">
        <v>375</v>
      </c>
      <c r="H792" s="102" t="s">
        <v>4443</v>
      </c>
      <c r="I792" s="102" t="s">
        <v>4374</v>
      </c>
      <c r="J792" s="102" t="s">
        <v>4356</v>
      </c>
      <c r="K792" s="102" t="s">
        <v>3779</v>
      </c>
      <c r="L792" s="102" t="s">
        <v>2005</v>
      </c>
      <c r="M792" s="102">
        <v>9050014</v>
      </c>
      <c r="N792" s="102" t="s">
        <v>2006</v>
      </c>
      <c r="O792" s="113" t="str">
        <f>LOOKUP(0,0/FIND(プルダウン!$L$1:$L$41,N792),プルダウン!$M$1:$M$41)</f>
        <v>名護市</v>
      </c>
      <c r="P792" s="102" t="s">
        <v>2007</v>
      </c>
      <c r="Q792" s="103">
        <v>41000</v>
      </c>
    </row>
    <row r="793" spans="1:17">
      <c r="A793" s="102">
        <v>4751300049</v>
      </c>
      <c r="B793" s="102" t="s">
        <v>388</v>
      </c>
      <c r="C793" s="102" t="s">
        <v>3780</v>
      </c>
      <c r="D793" s="102" t="s">
        <v>271</v>
      </c>
      <c r="E793" s="102">
        <v>9042205</v>
      </c>
      <c r="F793" s="102" t="s">
        <v>3781</v>
      </c>
      <c r="G793" s="102" t="s">
        <v>272</v>
      </c>
      <c r="H793" s="102" t="s">
        <v>4444</v>
      </c>
      <c r="I793" s="102" t="s">
        <v>4375</v>
      </c>
      <c r="J793" s="102" t="s">
        <v>4067</v>
      </c>
      <c r="K793" s="102" t="s">
        <v>3782</v>
      </c>
      <c r="L793" s="102" t="s">
        <v>1807</v>
      </c>
      <c r="M793" s="102">
        <v>9042205</v>
      </c>
      <c r="N793" s="102" t="s">
        <v>1808</v>
      </c>
      <c r="O793" s="113" t="str">
        <f>LOOKUP(0,0/FIND(プルダウン!$L$1:$L$41,N793),プルダウン!$M$1:$M$41)</f>
        <v>うるま市</v>
      </c>
      <c r="P793" s="102" t="s">
        <v>273</v>
      </c>
      <c r="Q793" s="103">
        <v>41000</v>
      </c>
    </row>
    <row r="794" spans="1:17">
      <c r="A794" s="102">
        <v>4750101109</v>
      </c>
      <c r="B794" s="102" t="s">
        <v>391</v>
      </c>
      <c r="C794" s="102" t="s">
        <v>3783</v>
      </c>
      <c r="D794" s="102" t="s">
        <v>197</v>
      </c>
      <c r="E794" s="102">
        <v>9030804</v>
      </c>
      <c r="F794" s="102" t="s">
        <v>3784</v>
      </c>
      <c r="G794" s="102" t="s">
        <v>3785</v>
      </c>
      <c r="H794" s="102" t="s">
        <v>4444</v>
      </c>
      <c r="I794" s="102" t="s">
        <v>4376</v>
      </c>
      <c r="J794" s="102" t="s">
        <v>4067</v>
      </c>
      <c r="K794" s="102" t="s">
        <v>3786</v>
      </c>
      <c r="L794" s="102" t="s">
        <v>666</v>
      </c>
      <c r="M794" s="102">
        <v>9020064</v>
      </c>
      <c r="N794" s="102" t="s">
        <v>667</v>
      </c>
      <c r="O794" s="113" t="str">
        <f>LOOKUP(0,0/FIND(プルダウン!$L$1:$L$41,N794),プルダウン!$M$1:$M$41)</f>
        <v>那覇市</v>
      </c>
      <c r="P794" s="102" t="s">
        <v>668</v>
      </c>
      <c r="Q794" s="103">
        <v>44382</v>
      </c>
    </row>
    <row r="795" spans="1:17">
      <c r="A795" s="102">
        <v>4750101109</v>
      </c>
      <c r="B795" s="102" t="s">
        <v>388</v>
      </c>
      <c r="C795" s="102" t="s">
        <v>3783</v>
      </c>
      <c r="D795" s="102" t="s">
        <v>197</v>
      </c>
      <c r="E795" s="102">
        <v>9030804</v>
      </c>
      <c r="F795" s="102" t="s">
        <v>3784</v>
      </c>
      <c r="G795" s="102" t="s">
        <v>3785</v>
      </c>
      <c r="H795" s="102" t="s">
        <v>4444</v>
      </c>
      <c r="I795" s="102" t="s">
        <v>4376</v>
      </c>
      <c r="J795" s="102" t="s">
        <v>4067</v>
      </c>
      <c r="K795" s="102" t="s">
        <v>3786</v>
      </c>
      <c r="L795" s="102" t="s">
        <v>666</v>
      </c>
      <c r="M795" s="102">
        <v>9020064</v>
      </c>
      <c r="N795" s="102" t="s">
        <v>667</v>
      </c>
      <c r="O795" s="113" t="str">
        <f>LOOKUP(0,0/FIND(プルダウン!$L$1:$L$41,N795),プルダウン!$M$1:$M$41)</f>
        <v>那覇市</v>
      </c>
      <c r="P795" s="102" t="s">
        <v>668</v>
      </c>
      <c r="Q795" s="103">
        <v>44382</v>
      </c>
    </row>
    <row r="796" spans="1:17">
      <c r="A796" s="102">
        <v>4751700297</v>
      </c>
      <c r="B796" s="102" t="s">
        <v>388</v>
      </c>
      <c r="C796" s="102" t="s">
        <v>3787</v>
      </c>
      <c r="D796" s="102" t="s">
        <v>294</v>
      </c>
      <c r="E796" s="102">
        <v>9050213</v>
      </c>
      <c r="F796" s="102" t="s">
        <v>295</v>
      </c>
      <c r="G796" s="102" t="s">
        <v>296</v>
      </c>
      <c r="H796" s="102" t="s">
        <v>4444</v>
      </c>
      <c r="I796" s="102" t="s">
        <v>4377</v>
      </c>
      <c r="J796" s="102" t="s">
        <v>4067</v>
      </c>
      <c r="K796" s="102" t="s">
        <v>3788</v>
      </c>
      <c r="L796" s="102" t="s">
        <v>2129</v>
      </c>
      <c r="M796" s="102">
        <v>9050225</v>
      </c>
      <c r="N796" s="102" t="s">
        <v>2130</v>
      </c>
      <c r="O796" s="113" t="str">
        <f>LOOKUP(0,0/FIND(プルダウン!$L$1:$L$41,N796),プルダウン!$M$1:$M$41)</f>
        <v>本部町</v>
      </c>
      <c r="P796" s="102" t="s">
        <v>2131</v>
      </c>
      <c r="Q796" s="103">
        <v>44743</v>
      </c>
    </row>
    <row r="797" spans="1:17">
      <c r="A797" s="102">
        <v>4750300511</v>
      </c>
      <c r="B797" s="102" t="s">
        <v>391</v>
      </c>
      <c r="C797" s="102" t="s">
        <v>3789</v>
      </c>
      <c r="D797" s="102" t="s">
        <v>987</v>
      </c>
      <c r="E797" s="102">
        <v>2410802</v>
      </c>
      <c r="F797" s="102" t="s">
        <v>3790</v>
      </c>
      <c r="G797" s="102" t="s">
        <v>3791</v>
      </c>
      <c r="H797" s="102" t="s">
        <v>4444</v>
      </c>
      <c r="I797" s="102" t="s">
        <v>4378</v>
      </c>
      <c r="J797" s="102" t="s">
        <v>4067</v>
      </c>
      <c r="K797" s="102" t="s">
        <v>3792</v>
      </c>
      <c r="L797" s="102" t="s">
        <v>988</v>
      </c>
      <c r="M797" s="102">
        <v>9012102</v>
      </c>
      <c r="N797" s="102" t="s">
        <v>989</v>
      </c>
      <c r="O797" s="113" t="str">
        <f>LOOKUP(0,0/FIND(プルダウン!$L$1:$L$41,N797),プルダウン!$M$1:$M$41)</f>
        <v>浦添市</v>
      </c>
      <c r="P797" s="102" t="s">
        <v>990</v>
      </c>
      <c r="Q797" s="103">
        <v>43800</v>
      </c>
    </row>
    <row r="798" spans="1:17">
      <c r="A798" s="102">
        <v>4750300511</v>
      </c>
      <c r="B798" s="102" t="s">
        <v>388</v>
      </c>
      <c r="C798" s="102" t="s">
        <v>3789</v>
      </c>
      <c r="D798" s="102" t="s">
        <v>987</v>
      </c>
      <c r="E798" s="102">
        <v>2410802</v>
      </c>
      <c r="F798" s="102" t="s">
        <v>3790</v>
      </c>
      <c r="G798" s="102" t="s">
        <v>3791</v>
      </c>
      <c r="H798" s="102" t="s">
        <v>4444</v>
      </c>
      <c r="I798" s="102" t="s">
        <v>4378</v>
      </c>
      <c r="J798" s="102" t="s">
        <v>4067</v>
      </c>
      <c r="K798" s="102" t="s">
        <v>3792</v>
      </c>
      <c r="L798" s="102" t="s">
        <v>988</v>
      </c>
      <c r="M798" s="102">
        <v>9012102</v>
      </c>
      <c r="N798" s="102" t="s">
        <v>989</v>
      </c>
      <c r="O798" s="113" t="str">
        <f>LOOKUP(0,0/FIND(プルダウン!$L$1:$L$41,N798),プルダウン!$M$1:$M$41)</f>
        <v>浦添市</v>
      </c>
      <c r="P798" s="102" t="s">
        <v>990</v>
      </c>
      <c r="Q798" s="103">
        <v>43586</v>
      </c>
    </row>
    <row r="799" spans="1:17">
      <c r="A799" s="102">
        <v>4750300560</v>
      </c>
      <c r="B799" s="102" t="s">
        <v>391</v>
      </c>
      <c r="C799" s="102" t="s">
        <v>3789</v>
      </c>
      <c r="D799" s="102" t="s">
        <v>987</v>
      </c>
      <c r="E799" s="102">
        <v>2410802</v>
      </c>
      <c r="F799" s="102" t="s">
        <v>3790</v>
      </c>
      <c r="G799" s="102" t="s">
        <v>3791</v>
      </c>
      <c r="H799" s="102" t="s">
        <v>4444</v>
      </c>
      <c r="I799" s="102" t="s">
        <v>4378</v>
      </c>
      <c r="J799" s="102" t="s">
        <v>4067</v>
      </c>
      <c r="K799" s="102" t="s">
        <v>3793</v>
      </c>
      <c r="L799" s="102" t="s">
        <v>1001</v>
      </c>
      <c r="M799" s="102">
        <v>9012102</v>
      </c>
      <c r="N799" s="102" t="s">
        <v>1002</v>
      </c>
      <c r="O799" s="113" t="str">
        <f>LOOKUP(0,0/FIND(プルダウン!$L$1:$L$41,N799),プルダウン!$M$1:$M$41)</f>
        <v>浦添市</v>
      </c>
      <c r="P799" s="102" t="s">
        <v>1003</v>
      </c>
      <c r="Q799" s="103">
        <v>43952</v>
      </c>
    </row>
    <row r="800" spans="1:17">
      <c r="A800" s="102">
        <v>4750300560</v>
      </c>
      <c r="B800" s="102" t="s">
        <v>388</v>
      </c>
      <c r="C800" s="102" t="s">
        <v>3789</v>
      </c>
      <c r="D800" s="102" t="s">
        <v>987</v>
      </c>
      <c r="E800" s="102">
        <v>2410802</v>
      </c>
      <c r="F800" s="102" t="s">
        <v>3790</v>
      </c>
      <c r="G800" s="102" t="s">
        <v>3791</v>
      </c>
      <c r="H800" s="102" t="s">
        <v>4444</v>
      </c>
      <c r="I800" s="102" t="s">
        <v>4378</v>
      </c>
      <c r="J800" s="102" t="s">
        <v>4067</v>
      </c>
      <c r="K800" s="102" t="s">
        <v>3793</v>
      </c>
      <c r="L800" s="102" t="s">
        <v>1001</v>
      </c>
      <c r="M800" s="102">
        <v>9012102</v>
      </c>
      <c r="N800" s="102" t="s">
        <v>1002</v>
      </c>
      <c r="O800" s="113" t="str">
        <f>LOOKUP(0,0/FIND(プルダウン!$L$1:$L$41,N800),プルダウン!$M$1:$M$41)</f>
        <v>浦添市</v>
      </c>
      <c r="P800" s="102" t="s">
        <v>1003</v>
      </c>
      <c r="Q800" s="103">
        <v>43952</v>
      </c>
    </row>
    <row r="801" spans="1:17">
      <c r="A801" s="102">
        <v>4750101166</v>
      </c>
      <c r="B801" s="102" t="s">
        <v>388</v>
      </c>
      <c r="C801" s="102" t="s">
        <v>3794</v>
      </c>
      <c r="D801" s="102" t="s">
        <v>689</v>
      </c>
      <c r="E801" s="102">
        <v>9000024</v>
      </c>
      <c r="F801" s="102" t="s">
        <v>328</v>
      </c>
      <c r="G801" s="102" t="s">
        <v>140</v>
      </c>
      <c r="H801" s="102" t="s">
        <v>4444</v>
      </c>
      <c r="I801" s="102" t="s">
        <v>4379</v>
      </c>
      <c r="J801" s="102" t="s">
        <v>4067</v>
      </c>
      <c r="K801" s="102" t="s">
        <v>3795</v>
      </c>
      <c r="L801" s="102" t="s">
        <v>690</v>
      </c>
      <c r="M801" s="102">
        <v>9020076</v>
      </c>
      <c r="N801" s="102" t="s">
        <v>691</v>
      </c>
      <c r="O801" s="113" t="str">
        <f>LOOKUP(0,0/FIND(プルダウン!$L$1:$L$41,N801),プルダウン!$M$1:$M$41)</f>
        <v>那覇市</v>
      </c>
      <c r="P801" s="102" t="s">
        <v>692</v>
      </c>
      <c r="Q801" s="103">
        <v>44652</v>
      </c>
    </row>
    <row r="802" spans="1:17">
      <c r="A802" s="102">
        <v>4750200349</v>
      </c>
      <c r="B802" s="102" t="s">
        <v>391</v>
      </c>
      <c r="C802" s="102" t="s">
        <v>3796</v>
      </c>
      <c r="D802" s="102" t="s">
        <v>161</v>
      </c>
      <c r="E802" s="102">
        <v>9010362</v>
      </c>
      <c r="F802" s="102" t="s">
        <v>153</v>
      </c>
      <c r="G802" s="102" t="s">
        <v>154</v>
      </c>
      <c r="H802" s="102" t="s">
        <v>4444</v>
      </c>
      <c r="I802" s="102" t="s">
        <v>4380</v>
      </c>
      <c r="J802" s="102" t="s">
        <v>4067</v>
      </c>
      <c r="K802" s="102" t="s">
        <v>3797</v>
      </c>
      <c r="L802" s="102" t="s">
        <v>817</v>
      </c>
      <c r="M802" s="102">
        <v>9010362</v>
      </c>
      <c r="N802" s="102" t="s">
        <v>818</v>
      </c>
      <c r="O802" s="113" t="str">
        <f>LOOKUP(0,0/FIND(プルダウン!$L$1:$L$41,N802),プルダウン!$M$1:$M$41)</f>
        <v>糸満市</v>
      </c>
      <c r="P802" s="102" t="s">
        <v>154</v>
      </c>
      <c r="Q802" s="103">
        <v>43221</v>
      </c>
    </row>
    <row r="803" spans="1:17">
      <c r="A803" s="102">
        <v>4750200349</v>
      </c>
      <c r="B803" s="102" t="s">
        <v>388</v>
      </c>
      <c r="C803" s="102" t="s">
        <v>3796</v>
      </c>
      <c r="D803" s="102" t="s">
        <v>161</v>
      </c>
      <c r="E803" s="102">
        <v>9010362</v>
      </c>
      <c r="F803" s="102" t="s">
        <v>153</v>
      </c>
      <c r="G803" s="102" t="s">
        <v>154</v>
      </c>
      <c r="H803" s="102" t="s">
        <v>4444</v>
      </c>
      <c r="I803" s="102" t="s">
        <v>4380</v>
      </c>
      <c r="J803" s="102" t="s">
        <v>4067</v>
      </c>
      <c r="K803" s="102" t="s">
        <v>3798</v>
      </c>
      <c r="L803" s="102" t="s">
        <v>819</v>
      </c>
      <c r="M803" s="102">
        <v>9010362</v>
      </c>
      <c r="N803" s="102" t="s">
        <v>818</v>
      </c>
      <c r="O803" s="113" t="str">
        <f>LOOKUP(0,0/FIND(プルダウン!$L$1:$L$41,N803),プルダウン!$M$1:$M$41)</f>
        <v>糸満市</v>
      </c>
      <c r="P803" s="102" t="s">
        <v>154</v>
      </c>
      <c r="Q803" s="103">
        <v>43221</v>
      </c>
    </row>
    <row r="804" spans="1:17">
      <c r="A804" s="102">
        <v>4750200091</v>
      </c>
      <c r="B804" s="102" t="s">
        <v>388</v>
      </c>
      <c r="C804" s="102" t="s">
        <v>3799</v>
      </c>
      <c r="D804" s="102" t="s">
        <v>155</v>
      </c>
      <c r="E804" s="102">
        <v>9010300</v>
      </c>
      <c r="F804" s="102" t="s">
        <v>3800</v>
      </c>
      <c r="G804" s="102" t="s">
        <v>157</v>
      </c>
      <c r="H804" s="102" t="s">
        <v>4444</v>
      </c>
      <c r="I804" s="102" t="s">
        <v>4381</v>
      </c>
      <c r="J804" s="102" t="s">
        <v>4067</v>
      </c>
      <c r="K804" s="102" t="s">
        <v>3801</v>
      </c>
      <c r="L804" s="102" t="s">
        <v>761</v>
      </c>
      <c r="M804" s="102">
        <v>9010315</v>
      </c>
      <c r="N804" s="102" t="s">
        <v>762</v>
      </c>
      <c r="O804" s="113" t="str">
        <f>LOOKUP(0,0/FIND(プルダウン!$L$1:$L$41,N804),プルダウン!$M$1:$M$41)</f>
        <v>糸満市</v>
      </c>
      <c r="P804" s="102" t="s">
        <v>763</v>
      </c>
      <c r="Q804" s="103">
        <v>41000</v>
      </c>
    </row>
    <row r="805" spans="1:17">
      <c r="A805" s="102">
        <v>4750200133</v>
      </c>
      <c r="B805" s="102" t="s">
        <v>388</v>
      </c>
      <c r="C805" s="102" t="s">
        <v>3799</v>
      </c>
      <c r="D805" s="102" t="s">
        <v>155</v>
      </c>
      <c r="E805" s="102">
        <v>9010305</v>
      </c>
      <c r="F805" s="102" t="s">
        <v>3802</v>
      </c>
      <c r="G805" s="102" t="s">
        <v>157</v>
      </c>
      <c r="H805" s="102" t="s">
        <v>4444</v>
      </c>
      <c r="I805" s="102" t="s">
        <v>4381</v>
      </c>
      <c r="J805" s="102" t="s">
        <v>4067</v>
      </c>
      <c r="K805" s="102" t="s">
        <v>3803</v>
      </c>
      <c r="L805" s="102" t="s">
        <v>767</v>
      </c>
      <c r="M805" s="102">
        <v>9010315</v>
      </c>
      <c r="N805" s="102" t="s">
        <v>768</v>
      </c>
      <c r="O805" s="113" t="str">
        <f>LOOKUP(0,0/FIND(プルダウン!$L$1:$L$41,N805),プルダウン!$M$1:$M$41)</f>
        <v>糸満市</v>
      </c>
      <c r="P805" s="102" t="s">
        <v>763</v>
      </c>
      <c r="Q805" s="103">
        <v>41365</v>
      </c>
    </row>
    <row r="806" spans="1:17">
      <c r="A806" s="102">
        <v>4750700025</v>
      </c>
      <c r="B806" s="102" t="s">
        <v>388</v>
      </c>
      <c r="C806" s="102" t="s">
        <v>3804</v>
      </c>
      <c r="D806" s="102" t="s">
        <v>156</v>
      </c>
      <c r="E806" s="102">
        <v>9010222</v>
      </c>
      <c r="F806" s="102" t="s">
        <v>3805</v>
      </c>
      <c r="G806" s="102" t="s">
        <v>202</v>
      </c>
      <c r="H806" s="102" t="s">
        <v>4444</v>
      </c>
      <c r="I806" s="102" t="s">
        <v>4382</v>
      </c>
      <c r="J806" s="102" t="s">
        <v>4067</v>
      </c>
      <c r="K806" s="102" t="s">
        <v>3806</v>
      </c>
      <c r="L806" s="102" t="s">
        <v>1178</v>
      </c>
      <c r="M806" s="102">
        <v>9010243</v>
      </c>
      <c r="N806" s="102" t="s">
        <v>1179</v>
      </c>
      <c r="O806" s="113" t="str">
        <f>LOOKUP(0,0/FIND(プルダウン!$L$1:$L$41,N806),プルダウン!$M$1:$M$41)</f>
        <v>豊見城市</v>
      </c>
      <c r="P806" s="102" t="s">
        <v>1180</v>
      </c>
      <c r="Q806" s="103">
        <v>41000</v>
      </c>
    </row>
    <row r="807" spans="1:17">
      <c r="A807" s="102">
        <v>4750700058</v>
      </c>
      <c r="B807" s="102" t="s">
        <v>391</v>
      </c>
      <c r="C807" s="102" t="s">
        <v>3807</v>
      </c>
      <c r="D807" s="102" t="s">
        <v>201</v>
      </c>
      <c r="E807" s="102">
        <v>9010212</v>
      </c>
      <c r="F807" s="102" t="s">
        <v>1200</v>
      </c>
      <c r="G807" s="102" t="s">
        <v>3808</v>
      </c>
      <c r="H807" s="102" t="s">
        <v>4444</v>
      </c>
      <c r="I807" s="102" t="s">
        <v>4351</v>
      </c>
      <c r="J807" s="102" t="s">
        <v>4067</v>
      </c>
      <c r="K807" s="102" t="s">
        <v>3809</v>
      </c>
      <c r="L807" s="102" t="s">
        <v>1181</v>
      </c>
      <c r="M807" s="102">
        <v>9010213</v>
      </c>
      <c r="N807" s="102" t="s">
        <v>1182</v>
      </c>
      <c r="O807" s="113" t="str">
        <f>LOOKUP(0,0/FIND(プルダウン!$L$1:$L$41,N807),プルダウン!$M$1:$M$41)</f>
        <v>豊見城市</v>
      </c>
      <c r="P807" s="102" t="s">
        <v>1183</v>
      </c>
      <c r="Q807" s="103">
        <v>41365</v>
      </c>
    </row>
    <row r="808" spans="1:17">
      <c r="A808" s="102">
        <v>4750700058</v>
      </c>
      <c r="B808" s="102" t="s">
        <v>388</v>
      </c>
      <c r="C808" s="102" t="s">
        <v>3807</v>
      </c>
      <c r="D808" s="102" t="s">
        <v>201</v>
      </c>
      <c r="E808" s="102">
        <v>9010212</v>
      </c>
      <c r="F808" s="102" t="s">
        <v>1200</v>
      </c>
      <c r="G808" s="102" t="s">
        <v>3808</v>
      </c>
      <c r="H808" s="102" t="s">
        <v>4444</v>
      </c>
      <c r="I808" s="102" t="s">
        <v>4351</v>
      </c>
      <c r="J808" s="102" t="s">
        <v>4067</v>
      </c>
      <c r="K808" s="102" t="s">
        <v>3809</v>
      </c>
      <c r="L808" s="102" t="s">
        <v>1181</v>
      </c>
      <c r="M808" s="102">
        <v>9010213</v>
      </c>
      <c r="N808" s="102" t="s">
        <v>1182</v>
      </c>
      <c r="O808" s="113" t="str">
        <f>LOOKUP(0,0/FIND(プルダウン!$L$1:$L$41,N808),プルダウン!$M$1:$M$41)</f>
        <v>豊見城市</v>
      </c>
      <c r="P808" s="102" t="s">
        <v>1183</v>
      </c>
      <c r="Q808" s="103">
        <v>41365</v>
      </c>
    </row>
    <row r="809" spans="1:17">
      <c r="A809" s="102">
        <v>4750700132</v>
      </c>
      <c r="B809" s="102" t="s">
        <v>391</v>
      </c>
      <c r="C809" s="102" t="s">
        <v>3807</v>
      </c>
      <c r="D809" s="102" t="s">
        <v>201</v>
      </c>
      <c r="E809" s="102">
        <v>9010213</v>
      </c>
      <c r="F809" s="102" t="s">
        <v>1200</v>
      </c>
      <c r="G809" s="102" t="s">
        <v>1201</v>
      </c>
      <c r="H809" s="102" t="s">
        <v>4444</v>
      </c>
      <c r="I809" s="102" t="s">
        <v>4383</v>
      </c>
      <c r="J809" s="102" t="s">
        <v>4067</v>
      </c>
      <c r="K809" s="102" t="s">
        <v>3810</v>
      </c>
      <c r="L809" s="102" t="s">
        <v>1199</v>
      </c>
      <c r="M809" s="102">
        <v>9010213</v>
      </c>
      <c r="N809" s="102" t="s">
        <v>1200</v>
      </c>
      <c r="O809" s="113" t="str">
        <f>LOOKUP(0,0/FIND(プルダウン!$L$1:$L$41,N809),プルダウン!$M$1:$M$41)</f>
        <v>豊見城市</v>
      </c>
      <c r="P809" s="102" t="s">
        <v>1201</v>
      </c>
      <c r="Q809" s="103">
        <v>42614</v>
      </c>
    </row>
    <row r="810" spans="1:17">
      <c r="A810" s="102">
        <v>4750700132</v>
      </c>
      <c r="B810" s="102" t="s">
        <v>388</v>
      </c>
      <c r="C810" s="102" t="s">
        <v>3807</v>
      </c>
      <c r="D810" s="102" t="s">
        <v>201</v>
      </c>
      <c r="E810" s="102">
        <v>9010213</v>
      </c>
      <c r="F810" s="102" t="s">
        <v>1200</v>
      </c>
      <c r="G810" s="102" t="s">
        <v>1201</v>
      </c>
      <c r="H810" s="102" t="s">
        <v>4444</v>
      </c>
      <c r="I810" s="102" t="s">
        <v>4383</v>
      </c>
      <c r="J810" s="102" t="s">
        <v>4067</v>
      </c>
      <c r="K810" s="102" t="s">
        <v>3811</v>
      </c>
      <c r="L810" s="102" t="s">
        <v>1199</v>
      </c>
      <c r="M810" s="102">
        <v>9010213</v>
      </c>
      <c r="N810" s="102" t="s">
        <v>1200</v>
      </c>
      <c r="O810" s="113" t="str">
        <f>LOOKUP(0,0/FIND(プルダウン!$L$1:$L$41,N810),プルダウン!$M$1:$M$41)</f>
        <v>豊見城市</v>
      </c>
      <c r="P810" s="102" t="s">
        <v>1201</v>
      </c>
      <c r="Q810" s="103">
        <v>42614</v>
      </c>
    </row>
    <row r="811" spans="1:17">
      <c r="A811" s="102">
        <v>4750700017</v>
      </c>
      <c r="B811" s="102" t="s">
        <v>391</v>
      </c>
      <c r="C811" s="102" t="s">
        <v>3807</v>
      </c>
      <c r="D811" s="102" t="s">
        <v>201</v>
      </c>
      <c r="E811" s="102">
        <v>9010212</v>
      </c>
      <c r="F811" s="102" t="s">
        <v>1200</v>
      </c>
      <c r="G811" s="102" t="s">
        <v>3808</v>
      </c>
      <c r="H811" s="102" t="s">
        <v>4444</v>
      </c>
      <c r="I811" s="102" t="s">
        <v>4351</v>
      </c>
      <c r="J811" s="102" t="s">
        <v>4067</v>
      </c>
      <c r="K811" s="102" t="s">
        <v>3812</v>
      </c>
      <c r="L811" s="102" t="s">
        <v>1175</v>
      </c>
      <c r="M811" s="102">
        <v>9010212</v>
      </c>
      <c r="N811" s="102" t="s">
        <v>1176</v>
      </c>
      <c r="O811" s="113" t="str">
        <f>LOOKUP(0,0/FIND(プルダウン!$L$1:$L$41,N811),プルダウン!$M$1:$M$41)</f>
        <v>豊見城市</v>
      </c>
      <c r="P811" s="102" t="s">
        <v>1177</v>
      </c>
      <c r="Q811" s="103">
        <v>41000</v>
      </c>
    </row>
    <row r="812" spans="1:17">
      <c r="A812" s="102">
        <v>4750700017</v>
      </c>
      <c r="B812" s="102" t="s">
        <v>388</v>
      </c>
      <c r="C812" s="102" t="s">
        <v>3807</v>
      </c>
      <c r="D812" s="102" t="s">
        <v>201</v>
      </c>
      <c r="E812" s="102">
        <v>9010212</v>
      </c>
      <c r="F812" s="102" t="s">
        <v>1200</v>
      </c>
      <c r="G812" s="102" t="s">
        <v>3808</v>
      </c>
      <c r="H812" s="102" t="s">
        <v>4444</v>
      </c>
      <c r="I812" s="102" t="s">
        <v>4351</v>
      </c>
      <c r="J812" s="102" t="s">
        <v>4067</v>
      </c>
      <c r="K812" s="102" t="s">
        <v>3812</v>
      </c>
      <c r="L812" s="102" t="s">
        <v>1175</v>
      </c>
      <c r="M812" s="102">
        <v>9010212</v>
      </c>
      <c r="N812" s="102" t="s">
        <v>1176</v>
      </c>
      <c r="O812" s="113" t="str">
        <f>LOOKUP(0,0/FIND(プルダウン!$L$1:$L$41,N812),プルダウン!$M$1:$M$41)</f>
        <v>豊見城市</v>
      </c>
      <c r="P812" s="102" t="s">
        <v>1177</v>
      </c>
      <c r="Q812" s="103">
        <v>41000</v>
      </c>
    </row>
    <row r="813" spans="1:17">
      <c r="A813" s="102">
        <v>4750300206</v>
      </c>
      <c r="B813" s="102" t="s">
        <v>388</v>
      </c>
      <c r="C813" s="102" t="s">
        <v>3696</v>
      </c>
      <c r="D813" s="102" t="s">
        <v>925</v>
      </c>
      <c r="E813" s="102">
        <v>9012103</v>
      </c>
      <c r="F813" s="102" t="s">
        <v>3813</v>
      </c>
      <c r="G813" s="102" t="s">
        <v>928</v>
      </c>
      <c r="H813" s="102" t="s">
        <v>4443</v>
      </c>
      <c r="I813" s="102" t="s">
        <v>4355</v>
      </c>
      <c r="J813" s="102" t="s">
        <v>4356</v>
      </c>
      <c r="K813" s="102" t="s">
        <v>3814</v>
      </c>
      <c r="L813" s="102" t="s">
        <v>926</v>
      </c>
      <c r="M813" s="102">
        <v>9012103</v>
      </c>
      <c r="N813" s="102" t="s">
        <v>927</v>
      </c>
      <c r="O813" s="113" t="str">
        <f>LOOKUP(0,0/FIND(プルダウン!$L$1:$L$41,N813),プルダウン!$M$1:$M$41)</f>
        <v>浦添市</v>
      </c>
      <c r="P813" s="102" t="s">
        <v>928</v>
      </c>
      <c r="Q813" s="103">
        <v>41730</v>
      </c>
    </row>
    <row r="814" spans="1:17">
      <c r="A814" s="102">
        <v>4750200158</v>
      </c>
      <c r="B814" s="102" t="s">
        <v>391</v>
      </c>
      <c r="C814" s="102" t="s">
        <v>3815</v>
      </c>
      <c r="D814" s="102" t="s">
        <v>170</v>
      </c>
      <c r="E814" s="102">
        <v>9012126</v>
      </c>
      <c r="F814" s="102" t="s">
        <v>3700</v>
      </c>
      <c r="G814" s="102" t="s">
        <v>166</v>
      </c>
      <c r="H814" s="102" t="s">
        <v>4444</v>
      </c>
      <c r="I814" s="102" t="s">
        <v>4357</v>
      </c>
      <c r="J814" s="102" t="s">
        <v>4067</v>
      </c>
      <c r="K814" s="102" t="s">
        <v>3816</v>
      </c>
      <c r="L814" s="102" t="s">
        <v>772</v>
      </c>
      <c r="M814" s="102">
        <v>9010224</v>
      </c>
      <c r="N814" s="102" t="s">
        <v>765</v>
      </c>
      <c r="O814" s="113" t="str">
        <f>LOOKUP(0,0/FIND(プルダウン!$L$1:$L$41,N814),プルダウン!$M$1:$M$41)</f>
        <v>豊見城市</v>
      </c>
      <c r="P814" s="102" t="s">
        <v>773</v>
      </c>
      <c r="Q814" s="103">
        <v>41671</v>
      </c>
    </row>
    <row r="815" spans="1:17">
      <c r="A815" s="102">
        <v>4750300131</v>
      </c>
      <c r="B815" s="102" t="s">
        <v>388</v>
      </c>
      <c r="C815" s="102" t="s">
        <v>3815</v>
      </c>
      <c r="D815" s="102" t="s">
        <v>170</v>
      </c>
      <c r="E815" s="102">
        <v>9012126</v>
      </c>
      <c r="F815" s="102" t="s">
        <v>904</v>
      </c>
      <c r="G815" s="102" t="s">
        <v>166</v>
      </c>
      <c r="H815" s="102" t="s">
        <v>4444</v>
      </c>
      <c r="I815" s="102" t="s">
        <v>4357</v>
      </c>
      <c r="J815" s="102" t="s">
        <v>4067</v>
      </c>
      <c r="K815" s="102" t="s">
        <v>3817</v>
      </c>
      <c r="L815" s="102" t="s">
        <v>919</v>
      </c>
      <c r="M815" s="102">
        <v>9012102</v>
      </c>
      <c r="N815" s="102" t="s">
        <v>334</v>
      </c>
      <c r="O815" s="113" t="str">
        <f>LOOKUP(0,0/FIND(プルダウン!$L$1:$L$41,N815),プルダウン!$M$1:$M$41)</f>
        <v>浦添市</v>
      </c>
      <c r="P815" s="102" t="s">
        <v>920</v>
      </c>
      <c r="Q815" s="103">
        <v>41000</v>
      </c>
    </row>
    <row r="816" spans="1:17">
      <c r="A816" s="102">
        <v>4750300073</v>
      </c>
      <c r="B816" s="102" t="s">
        <v>391</v>
      </c>
      <c r="C816" s="102" t="s">
        <v>3815</v>
      </c>
      <c r="D816" s="102" t="s">
        <v>170</v>
      </c>
      <c r="E816" s="102">
        <v>9012126</v>
      </c>
      <c r="F816" s="102" t="s">
        <v>904</v>
      </c>
      <c r="G816" s="102" t="s">
        <v>166</v>
      </c>
      <c r="H816" s="102" t="s">
        <v>4444</v>
      </c>
      <c r="I816" s="102" t="s">
        <v>4358</v>
      </c>
      <c r="J816" s="102" t="s">
        <v>4067</v>
      </c>
      <c r="K816" s="102" t="s">
        <v>3818</v>
      </c>
      <c r="L816" s="102" t="s">
        <v>903</v>
      </c>
      <c r="M816" s="102">
        <v>9012126</v>
      </c>
      <c r="N816" s="102" t="s">
        <v>904</v>
      </c>
      <c r="O816" s="113" t="str">
        <f>LOOKUP(0,0/FIND(プルダウン!$L$1:$L$41,N816),プルダウン!$M$1:$M$41)</f>
        <v>浦添市</v>
      </c>
      <c r="P816" s="102" t="s">
        <v>905</v>
      </c>
      <c r="Q816" s="103">
        <v>44256</v>
      </c>
    </row>
    <row r="817" spans="1:17">
      <c r="A817" s="102">
        <v>4750300073</v>
      </c>
      <c r="B817" s="102" t="s">
        <v>388</v>
      </c>
      <c r="C817" s="102" t="s">
        <v>3815</v>
      </c>
      <c r="D817" s="102" t="s">
        <v>170</v>
      </c>
      <c r="E817" s="102">
        <v>9012126</v>
      </c>
      <c r="F817" s="102" t="s">
        <v>904</v>
      </c>
      <c r="G817" s="102" t="s">
        <v>166</v>
      </c>
      <c r="H817" s="102" t="s">
        <v>4444</v>
      </c>
      <c r="I817" s="102" t="s">
        <v>4358</v>
      </c>
      <c r="J817" s="102" t="s">
        <v>4067</v>
      </c>
      <c r="K817" s="102" t="s">
        <v>3819</v>
      </c>
      <c r="L817" s="102" t="s">
        <v>903</v>
      </c>
      <c r="M817" s="102">
        <v>9012126</v>
      </c>
      <c r="N817" s="102" t="s">
        <v>904</v>
      </c>
      <c r="O817" s="113" t="str">
        <f>LOOKUP(0,0/FIND(プルダウン!$L$1:$L$41,N817),プルダウン!$M$1:$M$41)</f>
        <v>浦添市</v>
      </c>
      <c r="P817" s="102" t="s">
        <v>906</v>
      </c>
      <c r="Q817" s="103">
        <v>41000</v>
      </c>
    </row>
    <row r="818" spans="1:17">
      <c r="A818" s="102">
        <v>4751300148</v>
      </c>
      <c r="B818" s="102" t="s">
        <v>388</v>
      </c>
      <c r="C818" s="102" t="s">
        <v>3815</v>
      </c>
      <c r="D818" s="102" t="s">
        <v>170</v>
      </c>
      <c r="E818" s="102">
        <v>9012126</v>
      </c>
      <c r="F818" s="102" t="s">
        <v>3700</v>
      </c>
      <c r="G818" s="102" t="s">
        <v>166</v>
      </c>
      <c r="H818" s="102" t="s">
        <v>4444</v>
      </c>
      <c r="I818" s="102" t="s">
        <v>4357</v>
      </c>
      <c r="J818" s="102" t="s">
        <v>4067</v>
      </c>
      <c r="K818" s="102" t="s">
        <v>3820</v>
      </c>
      <c r="L818" s="102" t="s">
        <v>1829</v>
      </c>
      <c r="M818" s="102">
        <v>9042235</v>
      </c>
      <c r="N818" s="102" t="s">
        <v>1830</v>
      </c>
      <c r="O818" s="113" t="str">
        <f>LOOKUP(0,0/FIND(プルダウン!$L$1:$L$41,N818),プルダウン!$M$1:$M$41)</f>
        <v>うるま市</v>
      </c>
      <c r="P818" s="102" t="s">
        <v>1831</v>
      </c>
      <c r="Q818" s="103">
        <v>41671</v>
      </c>
    </row>
    <row r="819" spans="1:17">
      <c r="A819" s="102">
        <v>4751200066</v>
      </c>
      <c r="B819" s="102" t="s">
        <v>388</v>
      </c>
      <c r="C819" s="102" t="s">
        <v>3815</v>
      </c>
      <c r="D819" s="102" t="s">
        <v>170</v>
      </c>
      <c r="E819" s="102">
        <v>9012126</v>
      </c>
      <c r="F819" s="102" t="s">
        <v>904</v>
      </c>
      <c r="G819" s="102" t="s">
        <v>166</v>
      </c>
      <c r="H819" s="102" t="s">
        <v>4444</v>
      </c>
      <c r="I819" s="102" t="s">
        <v>4357</v>
      </c>
      <c r="J819" s="102" t="s">
        <v>4067</v>
      </c>
      <c r="K819" s="102" t="s">
        <v>3821</v>
      </c>
      <c r="L819" s="102" t="s">
        <v>1695</v>
      </c>
      <c r="M819" s="102">
        <v>9040103</v>
      </c>
      <c r="N819" s="102" t="s">
        <v>1696</v>
      </c>
      <c r="O819" s="113" t="str">
        <f>LOOKUP(0,0/FIND(プルダウン!$L$1:$L$41,N819),プルダウン!$M$1:$M$41)</f>
        <v>北谷町</v>
      </c>
      <c r="P819" s="102" t="s">
        <v>1697</v>
      </c>
      <c r="Q819" s="103">
        <v>41000</v>
      </c>
    </row>
    <row r="820" spans="1:17">
      <c r="A820" s="102">
        <v>4750800536</v>
      </c>
      <c r="B820" s="102" t="s">
        <v>391</v>
      </c>
      <c r="C820" s="102" t="s">
        <v>3815</v>
      </c>
      <c r="D820" s="102" t="s">
        <v>170</v>
      </c>
      <c r="E820" s="102">
        <v>9012126</v>
      </c>
      <c r="F820" s="102" t="s">
        <v>3822</v>
      </c>
      <c r="G820" s="102" t="s">
        <v>166</v>
      </c>
      <c r="H820" s="102" t="s">
        <v>4444</v>
      </c>
      <c r="I820" s="102" t="s">
        <v>4384</v>
      </c>
      <c r="J820" s="102" t="s">
        <v>4067</v>
      </c>
      <c r="K820" s="102" t="s">
        <v>3823</v>
      </c>
      <c r="L820" s="102" t="s">
        <v>1360</v>
      </c>
      <c r="M820" s="102">
        <v>9042143</v>
      </c>
      <c r="N820" s="102" t="s">
        <v>1361</v>
      </c>
      <c r="O820" s="113" t="str">
        <f>LOOKUP(0,0/FIND(プルダウン!$L$1:$L$41,N820),プルダウン!$M$1:$M$41)</f>
        <v>沖縄市</v>
      </c>
      <c r="P820" s="102" t="s">
        <v>166</v>
      </c>
      <c r="Q820" s="103">
        <v>42825</v>
      </c>
    </row>
    <row r="821" spans="1:17">
      <c r="A821" s="102">
        <v>4750800536</v>
      </c>
      <c r="B821" s="102" t="s">
        <v>388</v>
      </c>
      <c r="C821" s="102" t="s">
        <v>3815</v>
      </c>
      <c r="D821" s="102" t="s">
        <v>170</v>
      </c>
      <c r="E821" s="102">
        <v>9012126</v>
      </c>
      <c r="F821" s="102" t="s">
        <v>3822</v>
      </c>
      <c r="G821" s="102" t="s">
        <v>166</v>
      </c>
      <c r="H821" s="102" t="s">
        <v>4444</v>
      </c>
      <c r="I821" s="102" t="s">
        <v>4384</v>
      </c>
      <c r="J821" s="102" t="s">
        <v>4067</v>
      </c>
      <c r="K821" s="102" t="s">
        <v>3823</v>
      </c>
      <c r="L821" s="102" t="s">
        <v>1360</v>
      </c>
      <c r="M821" s="102">
        <v>9042143</v>
      </c>
      <c r="N821" s="102" t="s">
        <v>217</v>
      </c>
      <c r="O821" s="113" t="str">
        <f>LOOKUP(0,0/FIND(プルダウン!$L$1:$L$41,N821),プルダウン!$M$1:$M$41)</f>
        <v>沖縄市</v>
      </c>
      <c r="P821" s="102" t="s">
        <v>1362</v>
      </c>
      <c r="Q821" s="103">
        <v>42825</v>
      </c>
    </row>
    <row r="822" spans="1:17">
      <c r="A822" s="102">
        <v>4751900046</v>
      </c>
      <c r="B822" s="102" t="s">
        <v>391</v>
      </c>
      <c r="C822" s="102" t="s">
        <v>3815</v>
      </c>
      <c r="D822" s="102" t="s">
        <v>170</v>
      </c>
      <c r="E822" s="102">
        <v>9012126</v>
      </c>
      <c r="F822" s="102" t="s">
        <v>3700</v>
      </c>
      <c r="G822" s="102" t="s">
        <v>166</v>
      </c>
      <c r="H822" s="102" t="s">
        <v>4444</v>
      </c>
      <c r="I822" s="102" t="s">
        <v>4357</v>
      </c>
      <c r="J822" s="102" t="s">
        <v>4067</v>
      </c>
      <c r="K822" s="102" t="s">
        <v>3824</v>
      </c>
      <c r="L822" s="102" t="s">
        <v>2138</v>
      </c>
      <c r="M822" s="102">
        <v>9011303</v>
      </c>
      <c r="N822" s="102" t="s">
        <v>2139</v>
      </c>
      <c r="O822" s="113" t="str">
        <f>LOOKUP(0,0/FIND(プルダウン!$L$1:$L$41,N822),プルダウン!$M$1:$M$41)</f>
        <v>与那原町</v>
      </c>
      <c r="P822" s="102" t="s">
        <v>2140</v>
      </c>
      <c r="Q822" s="103">
        <v>41306</v>
      </c>
    </row>
    <row r="823" spans="1:17">
      <c r="A823" s="102">
        <v>4750500045</v>
      </c>
      <c r="B823" s="102" t="s">
        <v>388</v>
      </c>
      <c r="C823" s="102" t="s">
        <v>3815</v>
      </c>
      <c r="D823" s="102" t="s">
        <v>170</v>
      </c>
      <c r="E823" s="102">
        <v>9012126</v>
      </c>
      <c r="F823" s="102" t="s">
        <v>904</v>
      </c>
      <c r="G823" s="102" t="s">
        <v>166</v>
      </c>
      <c r="H823" s="102" t="s">
        <v>4444</v>
      </c>
      <c r="I823" s="102" t="s">
        <v>4357</v>
      </c>
      <c r="J823" s="102" t="s">
        <v>4067</v>
      </c>
      <c r="K823" s="102" t="s">
        <v>3825</v>
      </c>
      <c r="L823" s="102" t="s">
        <v>1126</v>
      </c>
      <c r="M823" s="102">
        <v>9030125</v>
      </c>
      <c r="N823" s="102" t="s">
        <v>1127</v>
      </c>
      <c r="O823" s="113" t="str">
        <f>LOOKUP(0,0/FIND(プルダウン!$L$1:$L$41,N823),プルダウン!$M$1:$M$41)</f>
        <v>西原町</v>
      </c>
      <c r="P823" s="102" t="s">
        <v>1128</v>
      </c>
      <c r="Q823" s="103">
        <v>41000</v>
      </c>
    </row>
    <row r="824" spans="1:17">
      <c r="A824" s="102">
        <v>4750800528</v>
      </c>
      <c r="B824" s="102" t="s">
        <v>391</v>
      </c>
      <c r="C824" s="102" t="s">
        <v>3815</v>
      </c>
      <c r="D824" s="102" t="s">
        <v>170</v>
      </c>
      <c r="E824" s="102">
        <v>9012126</v>
      </c>
      <c r="F824" s="102" t="s">
        <v>3822</v>
      </c>
      <c r="G824" s="102" t="s">
        <v>166</v>
      </c>
      <c r="H824" s="102" t="s">
        <v>4444</v>
      </c>
      <c r="I824" s="102" t="s">
        <v>4384</v>
      </c>
      <c r="J824" s="102" t="s">
        <v>4067</v>
      </c>
      <c r="K824" s="102" t="s">
        <v>3826</v>
      </c>
      <c r="L824" s="102" t="s">
        <v>1356</v>
      </c>
      <c r="M824" s="102">
        <v>9042142</v>
      </c>
      <c r="N824" s="102" t="s">
        <v>1357</v>
      </c>
      <c r="O824" s="113" t="str">
        <f>LOOKUP(0,0/FIND(プルダウン!$L$1:$L$41,N824),プルダウン!$M$1:$M$41)</f>
        <v>沖縄市</v>
      </c>
      <c r="P824" s="102" t="s">
        <v>1358</v>
      </c>
      <c r="Q824" s="103">
        <v>44348</v>
      </c>
    </row>
    <row r="825" spans="1:17">
      <c r="A825" s="102">
        <v>4750800528</v>
      </c>
      <c r="B825" s="102" t="s">
        <v>388</v>
      </c>
      <c r="C825" s="102" t="s">
        <v>3815</v>
      </c>
      <c r="D825" s="102" t="s">
        <v>170</v>
      </c>
      <c r="E825" s="102">
        <v>9012126</v>
      </c>
      <c r="F825" s="102" t="s">
        <v>3822</v>
      </c>
      <c r="G825" s="102" t="s">
        <v>166</v>
      </c>
      <c r="H825" s="102" t="s">
        <v>4444</v>
      </c>
      <c r="I825" s="102" t="s">
        <v>4384</v>
      </c>
      <c r="J825" s="102" t="s">
        <v>4067</v>
      </c>
      <c r="K825" s="102" t="s">
        <v>3826</v>
      </c>
      <c r="L825" s="102" t="s">
        <v>1356</v>
      </c>
      <c r="M825" s="102">
        <v>9042142</v>
      </c>
      <c r="N825" s="102" t="s">
        <v>1357</v>
      </c>
      <c r="O825" s="113" t="str">
        <f>LOOKUP(0,0/FIND(プルダウン!$L$1:$L$41,N825),プルダウン!$M$1:$M$41)</f>
        <v>沖縄市</v>
      </c>
      <c r="P825" s="102" t="s">
        <v>1359</v>
      </c>
      <c r="Q825" s="103">
        <v>42825</v>
      </c>
    </row>
    <row r="826" spans="1:17">
      <c r="A826" s="102">
        <v>4750800403</v>
      </c>
      <c r="B826" s="102" t="s">
        <v>388</v>
      </c>
      <c r="C826" s="102" t="s">
        <v>3815</v>
      </c>
      <c r="D826" s="102" t="s">
        <v>170</v>
      </c>
      <c r="E826" s="102">
        <v>9012126</v>
      </c>
      <c r="F826" s="102" t="s">
        <v>3700</v>
      </c>
      <c r="G826" s="102" t="s">
        <v>166</v>
      </c>
      <c r="H826" s="102" t="s">
        <v>4444</v>
      </c>
      <c r="I826" s="102" t="s">
        <v>4358</v>
      </c>
      <c r="J826" s="102" t="s">
        <v>4067</v>
      </c>
      <c r="K826" s="102" t="s">
        <v>3827</v>
      </c>
      <c r="L826" s="102" t="s">
        <v>1328</v>
      </c>
      <c r="M826" s="102">
        <v>9040034</v>
      </c>
      <c r="N826" s="102" t="s">
        <v>1329</v>
      </c>
      <c r="O826" s="113" t="str">
        <f>LOOKUP(0,0/FIND(プルダウン!$L$1:$L$41,N826),プルダウン!$M$1:$M$41)</f>
        <v>沖縄市</v>
      </c>
      <c r="P826" s="102" t="s">
        <v>1330</v>
      </c>
      <c r="Q826" s="103">
        <v>42401</v>
      </c>
    </row>
    <row r="827" spans="1:17">
      <c r="A827" s="102">
        <v>4750800056</v>
      </c>
      <c r="B827" s="102" t="s">
        <v>388</v>
      </c>
      <c r="C827" s="102" t="s">
        <v>3716</v>
      </c>
      <c r="D827" s="102" t="s">
        <v>1277</v>
      </c>
      <c r="E827" s="102">
        <v>9020064</v>
      </c>
      <c r="F827" s="102" t="s">
        <v>3717</v>
      </c>
      <c r="G827" s="102" t="s">
        <v>139</v>
      </c>
      <c r="H827" s="102" t="s">
        <v>4444</v>
      </c>
      <c r="I827" s="102" t="s">
        <v>4359</v>
      </c>
      <c r="J827" s="102" t="s">
        <v>4067</v>
      </c>
      <c r="K827" s="102" t="s">
        <v>3828</v>
      </c>
      <c r="L827" s="102" t="s">
        <v>1278</v>
      </c>
      <c r="M827" s="102">
        <v>9042173</v>
      </c>
      <c r="N827" s="102" t="s">
        <v>1279</v>
      </c>
      <c r="O827" s="113" t="str">
        <f>LOOKUP(0,0/FIND(プルダウン!$L$1:$L$41,N827),プルダウン!$M$1:$M$41)</f>
        <v>沖縄市</v>
      </c>
      <c r="P827" s="102" t="s">
        <v>212</v>
      </c>
      <c r="Q827" s="103">
        <v>41000</v>
      </c>
    </row>
    <row r="828" spans="1:17">
      <c r="A828" s="102">
        <v>4750900013</v>
      </c>
      <c r="B828" s="102" t="s">
        <v>391</v>
      </c>
      <c r="C828" s="102" t="s">
        <v>3829</v>
      </c>
      <c r="D828" s="102" t="s">
        <v>1541</v>
      </c>
      <c r="E828" s="102">
        <v>9012205</v>
      </c>
      <c r="F828" s="102" t="s">
        <v>3830</v>
      </c>
      <c r="G828" s="102" t="s">
        <v>1544</v>
      </c>
      <c r="H828" s="102" t="s">
        <v>4443</v>
      </c>
      <c r="I828" s="102" t="s">
        <v>4385</v>
      </c>
      <c r="J828" s="102" t="s">
        <v>4356</v>
      </c>
      <c r="K828" s="102" t="s">
        <v>3831</v>
      </c>
      <c r="L828" s="102" t="s">
        <v>1542</v>
      </c>
      <c r="M828" s="102">
        <v>9012205</v>
      </c>
      <c r="N828" s="102" t="s">
        <v>1543</v>
      </c>
      <c r="O828" s="113" t="str">
        <f>LOOKUP(0,0/FIND(プルダウン!$L$1:$L$41,N828),プルダウン!$M$1:$M$41)</f>
        <v>宜野湾市</v>
      </c>
      <c r="P828" s="102" t="s">
        <v>1544</v>
      </c>
      <c r="Q828" s="103">
        <v>41000</v>
      </c>
    </row>
    <row r="829" spans="1:17">
      <c r="A829" s="102">
        <v>4751700016</v>
      </c>
      <c r="B829" s="102" t="s">
        <v>391</v>
      </c>
      <c r="C829" s="102" t="s">
        <v>3832</v>
      </c>
      <c r="D829" s="102" t="s">
        <v>297</v>
      </c>
      <c r="E829" s="102">
        <v>9050411</v>
      </c>
      <c r="F829" s="102" t="s">
        <v>2079</v>
      </c>
      <c r="G829" s="102" t="s">
        <v>298</v>
      </c>
      <c r="H829" s="102" t="s">
        <v>4443</v>
      </c>
      <c r="I829" s="102" t="s">
        <v>4386</v>
      </c>
      <c r="J829" s="102" t="s">
        <v>4356</v>
      </c>
      <c r="K829" s="102" t="s">
        <v>3833</v>
      </c>
      <c r="L829" s="102" t="s">
        <v>2078</v>
      </c>
      <c r="M829" s="102">
        <v>9050411</v>
      </c>
      <c r="N829" s="102" t="s">
        <v>2079</v>
      </c>
      <c r="O829" s="113" t="str">
        <f>LOOKUP(0,0/FIND(プルダウン!$L$1:$L$41,N829),プルダウン!$M$1:$M$41)</f>
        <v>今帰仁村</v>
      </c>
      <c r="P829" s="102" t="s">
        <v>2080</v>
      </c>
      <c r="Q829" s="103">
        <v>41000</v>
      </c>
    </row>
    <row r="830" spans="1:17">
      <c r="A830" s="102">
        <v>4751700016</v>
      </c>
      <c r="B830" s="102" t="s">
        <v>388</v>
      </c>
      <c r="C830" s="102" t="s">
        <v>3832</v>
      </c>
      <c r="D830" s="102" t="s">
        <v>297</v>
      </c>
      <c r="E830" s="102">
        <v>9050411</v>
      </c>
      <c r="F830" s="102" t="s">
        <v>2079</v>
      </c>
      <c r="G830" s="102" t="s">
        <v>298</v>
      </c>
      <c r="H830" s="102" t="s">
        <v>4443</v>
      </c>
      <c r="I830" s="102" t="s">
        <v>4386</v>
      </c>
      <c r="J830" s="102" t="s">
        <v>4356</v>
      </c>
      <c r="K830" s="102" t="s">
        <v>3833</v>
      </c>
      <c r="L830" s="102" t="s">
        <v>2078</v>
      </c>
      <c r="M830" s="102">
        <v>9050411</v>
      </c>
      <c r="N830" s="102" t="s">
        <v>2079</v>
      </c>
      <c r="O830" s="113" t="str">
        <f>LOOKUP(0,0/FIND(プルダウン!$L$1:$L$41,N830),プルダウン!$M$1:$M$41)</f>
        <v>今帰仁村</v>
      </c>
      <c r="P830" s="102" t="s">
        <v>2080</v>
      </c>
      <c r="Q830" s="103">
        <v>41000</v>
      </c>
    </row>
    <row r="831" spans="1:17">
      <c r="A831" s="102">
        <v>4750900492</v>
      </c>
      <c r="B831" s="102" t="s">
        <v>391</v>
      </c>
      <c r="C831" s="102" t="s">
        <v>3834</v>
      </c>
      <c r="D831" s="102" t="s">
        <v>1671</v>
      </c>
      <c r="E831" s="102">
        <v>9012216</v>
      </c>
      <c r="F831" s="102" t="s">
        <v>3835</v>
      </c>
      <c r="G831" s="102" t="s">
        <v>1674</v>
      </c>
      <c r="H831" s="102" t="s">
        <v>4444</v>
      </c>
      <c r="I831" s="102" t="s">
        <v>4387</v>
      </c>
      <c r="J831" s="102" t="s">
        <v>4067</v>
      </c>
      <c r="K831" s="102" t="s">
        <v>3836</v>
      </c>
      <c r="L831" s="102" t="s">
        <v>1672</v>
      </c>
      <c r="M831" s="102">
        <v>9012216</v>
      </c>
      <c r="N831" s="102" t="s">
        <v>1673</v>
      </c>
      <c r="O831" s="113" t="str">
        <f>LOOKUP(0,0/FIND(プルダウン!$L$1:$L$41,N831),プルダウン!$M$1:$M$41)</f>
        <v>宜野湾市</v>
      </c>
      <c r="P831" s="102" t="s">
        <v>1674</v>
      </c>
      <c r="Q831" s="103">
        <v>44682</v>
      </c>
    </row>
    <row r="832" spans="1:17">
      <c r="A832" s="102">
        <v>4750900492</v>
      </c>
      <c r="B832" s="102" t="s">
        <v>388</v>
      </c>
      <c r="C832" s="102" t="s">
        <v>3834</v>
      </c>
      <c r="D832" s="102" t="s">
        <v>1671</v>
      </c>
      <c r="E832" s="102">
        <v>9012216</v>
      </c>
      <c r="F832" s="102" t="s">
        <v>3835</v>
      </c>
      <c r="G832" s="102" t="s">
        <v>1674</v>
      </c>
      <c r="H832" s="102" t="s">
        <v>4444</v>
      </c>
      <c r="I832" s="102" t="s">
        <v>4387</v>
      </c>
      <c r="J832" s="102" t="s">
        <v>4067</v>
      </c>
      <c r="K832" s="102" t="s">
        <v>3836</v>
      </c>
      <c r="L832" s="102" t="s">
        <v>1672</v>
      </c>
      <c r="M832" s="102">
        <v>9012216</v>
      </c>
      <c r="N832" s="102" t="s">
        <v>1673</v>
      </c>
      <c r="O832" s="113" t="str">
        <f>LOOKUP(0,0/FIND(プルダウン!$L$1:$L$41,N832),プルダウン!$M$1:$M$41)</f>
        <v>宜野湾市</v>
      </c>
      <c r="P832" s="102" t="s">
        <v>1674</v>
      </c>
      <c r="Q832" s="103">
        <v>44682</v>
      </c>
    </row>
    <row r="833" spans="1:17">
      <c r="A833" s="102">
        <v>4750200166</v>
      </c>
      <c r="B833" s="102" t="s">
        <v>388</v>
      </c>
      <c r="C833" s="102" t="s">
        <v>3837</v>
      </c>
      <c r="D833" s="102" t="s">
        <v>774</v>
      </c>
      <c r="E833" s="102">
        <v>9010301</v>
      </c>
      <c r="F833" s="102" t="s">
        <v>331</v>
      </c>
      <c r="G833" s="102" t="s">
        <v>151</v>
      </c>
      <c r="H833" s="102" t="s">
        <v>4444</v>
      </c>
      <c r="I833" s="102" t="s">
        <v>4388</v>
      </c>
      <c r="J833" s="102" t="s">
        <v>4067</v>
      </c>
      <c r="K833" s="102" t="s">
        <v>3838</v>
      </c>
      <c r="L833" s="102" t="s">
        <v>775</v>
      </c>
      <c r="M833" s="102">
        <v>9010301</v>
      </c>
      <c r="N833" s="102" t="s">
        <v>331</v>
      </c>
      <c r="O833" s="113" t="str">
        <f>LOOKUP(0,0/FIND(プルダウン!$L$1:$L$41,N833),プルダウン!$M$1:$M$41)</f>
        <v>糸満市</v>
      </c>
      <c r="P833" s="102" t="s">
        <v>776</v>
      </c>
      <c r="Q833" s="103">
        <v>41730</v>
      </c>
    </row>
    <row r="834" spans="1:17">
      <c r="A834" s="102">
        <v>4750800627</v>
      </c>
      <c r="B834" s="102" t="s">
        <v>388</v>
      </c>
      <c r="C834" s="102" t="s">
        <v>3766</v>
      </c>
      <c r="D834" s="102" t="s">
        <v>238</v>
      </c>
      <c r="E834" s="102">
        <v>9042166</v>
      </c>
      <c r="F834" s="102" t="s">
        <v>219</v>
      </c>
      <c r="G834" s="102" t="s">
        <v>220</v>
      </c>
      <c r="H834" s="102" t="s">
        <v>4444</v>
      </c>
      <c r="I834" s="102" t="s">
        <v>4389</v>
      </c>
      <c r="J834" s="102" t="s">
        <v>4067</v>
      </c>
      <c r="K834" s="102" t="s">
        <v>3839</v>
      </c>
      <c r="L834" s="102" t="s">
        <v>1384</v>
      </c>
      <c r="M834" s="102">
        <v>9042152</v>
      </c>
      <c r="N834" s="102" t="s">
        <v>1385</v>
      </c>
      <c r="O834" s="113" t="str">
        <f>LOOKUP(0,0/FIND(プルダウン!$L$1:$L$41,N834),プルダウン!$M$1:$M$41)</f>
        <v>沖縄市</v>
      </c>
      <c r="P834" s="102" t="s">
        <v>236</v>
      </c>
      <c r="Q834" s="103">
        <v>43009</v>
      </c>
    </row>
    <row r="835" spans="1:17">
      <c r="A835" s="102">
        <v>4751700024</v>
      </c>
      <c r="B835" s="102" t="s">
        <v>391</v>
      </c>
      <c r="C835" s="102" t="s">
        <v>3840</v>
      </c>
      <c r="D835" s="102" t="s">
        <v>299</v>
      </c>
      <c r="E835" s="102">
        <v>9050212</v>
      </c>
      <c r="F835" s="102" t="s">
        <v>3841</v>
      </c>
      <c r="G835" s="102" t="s">
        <v>3842</v>
      </c>
      <c r="H835" s="102" t="s">
        <v>4443</v>
      </c>
      <c r="I835" s="102" t="s">
        <v>4390</v>
      </c>
      <c r="J835" s="102" t="s">
        <v>4356</v>
      </c>
      <c r="K835" s="102" t="s">
        <v>3843</v>
      </c>
      <c r="L835" s="102" t="s">
        <v>2081</v>
      </c>
      <c r="M835" s="102">
        <v>9050212</v>
      </c>
      <c r="N835" s="102" t="s">
        <v>2082</v>
      </c>
      <c r="O835" s="113" t="str">
        <f>LOOKUP(0,0/FIND(プルダウン!$L$1:$L$41,N835),プルダウン!$M$1:$M$41)</f>
        <v>本部町</v>
      </c>
      <c r="P835" s="102" t="s">
        <v>2083</v>
      </c>
      <c r="Q835" s="103">
        <v>41000</v>
      </c>
    </row>
    <row r="836" spans="1:17">
      <c r="A836" s="102">
        <v>4751700024</v>
      </c>
      <c r="B836" s="102" t="s">
        <v>388</v>
      </c>
      <c r="C836" s="102" t="s">
        <v>3840</v>
      </c>
      <c r="D836" s="102" t="s">
        <v>299</v>
      </c>
      <c r="E836" s="102">
        <v>9050212</v>
      </c>
      <c r="F836" s="102" t="s">
        <v>3841</v>
      </c>
      <c r="G836" s="102" t="s">
        <v>3842</v>
      </c>
      <c r="H836" s="102" t="s">
        <v>4443</v>
      </c>
      <c r="I836" s="102" t="s">
        <v>4390</v>
      </c>
      <c r="J836" s="102" t="s">
        <v>4356</v>
      </c>
      <c r="K836" s="102" t="s">
        <v>3843</v>
      </c>
      <c r="L836" s="102" t="s">
        <v>2081</v>
      </c>
      <c r="M836" s="102">
        <v>9050212</v>
      </c>
      <c r="N836" s="102" t="s">
        <v>2082</v>
      </c>
      <c r="O836" s="113" t="str">
        <f>LOOKUP(0,0/FIND(プルダウン!$L$1:$L$41,N836),プルダウン!$M$1:$M$41)</f>
        <v>本部町</v>
      </c>
      <c r="P836" s="102" t="s">
        <v>2083</v>
      </c>
      <c r="Q836" s="103">
        <v>41000</v>
      </c>
    </row>
    <row r="837" spans="1:17">
      <c r="A837" s="102">
        <v>4751600273</v>
      </c>
      <c r="B837" s="102" t="s">
        <v>391</v>
      </c>
      <c r="C837" s="102" t="s">
        <v>3844</v>
      </c>
      <c r="D837" s="102" t="s">
        <v>284</v>
      </c>
      <c r="E837" s="102">
        <v>9050005</v>
      </c>
      <c r="F837" s="102" t="s">
        <v>3845</v>
      </c>
      <c r="G837" s="102" t="s">
        <v>3846</v>
      </c>
      <c r="H837" s="102" t="s">
        <v>4444</v>
      </c>
      <c r="I837" s="102" t="s">
        <v>4391</v>
      </c>
      <c r="J837" s="102" t="s">
        <v>4067</v>
      </c>
      <c r="K837" s="102" t="s">
        <v>3847</v>
      </c>
      <c r="L837" s="102" t="s">
        <v>2025</v>
      </c>
      <c r="M837" s="102">
        <v>9050005</v>
      </c>
      <c r="N837" s="102" t="s">
        <v>2026</v>
      </c>
      <c r="O837" s="113" t="str">
        <f>LOOKUP(0,0/FIND(プルダウン!$L$1:$L$41,N837),プルダウン!$M$1:$M$41)</f>
        <v>名護市</v>
      </c>
      <c r="P837" s="102" t="s">
        <v>3848</v>
      </c>
      <c r="Q837" s="103">
        <v>43192</v>
      </c>
    </row>
    <row r="838" spans="1:17">
      <c r="A838" s="102">
        <v>4751600273</v>
      </c>
      <c r="B838" s="102" t="s">
        <v>388</v>
      </c>
      <c r="C838" s="102" t="s">
        <v>3844</v>
      </c>
      <c r="D838" s="102" t="s">
        <v>284</v>
      </c>
      <c r="E838" s="102">
        <v>9050005</v>
      </c>
      <c r="F838" s="102" t="s">
        <v>3845</v>
      </c>
      <c r="G838" s="102" t="s">
        <v>3846</v>
      </c>
      <c r="H838" s="102" t="s">
        <v>4444</v>
      </c>
      <c r="I838" s="102" t="s">
        <v>4391</v>
      </c>
      <c r="J838" s="102" t="s">
        <v>4067</v>
      </c>
      <c r="K838" s="102" t="s">
        <v>3847</v>
      </c>
      <c r="L838" s="102" t="s">
        <v>2025</v>
      </c>
      <c r="M838" s="102">
        <v>9050005</v>
      </c>
      <c r="N838" s="102" t="s">
        <v>2026</v>
      </c>
      <c r="O838" s="113" t="str">
        <f>LOOKUP(0,0/FIND(プルダウン!$L$1:$L$41,N838),プルダウン!$M$1:$M$41)</f>
        <v>名護市</v>
      </c>
      <c r="P838" s="102" t="s">
        <v>3848</v>
      </c>
      <c r="Q838" s="103">
        <v>43192</v>
      </c>
    </row>
    <row r="839" spans="1:17">
      <c r="A839" s="102">
        <v>4750200539</v>
      </c>
      <c r="B839" s="102" t="s">
        <v>388</v>
      </c>
      <c r="C839" s="102" t="s">
        <v>3849</v>
      </c>
      <c r="D839" s="102" t="s">
        <v>723</v>
      </c>
      <c r="E839" s="102">
        <v>9030804</v>
      </c>
      <c r="F839" s="102" t="s">
        <v>3784</v>
      </c>
      <c r="G839" s="102" t="s">
        <v>3850</v>
      </c>
      <c r="H839" s="102" t="s">
        <v>4444</v>
      </c>
      <c r="I839" s="102" t="s">
        <v>4376</v>
      </c>
      <c r="J839" s="102" t="s">
        <v>4067</v>
      </c>
      <c r="K839" s="102" t="s">
        <v>3851</v>
      </c>
      <c r="L839" s="102" t="s">
        <v>884</v>
      </c>
      <c r="M839" s="102">
        <v>9010305</v>
      </c>
      <c r="N839" s="102" t="s">
        <v>885</v>
      </c>
      <c r="O839" s="113" t="str">
        <f>LOOKUP(0,0/FIND(プルダウン!$L$1:$L$41,N839),プルダウン!$M$1:$M$41)</f>
        <v>糸満市</v>
      </c>
      <c r="P839" s="102" t="s">
        <v>886</v>
      </c>
      <c r="Q839" s="103">
        <v>44713</v>
      </c>
    </row>
    <row r="840" spans="1:17">
      <c r="A840" s="102">
        <v>4750101265</v>
      </c>
      <c r="B840" s="102" t="s">
        <v>391</v>
      </c>
      <c r="C840" s="102" t="s">
        <v>3849</v>
      </c>
      <c r="D840" s="102" t="s">
        <v>723</v>
      </c>
      <c r="E840" s="102">
        <v>9030804</v>
      </c>
      <c r="F840" s="102" t="s">
        <v>3784</v>
      </c>
      <c r="G840" s="102" t="s">
        <v>3852</v>
      </c>
      <c r="H840" s="102" t="s">
        <v>4444</v>
      </c>
      <c r="I840" s="102" t="s">
        <v>4376</v>
      </c>
      <c r="J840" s="102" t="s">
        <v>4067</v>
      </c>
      <c r="K840" s="102" t="s">
        <v>3853</v>
      </c>
      <c r="L840" s="102" t="s">
        <v>724</v>
      </c>
      <c r="M840" s="102">
        <v>9010152</v>
      </c>
      <c r="N840" s="102" t="s">
        <v>725</v>
      </c>
      <c r="O840" s="113" t="str">
        <f>LOOKUP(0,0/FIND(プルダウン!$L$1:$L$41,N840),プルダウン!$M$1:$M$41)</f>
        <v>那覇市</v>
      </c>
      <c r="P840" s="102" t="s">
        <v>726</v>
      </c>
      <c r="Q840" s="103">
        <v>44713</v>
      </c>
    </row>
    <row r="841" spans="1:17">
      <c r="A841" s="102">
        <v>4750101265</v>
      </c>
      <c r="B841" s="102" t="s">
        <v>388</v>
      </c>
      <c r="C841" s="102" t="s">
        <v>3849</v>
      </c>
      <c r="D841" s="102" t="s">
        <v>723</v>
      </c>
      <c r="E841" s="102">
        <v>9030804</v>
      </c>
      <c r="F841" s="102" t="s">
        <v>3784</v>
      </c>
      <c r="G841" s="102" t="s">
        <v>3852</v>
      </c>
      <c r="H841" s="102" t="s">
        <v>4444</v>
      </c>
      <c r="I841" s="102" t="s">
        <v>4376</v>
      </c>
      <c r="J841" s="102" t="s">
        <v>4067</v>
      </c>
      <c r="K841" s="102" t="s">
        <v>3853</v>
      </c>
      <c r="L841" s="102" t="s">
        <v>724</v>
      </c>
      <c r="M841" s="102">
        <v>9010152</v>
      </c>
      <c r="N841" s="102" t="s">
        <v>725</v>
      </c>
      <c r="O841" s="113" t="str">
        <f>LOOKUP(0,0/FIND(プルダウン!$L$1:$L$41,N841),プルダウン!$M$1:$M$41)</f>
        <v>那覇市</v>
      </c>
      <c r="P841" s="102" t="s">
        <v>726</v>
      </c>
      <c r="Q841" s="103">
        <v>44713</v>
      </c>
    </row>
    <row r="842" spans="1:17">
      <c r="A842" s="102">
        <v>4751300452</v>
      </c>
      <c r="B842" s="102" t="s">
        <v>391</v>
      </c>
      <c r="C842" s="102" t="s">
        <v>3854</v>
      </c>
      <c r="D842" s="102" t="s">
        <v>1899</v>
      </c>
      <c r="E842" s="102">
        <v>1670053</v>
      </c>
      <c r="F842" s="102" t="s">
        <v>3855</v>
      </c>
      <c r="G842" s="102" t="s">
        <v>3856</v>
      </c>
      <c r="H842" s="102" t="s">
        <v>4437</v>
      </c>
      <c r="I842" s="102" t="s">
        <v>4392</v>
      </c>
      <c r="J842" s="102" t="s">
        <v>4063</v>
      </c>
      <c r="K842" s="102" t="s">
        <v>3857</v>
      </c>
      <c r="L842" s="102" t="s">
        <v>1900</v>
      </c>
      <c r="M842" s="102">
        <v>9042215</v>
      </c>
      <c r="N842" s="102" t="s">
        <v>1901</v>
      </c>
      <c r="O842" s="113" t="str">
        <f>LOOKUP(0,0/FIND(プルダウン!$L$1:$L$41,N842),プルダウン!$M$1:$M$41)</f>
        <v>うるま市</v>
      </c>
      <c r="P842" s="102" t="s">
        <v>1902</v>
      </c>
      <c r="Q842" s="103">
        <v>43922</v>
      </c>
    </row>
    <row r="843" spans="1:17">
      <c r="A843" s="102">
        <v>4750800767</v>
      </c>
      <c r="B843" s="102" t="s">
        <v>391</v>
      </c>
      <c r="C843" s="102" t="s">
        <v>3858</v>
      </c>
      <c r="D843" s="102" t="s">
        <v>1412</v>
      </c>
      <c r="E843" s="102">
        <v>9040032</v>
      </c>
      <c r="F843" s="102" t="s">
        <v>1378</v>
      </c>
      <c r="G843" s="102" t="s">
        <v>1379</v>
      </c>
      <c r="H843" s="102" t="s">
        <v>4438</v>
      </c>
      <c r="I843" s="102" t="s">
        <v>4393</v>
      </c>
      <c r="J843" s="102" t="s">
        <v>4067</v>
      </c>
      <c r="K843" s="102" t="s">
        <v>3859</v>
      </c>
      <c r="L843" s="102" t="s">
        <v>1413</v>
      </c>
      <c r="M843" s="102">
        <v>9040035</v>
      </c>
      <c r="N843" s="102" t="s">
        <v>1414</v>
      </c>
      <c r="O843" s="113" t="str">
        <f>LOOKUP(0,0/FIND(プルダウン!$L$1:$L$41,N843),プルダウン!$M$1:$M$41)</f>
        <v>沖縄市</v>
      </c>
      <c r="P843" s="102" t="s">
        <v>1415</v>
      </c>
      <c r="Q843" s="103">
        <v>43525</v>
      </c>
    </row>
    <row r="844" spans="1:17">
      <c r="A844" s="102">
        <v>4750800767</v>
      </c>
      <c r="B844" s="102" t="s">
        <v>388</v>
      </c>
      <c r="C844" s="102" t="s">
        <v>3858</v>
      </c>
      <c r="D844" s="102" t="s">
        <v>1412</v>
      </c>
      <c r="E844" s="102">
        <v>9040032</v>
      </c>
      <c r="F844" s="102" t="s">
        <v>1378</v>
      </c>
      <c r="G844" s="102" t="s">
        <v>1379</v>
      </c>
      <c r="H844" s="102" t="s">
        <v>4438</v>
      </c>
      <c r="I844" s="102" t="s">
        <v>4393</v>
      </c>
      <c r="J844" s="102" t="s">
        <v>4067</v>
      </c>
      <c r="K844" s="102" t="s">
        <v>3859</v>
      </c>
      <c r="L844" s="102" t="s">
        <v>1413</v>
      </c>
      <c r="M844" s="102">
        <v>9040035</v>
      </c>
      <c r="N844" s="102" t="s">
        <v>1414</v>
      </c>
      <c r="O844" s="113" t="str">
        <f>LOOKUP(0,0/FIND(プルダウン!$L$1:$L$41,N844),プルダウン!$M$1:$M$41)</f>
        <v>沖縄市</v>
      </c>
      <c r="P844" s="102" t="s">
        <v>1415</v>
      </c>
      <c r="Q844" s="103">
        <v>43525</v>
      </c>
    </row>
    <row r="845" spans="1:17">
      <c r="A845" s="102">
        <v>4750800098</v>
      </c>
      <c r="B845" s="102" t="s">
        <v>388</v>
      </c>
      <c r="C845" s="102" t="s">
        <v>3860</v>
      </c>
      <c r="D845" s="102" t="s">
        <v>1285</v>
      </c>
      <c r="E845" s="102">
        <v>9042173</v>
      </c>
      <c r="F845" s="102" t="s">
        <v>3861</v>
      </c>
      <c r="G845" s="102" t="s">
        <v>3862</v>
      </c>
      <c r="H845" s="102" t="s">
        <v>4438</v>
      </c>
      <c r="I845" s="102" t="s">
        <v>4394</v>
      </c>
      <c r="J845" s="102" t="s">
        <v>4067</v>
      </c>
      <c r="K845" s="102" t="s">
        <v>3863</v>
      </c>
      <c r="L845" s="102" t="s">
        <v>1286</v>
      </c>
      <c r="M845" s="102">
        <v>9042171</v>
      </c>
      <c r="N845" s="102" t="s">
        <v>1287</v>
      </c>
      <c r="O845" s="113" t="str">
        <f>LOOKUP(0,0/FIND(プルダウン!$L$1:$L$41,N845),プルダウン!$M$1:$M$41)</f>
        <v>沖縄市</v>
      </c>
      <c r="P845" s="102" t="s">
        <v>1288</v>
      </c>
      <c r="Q845" s="103">
        <v>41000</v>
      </c>
    </row>
    <row r="846" spans="1:17">
      <c r="A846" s="102">
        <v>4750800213</v>
      </c>
      <c r="B846" s="102" t="s">
        <v>391</v>
      </c>
      <c r="C846" s="102" t="s">
        <v>3864</v>
      </c>
      <c r="D846" s="102" t="s">
        <v>228</v>
      </c>
      <c r="E846" s="102">
        <v>9012202</v>
      </c>
      <c r="F846" s="102" t="s">
        <v>3865</v>
      </c>
      <c r="G846" s="102" t="s">
        <v>3866</v>
      </c>
      <c r="H846" s="102" t="s">
        <v>4438</v>
      </c>
      <c r="I846" s="102" t="s">
        <v>4395</v>
      </c>
      <c r="J846" s="102" t="s">
        <v>4067</v>
      </c>
      <c r="K846" s="102" t="s">
        <v>3867</v>
      </c>
      <c r="L846" s="102" t="s">
        <v>1303</v>
      </c>
      <c r="M846" s="102">
        <v>9040011</v>
      </c>
      <c r="N846" s="102" t="s">
        <v>4043</v>
      </c>
      <c r="O846" s="113" t="str">
        <f>LOOKUP(0,0/FIND(プルダウン!$L$1:$L$41,N846),プルダウン!$M$1:$M$41)</f>
        <v>沖縄市</v>
      </c>
      <c r="P846" s="102" t="s">
        <v>4445</v>
      </c>
      <c r="Q846" s="103">
        <v>41000</v>
      </c>
    </row>
    <row r="847" spans="1:17">
      <c r="A847" s="102">
        <v>4750800213</v>
      </c>
      <c r="B847" s="102" t="s">
        <v>388</v>
      </c>
      <c r="C847" s="102" t="s">
        <v>3864</v>
      </c>
      <c r="D847" s="102" t="s">
        <v>228</v>
      </c>
      <c r="E847" s="102">
        <v>9012202</v>
      </c>
      <c r="F847" s="102" t="s">
        <v>3865</v>
      </c>
      <c r="G847" s="102" t="s">
        <v>3866</v>
      </c>
      <c r="H847" s="102" t="s">
        <v>4438</v>
      </c>
      <c r="I847" s="102" t="s">
        <v>4395</v>
      </c>
      <c r="J847" s="102" t="s">
        <v>4067</v>
      </c>
      <c r="K847" s="102" t="s">
        <v>3867</v>
      </c>
      <c r="L847" s="102" t="s">
        <v>1303</v>
      </c>
      <c r="M847" s="102">
        <v>9042155</v>
      </c>
      <c r="N847" s="102" t="s">
        <v>1304</v>
      </c>
      <c r="O847" s="113" t="str">
        <f>LOOKUP(0,0/FIND(プルダウン!$L$1:$L$41,N847),プルダウン!$M$1:$M$41)</f>
        <v>沖縄市</v>
      </c>
      <c r="P847" s="102" t="s">
        <v>1305</v>
      </c>
      <c r="Q847" s="103">
        <v>41000</v>
      </c>
    </row>
    <row r="848" spans="1:17">
      <c r="A848" s="102">
        <v>4750900021</v>
      </c>
      <c r="B848" s="102" t="s">
        <v>388</v>
      </c>
      <c r="C848" s="102" t="s">
        <v>3868</v>
      </c>
      <c r="D848" s="102" t="s">
        <v>1545</v>
      </c>
      <c r="E848" s="102">
        <v>9012226</v>
      </c>
      <c r="F848" s="102" t="s">
        <v>1547</v>
      </c>
      <c r="G848" s="102" t="s">
        <v>1548</v>
      </c>
      <c r="H848" s="102" t="s">
        <v>4438</v>
      </c>
      <c r="I848" s="102" t="s">
        <v>4396</v>
      </c>
      <c r="J848" s="102" t="s">
        <v>4069</v>
      </c>
      <c r="K848" s="102" t="s">
        <v>3869</v>
      </c>
      <c r="L848" s="102" t="s">
        <v>1546</v>
      </c>
      <c r="M848" s="102">
        <v>9012226</v>
      </c>
      <c r="N848" s="102" t="s">
        <v>1547</v>
      </c>
      <c r="O848" s="113" t="str">
        <f>LOOKUP(0,0/FIND(プルダウン!$L$1:$L$41,N848),プルダウン!$M$1:$M$41)</f>
        <v>宜野湾市</v>
      </c>
      <c r="P848" s="102" t="s">
        <v>1548</v>
      </c>
      <c r="Q848" s="103">
        <v>41000</v>
      </c>
    </row>
    <row r="849" spans="1:17">
      <c r="A849" s="102">
        <v>4751600083</v>
      </c>
      <c r="B849" s="102" t="s">
        <v>391</v>
      </c>
      <c r="C849" s="102" t="s">
        <v>3870</v>
      </c>
      <c r="D849" s="102" t="s">
        <v>285</v>
      </c>
      <c r="E849" s="102">
        <v>9050016</v>
      </c>
      <c r="F849" s="102" t="s">
        <v>3871</v>
      </c>
      <c r="G849" s="102" t="s">
        <v>288</v>
      </c>
      <c r="H849" s="102" t="s">
        <v>4438</v>
      </c>
      <c r="I849" s="102" t="s">
        <v>4397</v>
      </c>
      <c r="J849" s="102" t="s">
        <v>4067</v>
      </c>
      <c r="K849" s="102" t="s">
        <v>3872</v>
      </c>
      <c r="L849" s="102" t="s">
        <v>286</v>
      </c>
      <c r="M849" s="102">
        <v>9050016</v>
      </c>
      <c r="N849" s="102" t="s">
        <v>2013</v>
      </c>
      <c r="O849" s="113" t="str">
        <f>LOOKUP(0,0/FIND(プルダウン!$L$1:$L$41,N849),プルダウン!$M$1:$M$41)</f>
        <v>名護市</v>
      </c>
      <c r="P849" s="102" t="s">
        <v>287</v>
      </c>
      <c r="Q849" s="103">
        <v>41000</v>
      </c>
    </row>
    <row r="850" spans="1:17">
      <c r="A850" s="102">
        <v>4751600083</v>
      </c>
      <c r="B850" s="102" t="s">
        <v>388</v>
      </c>
      <c r="C850" s="102" t="s">
        <v>3870</v>
      </c>
      <c r="D850" s="102" t="s">
        <v>285</v>
      </c>
      <c r="E850" s="102">
        <v>9050016</v>
      </c>
      <c r="F850" s="102" t="s">
        <v>3871</v>
      </c>
      <c r="G850" s="102" t="s">
        <v>288</v>
      </c>
      <c r="H850" s="102" t="s">
        <v>4438</v>
      </c>
      <c r="I850" s="102" t="s">
        <v>4397</v>
      </c>
      <c r="J850" s="102" t="s">
        <v>4067</v>
      </c>
      <c r="K850" s="102" t="s">
        <v>3872</v>
      </c>
      <c r="L850" s="102" t="s">
        <v>286</v>
      </c>
      <c r="M850" s="102">
        <v>9050016</v>
      </c>
      <c r="N850" s="102" t="s">
        <v>2013</v>
      </c>
      <c r="O850" s="113" t="str">
        <f>LOOKUP(0,0/FIND(プルダウン!$L$1:$L$41,N850),プルダウン!$M$1:$M$41)</f>
        <v>名護市</v>
      </c>
      <c r="P850" s="102" t="s">
        <v>287</v>
      </c>
      <c r="Q850" s="103">
        <v>41000</v>
      </c>
    </row>
    <row r="851" spans="1:17">
      <c r="A851" s="102">
        <v>4750100283</v>
      </c>
      <c r="B851" s="102" t="s">
        <v>391</v>
      </c>
      <c r="C851" s="102" t="s">
        <v>3873</v>
      </c>
      <c r="D851" s="102" t="s">
        <v>194</v>
      </c>
      <c r="E851" s="102">
        <v>9030122</v>
      </c>
      <c r="F851" s="102" t="s">
        <v>3874</v>
      </c>
      <c r="G851" s="102" t="s">
        <v>183</v>
      </c>
      <c r="H851" s="102" t="s">
        <v>4438</v>
      </c>
      <c r="I851" s="102" t="s">
        <v>4398</v>
      </c>
      <c r="J851" s="102" t="s">
        <v>4067</v>
      </c>
      <c r="K851" s="102" t="s">
        <v>3875</v>
      </c>
      <c r="L851" s="102" t="s">
        <v>440</v>
      </c>
      <c r="M851" s="102">
        <v>9000012</v>
      </c>
      <c r="N851" s="102" t="s">
        <v>441</v>
      </c>
      <c r="O851" s="113" t="str">
        <f>LOOKUP(0,0/FIND(プルダウン!$L$1:$L$41,N851),プルダウン!$M$1:$M$41)</f>
        <v>那覇市</v>
      </c>
      <c r="P851" s="102" t="s">
        <v>442</v>
      </c>
      <c r="Q851" s="103">
        <v>44774</v>
      </c>
    </row>
    <row r="852" spans="1:17">
      <c r="A852" s="102">
        <v>4750100283</v>
      </c>
      <c r="B852" s="102" t="s">
        <v>388</v>
      </c>
      <c r="C852" s="102" t="s">
        <v>3873</v>
      </c>
      <c r="D852" s="102" t="s">
        <v>194</v>
      </c>
      <c r="E852" s="102">
        <v>9030122</v>
      </c>
      <c r="F852" s="102" t="s">
        <v>3874</v>
      </c>
      <c r="G852" s="102" t="s">
        <v>183</v>
      </c>
      <c r="H852" s="102" t="s">
        <v>4438</v>
      </c>
      <c r="I852" s="102" t="s">
        <v>4398</v>
      </c>
      <c r="J852" s="102" t="s">
        <v>4067</v>
      </c>
      <c r="K852" s="102" t="s">
        <v>3876</v>
      </c>
      <c r="L852" s="102" t="s">
        <v>440</v>
      </c>
      <c r="M852" s="102">
        <v>9000012</v>
      </c>
      <c r="N852" s="102" t="s">
        <v>441</v>
      </c>
      <c r="O852" s="113" t="str">
        <f>LOOKUP(0,0/FIND(プルダウン!$L$1:$L$41,N852),プルダウン!$M$1:$M$41)</f>
        <v>那覇市</v>
      </c>
      <c r="P852" s="102" t="s">
        <v>442</v>
      </c>
      <c r="Q852" s="103">
        <v>41365</v>
      </c>
    </row>
    <row r="853" spans="1:17">
      <c r="A853" s="102">
        <v>4750100200</v>
      </c>
      <c r="B853" s="102" t="s">
        <v>391</v>
      </c>
      <c r="C853" s="102" t="s">
        <v>3877</v>
      </c>
      <c r="D853" s="102" t="s">
        <v>194</v>
      </c>
      <c r="E853" s="102">
        <v>9030122</v>
      </c>
      <c r="F853" s="102" t="s">
        <v>3878</v>
      </c>
      <c r="G853" s="102" t="s">
        <v>3879</v>
      </c>
      <c r="H853" s="102" t="s">
        <v>4438</v>
      </c>
      <c r="I853" s="102" t="s">
        <v>4398</v>
      </c>
      <c r="J853" s="102" t="s">
        <v>4067</v>
      </c>
      <c r="K853" s="102" t="s">
        <v>3880</v>
      </c>
      <c r="L853" s="102" t="s">
        <v>431</v>
      </c>
      <c r="M853" s="102">
        <v>9020072</v>
      </c>
      <c r="N853" s="102" t="s">
        <v>432</v>
      </c>
      <c r="O853" s="113" t="str">
        <f>LOOKUP(0,0/FIND(プルダウン!$L$1:$L$41,N853),プルダウン!$M$1:$M$41)</f>
        <v>那覇市</v>
      </c>
      <c r="P853" s="102" t="s">
        <v>433</v>
      </c>
      <c r="Q853" s="103">
        <v>41091</v>
      </c>
    </row>
    <row r="854" spans="1:17">
      <c r="A854" s="102">
        <v>4750800957</v>
      </c>
      <c r="B854" s="102" t="s">
        <v>391</v>
      </c>
      <c r="C854" s="102" t="s">
        <v>3881</v>
      </c>
      <c r="D854" s="102" t="s">
        <v>1473</v>
      </c>
      <c r="E854" s="102">
        <v>9042151</v>
      </c>
      <c r="F854" s="102" t="s">
        <v>3882</v>
      </c>
      <c r="G854" s="102" t="s">
        <v>1355</v>
      </c>
      <c r="H854" s="102" t="s">
        <v>4437</v>
      </c>
      <c r="I854" s="102" t="s">
        <v>4399</v>
      </c>
      <c r="J854" s="102" t="s">
        <v>4067</v>
      </c>
      <c r="K854" s="102" t="s">
        <v>3883</v>
      </c>
      <c r="L854" s="102" t="s">
        <v>1474</v>
      </c>
      <c r="M854" s="102">
        <v>9042171</v>
      </c>
      <c r="N854" s="102" t="s">
        <v>1475</v>
      </c>
      <c r="O854" s="113" t="str">
        <f>LOOKUP(0,0/FIND(プルダウン!$L$1:$L$41,N854),プルダウン!$M$1:$M$41)</f>
        <v>沖縄市</v>
      </c>
      <c r="P854" s="102" t="s">
        <v>1476</v>
      </c>
      <c r="Q854" s="103">
        <v>44317</v>
      </c>
    </row>
    <row r="855" spans="1:17">
      <c r="A855" s="102">
        <v>4750800957</v>
      </c>
      <c r="B855" s="102" t="s">
        <v>388</v>
      </c>
      <c r="C855" s="102" t="s">
        <v>3881</v>
      </c>
      <c r="D855" s="102" t="s">
        <v>1473</v>
      </c>
      <c r="E855" s="102">
        <v>9042151</v>
      </c>
      <c r="F855" s="102" t="s">
        <v>3882</v>
      </c>
      <c r="G855" s="102" t="s">
        <v>1355</v>
      </c>
      <c r="H855" s="102" t="s">
        <v>4437</v>
      </c>
      <c r="I855" s="102" t="s">
        <v>4399</v>
      </c>
      <c r="J855" s="102" t="s">
        <v>4067</v>
      </c>
      <c r="K855" s="102" t="s">
        <v>3883</v>
      </c>
      <c r="L855" s="102" t="s">
        <v>1474</v>
      </c>
      <c r="M855" s="102">
        <v>9042171</v>
      </c>
      <c r="N855" s="102" t="s">
        <v>1475</v>
      </c>
      <c r="O855" s="113" t="str">
        <f>LOOKUP(0,0/FIND(プルダウン!$L$1:$L$41,N855),プルダウン!$M$1:$M$41)</f>
        <v>沖縄市</v>
      </c>
      <c r="P855" s="102" t="s">
        <v>1476</v>
      </c>
      <c r="Q855" s="103">
        <v>44317</v>
      </c>
    </row>
    <row r="856" spans="1:17">
      <c r="A856" s="102">
        <v>4751700214</v>
      </c>
      <c r="B856" s="102" t="s">
        <v>391</v>
      </c>
      <c r="C856" s="102" t="s">
        <v>3884</v>
      </c>
      <c r="D856" s="102" t="s">
        <v>2110</v>
      </c>
      <c r="E856" s="102">
        <v>9041106</v>
      </c>
      <c r="F856" s="102" t="s">
        <v>3885</v>
      </c>
      <c r="G856" s="102" t="s">
        <v>277</v>
      </c>
      <c r="H856" s="102" t="s">
        <v>4438</v>
      </c>
      <c r="I856" s="102" t="s">
        <v>4400</v>
      </c>
      <c r="J856" s="102" t="s">
        <v>4067</v>
      </c>
      <c r="K856" s="102"/>
      <c r="L856" s="102" t="s">
        <v>2111</v>
      </c>
      <c r="M856" s="102">
        <v>9040411</v>
      </c>
      <c r="N856" s="102" t="s">
        <v>2112</v>
      </c>
      <c r="O856" s="113" t="str">
        <f>LOOKUP(0,0/FIND(プルダウン!$L$1:$L$41,N856),プルダウン!$M$1:$M$41)</f>
        <v>恩納村</v>
      </c>
      <c r="P856" s="102" t="s">
        <v>2113</v>
      </c>
      <c r="Q856" s="103">
        <v>43191</v>
      </c>
    </row>
    <row r="857" spans="1:17">
      <c r="A857" s="102">
        <v>4751700214</v>
      </c>
      <c r="B857" s="102" t="s">
        <v>388</v>
      </c>
      <c r="C857" s="102" t="s">
        <v>3884</v>
      </c>
      <c r="D857" s="102" t="s">
        <v>2110</v>
      </c>
      <c r="E857" s="102">
        <v>9041106</v>
      </c>
      <c r="F857" s="102" t="s">
        <v>3885</v>
      </c>
      <c r="G857" s="102" t="s">
        <v>277</v>
      </c>
      <c r="H857" s="102" t="s">
        <v>4438</v>
      </c>
      <c r="I857" s="102" t="s">
        <v>4400</v>
      </c>
      <c r="J857" s="102" t="s">
        <v>4067</v>
      </c>
      <c r="K857" s="102"/>
      <c r="L857" s="102" t="s">
        <v>2111</v>
      </c>
      <c r="M857" s="102">
        <v>9040411</v>
      </c>
      <c r="N857" s="102" t="s">
        <v>2112</v>
      </c>
      <c r="O857" s="113" t="str">
        <f>LOOKUP(0,0/FIND(プルダウン!$L$1:$L$41,N857),プルダウン!$M$1:$M$41)</f>
        <v>恩納村</v>
      </c>
      <c r="P857" s="102" t="s">
        <v>2113</v>
      </c>
      <c r="Q857" s="103">
        <v>43191</v>
      </c>
    </row>
    <row r="858" spans="1:17">
      <c r="A858" s="102">
        <v>4750800106</v>
      </c>
      <c r="B858" s="102" t="s">
        <v>391</v>
      </c>
      <c r="C858" s="102" t="s">
        <v>3886</v>
      </c>
      <c r="D858" s="102" t="s">
        <v>1289</v>
      </c>
      <c r="E858" s="102">
        <v>9042151</v>
      </c>
      <c r="F858" s="102" t="s">
        <v>1291</v>
      </c>
      <c r="G858" s="102" t="s">
        <v>1292</v>
      </c>
      <c r="H858" s="102" t="s">
        <v>4438</v>
      </c>
      <c r="I858" s="102" t="s">
        <v>4401</v>
      </c>
      <c r="J858" s="102" t="s">
        <v>4069</v>
      </c>
      <c r="K858" s="102" t="s">
        <v>3887</v>
      </c>
      <c r="L858" s="102" t="s">
        <v>1290</v>
      </c>
      <c r="M858" s="102">
        <v>9042151</v>
      </c>
      <c r="N858" s="102" t="s">
        <v>1291</v>
      </c>
      <c r="O858" s="113" t="str">
        <f>LOOKUP(0,0/FIND(プルダウン!$L$1:$L$41,N858),プルダウン!$M$1:$M$41)</f>
        <v>沖縄市</v>
      </c>
      <c r="P858" s="102" t="s">
        <v>1292</v>
      </c>
      <c r="Q858" s="103">
        <v>41000</v>
      </c>
    </row>
    <row r="859" spans="1:17">
      <c r="A859" s="102">
        <v>4750800106</v>
      </c>
      <c r="B859" s="102" t="s">
        <v>388</v>
      </c>
      <c r="C859" s="102" t="s">
        <v>3886</v>
      </c>
      <c r="D859" s="102" t="s">
        <v>1289</v>
      </c>
      <c r="E859" s="102">
        <v>9042151</v>
      </c>
      <c r="F859" s="102" t="s">
        <v>1291</v>
      </c>
      <c r="G859" s="102" t="s">
        <v>1292</v>
      </c>
      <c r="H859" s="102" t="s">
        <v>4438</v>
      </c>
      <c r="I859" s="102" t="s">
        <v>4401</v>
      </c>
      <c r="J859" s="102" t="s">
        <v>4069</v>
      </c>
      <c r="K859" s="102" t="s">
        <v>3887</v>
      </c>
      <c r="L859" s="102" t="s">
        <v>1290</v>
      </c>
      <c r="M859" s="102">
        <v>9042151</v>
      </c>
      <c r="N859" s="102" t="s">
        <v>1291</v>
      </c>
      <c r="O859" s="113" t="str">
        <f>LOOKUP(0,0/FIND(プルダウン!$L$1:$L$41,N859),プルダウン!$M$1:$M$41)</f>
        <v>沖縄市</v>
      </c>
      <c r="P859" s="102" t="s">
        <v>1292</v>
      </c>
      <c r="Q859" s="103">
        <v>41000</v>
      </c>
    </row>
    <row r="860" spans="1:17">
      <c r="A860" s="102">
        <v>4751300015</v>
      </c>
      <c r="B860" s="102" t="s">
        <v>391</v>
      </c>
      <c r="C860" s="102" t="s">
        <v>3888</v>
      </c>
      <c r="D860" s="102" t="s">
        <v>1799</v>
      </c>
      <c r="E860" s="102">
        <v>9042244</v>
      </c>
      <c r="F860" s="102" t="s">
        <v>1801</v>
      </c>
      <c r="G860" s="102" t="s">
        <v>1802</v>
      </c>
      <c r="H860" s="102" t="s">
        <v>4438</v>
      </c>
      <c r="I860" s="102" t="s">
        <v>4402</v>
      </c>
      <c r="J860" s="102" t="s">
        <v>4069</v>
      </c>
      <c r="K860" s="102" t="s">
        <v>3889</v>
      </c>
      <c r="L860" s="102" t="s">
        <v>1800</v>
      </c>
      <c r="M860" s="102">
        <v>9042244</v>
      </c>
      <c r="N860" s="102" t="s">
        <v>1801</v>
      </c>
      <c r="O860" s="113" t="str">
        <f>LOOKUP(0,0/FIND(プルダウン!$L$1:$L$41,N860),プルダウン!$M$1:$M$41)</f>
        <v>うるま市</v>
      </c>
      <c r="P860" s="102" t="s">
        <v>1802</v>
      </c>
      <c r="Q860" s="103">
        <v>41000</v>
      </c>
    </row>
    <row r="861" spans="1:17">
      <c r="A861" s="102">
        <v>4751300015</v>
      </c>
      <c r="B861" s="102" t="s">
        <v>388</v>
      </c>
      <c r="C861" s="102" t="s">
        <v>3888</v>
      </c>
      <c r="D861" s="102" t="s">
        <v>1799</v>
      </c>
      <c r="E861" s="102">
        <v>9042244</v>
      </c>
      <c r="F861" s="102" t="s">
        <v>1801</v>
      </c>
      <c r="G861" s="102" t="s">
        <v>1802</v>
      </c>
      <c r="H861" s="102" t="s">
        <v>4438</v>
      </c>
      <c r="I861" s="102" t="s">
        <v>4402</v>
      </c>
      <c r="J861" s="102" t="s">
        <v>4069</v>
      </c>
      <c r="K861" s="102" t="s">
        <v>3890</v>
      </c>
      <c r="L861" s="102" t="s">
        <v>1800</v>
      </c>
      <c r="M861" s="102">
        <v>9042244</v>
      </c>
      <c r="N861" s="102" t="s">
        <v>1801</v>
      </c>
      <c r="O861" s="113" t="str">
        <f>LOOKUP(0,0/FIND(プルダウン!$L$1:$L$41,N861),プルダウン!$M$1:$M$41)</f>
        <v>うるま市</v>
      </c>
      <c r="P861" s="102" t="s">
        <v>1802</v>
      </c>
      <c r="Q861" s="103">
        <v>41000</v>
      </c>
    </row>
    <row r="862" spans="1:17">
      <c r="A862" s="102">
        <v>4751200264</v>
      </c>
      <c r="B862" s="102" t="s">
        <v>388</v>
      </c>
      <c r="C862" s="102" t="s">
        <v>3891</v>
      </c>
      <c r="D862" s="102" t="s">
        <v>1720</v>
      </c>
      <c r="E862" s="102">
        <v>9040322</v>
      </c>
      <c r="F862" s="102" t="s">
        <v>1722</v>
      </c>
      <c r="G862" s="102" t="s">
        <v>1723</v>
      </c>
      <c r="H862" s="102" t="s">
        <v>4438</v>
      </c>
      <c r="I862" s="102" t="s">
        <v>4403</v>
      </c>
      <c r="J862" s="102" t="s">
        <v>4094</v>
      </c>
      <c r="K862" s="102"/>
      <c r="L862" s="102" t="s">
        <v>1721</v>
      </c>
      <c r="M862" s="102">
        <v>9040322</v>
      </c>
      <c r="N862" s="102" t="s">
        <v>1722</v>
      </c>
      <c r="O862" s="113" t="str">
        <f>LOOKUP(0,0/FIND(プルダウン!$L$1:$L$41,N862),プルダウン!$M$1:$M$41)</f>
        <v>読谷村</v>
      </c>
      <c r="P862" s="102" t="s">
        <v>1723</v>
      </c>
      <c r="Q862" s="103">
        <v>42796</v>
      </c>
    </row>
    <row r="863" spans="1:17">
      <c r="A863" s="102">
        <v>4750800601</v>
      </c>
      <c r="B863" s="102" t="s">
        <v>391</v>
      </c>
      <c r="C863" s="102" t="s">
        <v>3892</v>
      </c>
      <c r="D863" s="102" t="s">
        <v>1376</v>
      </c>
      <c r="E863" s="102">
        <v>9040032</v>
      </c>
      <c r="F863" s="102" t="s">
        <v>1378</v>
      </c>
      <c r="G863" s="102" t="s">
        <v>1379</v>
      </c>
      <c r="H863" s="102" t="s">
        <v>4438</v>
      </c>
      <c r="I863" s="102" t="s">
        <v>4404</v>
      </c>
      <c r="J863" s="102" t="s">
        <v>4067</v>
      </c>
      <c r="K863" s="102" t="s">
        <v>3893</v>
      </c>
      <c r="L863" s="102" t="s">
        <v>1377</v>
      </c>
      <c r="M863" s="102">
        <v>9040032</v>
      </c>
      <c r="N863" s="102" t="s">
        <v>1378</v>
      </c>
      <c r="O863" s="113" t="str">
        <f>LOOKUP(0,0/FIND(プルダウン!$L$1:$L$41,N863),プルダウン!$M$1:$M$41)</f>
        <v>沖縄市</v>
      </c>
      <c r="P863" s="102" t="s">
        <v>1379</v>
      </c>
      <c r="Q863" s="103">
        <v>42917</v>
      </c>
    </row>
    <row r="864" spans="1:17">
      <c r="A864" s="102">
        <v>4750800601</v>
      </c>
      <c r="B864" s="102" t="s">
        <v>388</v>
      </c>
      <c r="C864" s="102" t="s">
        <v>3892</v>
      </c>
      <c r="D864" s="102" t="s">
        <v>1376</v>
      </c>
      <c r="E864" s="102">
        <v>9040032</v>
      </c>
      <c r="F864" s="102" t="s">
        <v>1378</v>
      </c>
      <c r="G864" s="102" t="s">
        <v>1379</v>
      </c>
      <c r="H864" s="102" t="s">
        <v>4438</v>
      </c>
      <c r="I864" s="102" t="s">
        <v>4404</v>
      </c>
      <c r="J864" s="102" t="s">
        <v>4067</v>
      </c>
      <c r="K864" s="102" t="s">
        <v>3893</v>
      </c>
      <c r="L864" s="102" t="s">
        <v>1377</v>
      </c>
      <c r="M864" s="102">
        <v>9040032</v>
      </c>
      <c r="N864" s="102" t="s">
        <v>1378</v>
      </c>
      <c r="O864" s="113" t="str">
        <f>LOOKUP(0,0/FIND(プルダウン!$L$1:$L$41,N864),プルダウン!$M$1:$M$41)</f>
        <v>沖縄市</v>
      </c>
      <c r="P864" s="102" t="s">
        <v>1379</v>
      </c>
      <c r="Q864" s="103">
        <v>42917</v>
      </c>
    </row>
    <row r="865" spans="1:17">
      <c r="A865" s="102">
        <v>4750200059</v>
      </c>
      <c r="B865" s="102" t="s">
        <v>388</v>
      </c>
      <c r="C865" s="102" t="s">
        <v>3894</v>
      </c>
      <c r="D865" s="102" t="s">
        <v>751</v>
      </c>
      <c r="E865" s="102">
        <v>9010313</v>
      </c>
      <c r="F865" s="102" t="s">
        <v>753</v>
      </c>
      <c r="G865" s="102" t="s">
        <v>754</v>
      </c>
      <c r="H865" s="102" t="s">
        <v>4438</v>
      </c>
      <c r="I865" s="102" t="s">
        <v>4405</v>
      </c>
      <c r="J865" s="102" t="s">
        <v>4067</v>
      </c>
      <c r="K865" s="102" t="s">
        <v>3895</v>
      </c>
      <c r="L865" s="102" t="s">
        <v>752</v>
      </c>
      <c r="M865" s="102">
        <v>9010313</v>
      </c>
      <c r="N865" s="102" t="s">
        <v>753</v>
      </c>
      <c r="O865" s="113" t="str">
        <f>LOOKUP(0,0/FIND(プルダウン!$L$1:$L$41,N865),プルダウン!$M$1:$M$41)</f>
        <v>糸満市</v>
      </c>
      <c r="P865" s="102" t="s">
        <v>754</v>
      </c>
      <c r="Q865" s="103">
        <v>41000</v>
      </c>
    </row>
    <row r="866" spans="1:17">
      <c r="A866" s="102">
        <v>4750200026</v>
      </c>
      <c r="B866" s="102" t="s">
        <v>388</v>
      </c>
      <c r="C866" s="102" t="s">
        <v>3896</v>
      </c>
      <c r="D866" s="102" t="s">
        <v>740</v>
      </c>
      <c r="E866" s="102">
        <v>9010305</v>
      </c>
      <c r="F866" s="102" t="s">
        <v>3897</v>
      </c>
      <c r="G866" s="102" t="s">
        <v>743</v>
      </c>
      <c r="H866" s="102" t="s">
        <v>4438</v>
      </c>
      <c r="I866" s="102" t="s">
        <v>4406</v>
      </c>
      <c r="J866" s="102" t="s">
        <v>4067</v>
      </c>
      <c r="K866" s="102" t="s">
        <v>3898</v>
      </c>
      <c r="L866" s="102" t="s">
        <v>741</v>
      </c>
      <c r="M866" s="102">
        <v>9010305</v>
      </c>
      <c r="N866" s="102" t="s">
        <v>742</v>
      </c>
      <c r="O866" s="113" t="str">
        <f>LOOKUP(0,0/FIND(プルダウン!$L$1:$L$41,N866),プルダウン!$M$1:$M$41)</f>
        <v>糸満市</v>
      </c>
      <c r="P866" s="102" t="s">
        <v>743</v>
      </c>
      <c r="Q866" s="103">
        <v>41000</v>
      </c>
    </row>
    <row r="867" spans="1:17">
      <c r="A867" s="102">
        <v>4750300032</v>
      </c>
      <c r="B867" s="102" t="s">
        <v>391</v>
      </c>
      <c r="C867" s="102" t="s">
        <v>3899</v>
      </c>
      <c r="D867" s="102" t="s">
        <v>451</v>
      </c>
      <c r="E867" s="102">
        <v>9012127</v>
      </c>
      <c r="F867" s="102" t="s">
        <v>893</v>
      </c>
      <c r="G867" s="102" t="s">
        <v>894</v>
      </c>
      <c r="H867" s="102" t="s">
        <v>4438</v>
      </c>
      <c r="I867" s="102" t="s">
        <v>4407</v>
      </c>
      <c r="J867" s="102" t="s">
        <v>4094</v>
      </c>
      <c r="K867" s="102" t="s">
        <v>3900</v>
      </c>
      <c r="L867" s="102" t="s">
        <v>892</v>
      </c>
      <c r="M867" s="102">
        <v>9012127</v>
      </c>
      <c r="N867" s="102" t="s">
        <v>893</v>
      </c>
      <c r="O867" s="113" t="str">
        <f>LOOKUP(0,0/FIND(プルダウン!$L$1:$L$41,N867),プルダウン!$M$1:$M$41)</f>
        <v>浦添市</v>
      </c>
      <c r="P867" s="102" t="s">
        <v>894</v>
      </c>
      <c r="Q867" s="103">
        <v>41000</v>
      </c>
    </row>
    <row r="868" spans="1:17">
      <c r="A868" s="102">
        <v>4750300032</v>
      </c>
      <c r="B868" s="102" t="s">
        <v>388</v>
      </c>
      <c r="C868" s="102" t="s">
        <v>3899</v>
      </c>
      <c r="D868" s="102" t="s">
        <v>451</v>
      </c>
      <c r="E868" s="102">
        <v>9012127</v>
      </c>
      <c r="F868" s="102" t="s">
        <v>893</v>
      </c>
      <c r="G868" s="102" t="s">
        <v>894</v>
      </c>
      <c r="H868" s="102" t="s">
        <v>4438</v>
      </c>
      <c r="I868" s="102" t="s">
        <v>4407</v>
      </c>
      <c r="J868" s="102" t="s">
        <v>4094</v>
      </c>
      <c r="K868" s="102" t="s">
        <v>3901</v>
      </c>
      <c r="L868" s="102" t="s">
        <v>892</v>
      </c>
      <c r="M868" s="102">
        <v>9012127</v>
      </c>
      <c r="N868" s="102" t="s">
        <v>893</v>
      </c>
      <c r="O868" s="113" t="str">
        <f>LOOKUP(0,0/FIND(プルダウン!$L$1:$L$41,N868),プルダウン!$M$1:$M$41)</f>
        <v>浦添市</v>
      </c>
      <c r="P868" s="102" t="s">
        <v>894</v>
      </c>
      <c r="Q868" s="103">
        <v>41000</v>
      </c>
    </row>
    <row r="869" spans="1:17">
      <c r="A869" s="102">
        <v>4750200042</v>
      </c>
      <c r="B869" s="102" t="s">
        <v>391</v>
      </c>
      <c r="C869" s="102" t="s">
        <v>3899</v>
      </c>
      <c r="D869" s="102" t="s">
        <v>451</v>
      </c>
      <c r="E869" s="102">
        <v>9012223</v>
      </c>
      <c r="F869" s="102" t="s">
        <v>750</v>
      </c>
      <c r="G869" s="102" t="s">
        <v>894</v>
      </c>
      <c r="H869" s="102" t="s">
        <v>4438</v>
      </c>
      <c r="I869" s="102" t="s">
        <v>4407</v>
      </c>
      <c r="J869" s="102" t="s">
        <v>4094</v>
      </c>
      <c r="K869" s="102" t="s">
        <v>3902</v>
      </c>
      <c r="L869" s="102" t="s">
        <v>747</v>
      </c>
      <c r="M869" s="102">
        <v>9012127</v>
      </c>
      <c r="N869" s="102" t="s">
        <v>748</v>
      </c>
      <c r="O869" s="113" t="str">
        <f>LOOKUP(0,0/FIND(プルダウン!$L$1:$L$41,N869),プルダウン!$M$1:$M$41)</f>
        <v>浦添市</v>
      </c>
      <c r="P869" s="102" t="s">
        <v>749</v>
      </c>
      <c r="Q869" s="103">
        <v>41000</v>
      </c>
    </row>
    <row r="870" spans="1:17">
      <c r="A870" s="102">
        <v>4750200042</v>
      </c>
      <c r="B870" s="102" t="s">
        <v>388</v>
      </c>
      <c r="C870" s="102" t="s">
        <v>3899</v>
      </c>
      <c r="D870" s="102" t="s">
        <v>451</v>
      </c>
      <c r="E870" s="102">
        <v>9012223</v>
      </c>
      <c r="F870" s="102" t="s">
        <v>750</v>
      </c>
      <c r="G870" s="102" t="s">
        <v>894</v>
      </c>
      <c r="H870" s="102" t="s">
        <v>4438</v>
      </c>
      <c r="I870" s="102" t="s">
        <v>4407</v>
      </c>
      <c r="J870" s="102" t="s">
        <v>4094</v>
      </c>
      <c r="K870" s="102" t="s">
        <v>3902</v>
      </c>
      <c r="L870" s="102" t="s">
        <v>747</v>
      </c>
      <c r="M870" s="102">
        <v>9012223</v>
      </c>
      <c r="N870" s="102" t="s">
        <v>750</v>
      </c>
      <c r="O870" s="113" t="str">
        <f>LOOKUP(0,0/FIND(プルダウン!$L$1:$L$41,N870),プルダウン!$M$1:$M$41)</f>
        <v>宜野湾市</v>
      </c>
      <c r="P870" s="102" t="s">
        <v>749</v>
      </c>
      <c r="Q870" s="103">
        <v>41000</v>
      </c>
    </row>
    <row r="871" spans="1:17">
      <c r="A871" s="102">
        <v>4750200067</v>
      </c>
      <c r="B871" s="102" t="s">
        <v>391</v>
      </c>
      <c r="C871" s="102" t="s">
        <v>3899</v>
      </c>
      <c r="D871" s="102" t="s">
        <v>451</v>
      </c>
      <c r="E871" s="102">
        <v>9012127</v>
      </c>
      <c r="F871" s="102" t="s">
        <v>3903</v>
      </c>
      <c r="G871" s="102" t="s">
        <v>894</v>
      </c>
      <c r="H871" s="102" t="s">
        <v>4438</v>
      </c>
      <c r="I871" s="102" t="s">
        <v>4197</v>
      </c>
      <c r="J871" s="102" t="s">
        <v>4067</v>
      </c>
      <c r="K871" s="102" t="s">
        <v>3904</v>
      </c>
      <c r="L871" s="102" t="s">
        <v>755</v>
      </c>
      <c r="M871" s="102">
        <v>9010305</v>
      </c>
      <c r="N871" s="102" t="s">
        <v>756</v>
      </c>
      <c r="O871" s="113" t="str">
        <f>LOOKUP(0,0/FIND(プルダウン!$L$1:$L$41,N871),プルダウン!$M$1:$M$41)</f>
        <v>糸満市</v>
      </c>
      <c r="P871" s="102" t="s">
        <v>757</v>
      </c>
      <c r="Q871" s="103">
        <v>41000</v>
      </c>
    </row>
    <row r="872" spans="1:17">
      <c r="A872" s="102">
        <v>4750200067</v>
      </c>
      <c r="B872" s="102" t="s">
        <v>388</v>
      </c>
      <c r="C872" s="102" t="s">
        <v>3899</v>
      </c>
      <c r="D872" s="102" t="s">
        <v>451</v>
      </c>
      <c r="E872" s="102">
        <v>9012127</v>
      </c>
      <c r="F872" s="102" t="s">
        <v>3903</v>
      </c>
      <c r="G872" s="102" t="s">
        <v>894</v>
      </c>
      <c r="H872" s="102" t="s">
        <v>4438</v>
      </c>
      <c r="I872" s="102" t="s">
        <v>4197</v>
      </c>
      <c r="J872" s="102" t="s">
        <v>4067</v>
      </c>
      <c r="K872" s="102" t="s">
        <v>3904</v>
      </c>
      <c r="L872" s="102" t="s">
        <v>755</v>
      </c>
      <c r="M872" s="102">
        <v>9010305</v>
      </c>
      <c r="N872" s="102" t="s">
        <v>756</v>
      </c>
      <c r="O872" s="113" t="str">
        <f>LOOKUP(0,0/FIND(プルダウン!$L$1:$L$41,N872),プルダウン!$M$1:$M$41)</f>
        <v>糸満市</v>
      </c>
      <c r="P872" s="102" t="s">
        <v>757</v>
      </c>
      <c r="Q872" s="103">
        <v>41000</v>
      </c>
    </row>
    <row r="873" spans="1:17">
      <c r="A873" s="102">
        <v>4750100333</v>
      </c>
      <c r="B873" s="102" t="s">
        <v>391</v>
      </c>
      <c r="C873" s="102" t="s">
        <v>3899</v>
      </c>
      <c r="D873" s="102" t="s">
        <v>451</v>
      </c>
      <c r="E873" s="102">
        <v>9012127</v>
      </c>
      <c r="F873" s="102" t="s">
        <v>3903</v>
      </c>
      <c r="G873" s="102" t="s">
        <v>3905</v>
      </c>
      <c r="H873" s="102" t="s">
        <v>4438</v>
      </c>
      <c r="I873" s="102" t="s">
        <v>4197</v>
      </c>
      <c r="J873" s="102" t="s">
        <v>4067</v>
      </c>
      <c r="K873" s="102" t="s">
        <v>3906</v>
      </c>
      <c r="L873" s="102" t="s">
        <v>452</v>
      </c>
      <c r="M873" s="102">
        <v>9000006</v>
      </c>
      <c r="N873" s="102" t="s">
        <v>453</v>
      </c>
      <c r="O873" s="113" t="str">
        <f>LOOKUP(0,0/FIND(プルダウン!$L$1:$L$41,N873),プルダウン!$M$1:$M$41)</f>
        <v>那覇市</v>
      </c>
      <c r="P873" s="102" t="s">
        <v>454</v>
      </c>
      <c r="Q873" s="103">
        <v>41518</v>
      </c>
    </row>
    <row r="874" spans="1:17">
      <c r="A874" s="102">
        <v>4750100333</v>
      </c>
      <c r="B874" s="102" t="s">
        <v>388</v>
      </c>
      <c r="C874" s="102" t="s">
        <v>3899</v>
      </c>
      <c r="D874" s="102" t="s">
        <v>451</v>
      </c>
      <c r="E874" s="102">
        <v>9012127</v>
      </c>
      <c r="F874" s="102" t="s">
        <v>3903</v>
      </c>
      <c r="G874" s="102" t="s">
        <v>3905</v>
      </c>
      <c r="H874" s="102" t="s">
        <v>4438</v>
      </c>
      <c r="I874" s="102" t="s">
        <v>4197</v>
      </c>
      <c r="J874" s="102" t="s">
        <v>4067</v>
      </c>
      <c r="K874" s="102" t="s">
        <v>3906</v>
      </c>
      <c r="L874" s="102" t="s">
        <v>452</v>
      </c>
      <c r="M874" s="102">
        <v>9000006</v>
      </c>
      <c r="N874" s="102" t="s">
        <v>453</v>
      </c>
      <c r="O874" s="113" t="str">
        <f>LOOKUP(0,0/FIND(プルダウン!$L$1:$L$41,N874),プルダウン!$M$1:$M$41)</f>
        <v>那覇市</v>
      </c>
      <c r="P874" s="102" t="s">
        <v>454</v>
      </c>
      <c r="Q874" s="103">
        <v>41518</v>
      </c>
    </row>
    <row r="875" spans="1:17">
      <c r="A875" s="102">
        <v>4750800346</v>
      </c>
      <c r="B875" s="102" t="s">
        <v>391</v>
      </c>
      <c r="C875" s="102" t="s">
        <v>3907</v>
      </c>
      <c r="D875" s="102" t="s">
        <v>215</v>
      </c>
      <c r="E875" s="102">
        <v>9042172</v>
      </c>
      <c r="F875" s="102" t="s">
        <v>2276</v>
      </c>
      <c r="G875" s="102" t="s">
        <v>216</v>
      </c>
      <c r="H875" s="102" t="s">
        <v>4438</v>
      </c>
      <c r="I875" s="102" t="s">
        <v>4408</v>
      </c>
      <c r="J875" s="102" t="s">
        <v>4067</v>
      </c>
      <c r="K875" s="102" t="s">
        <v>3908</v>
      </c>
      <c r="L875" s="102" t="s">
        <v>1317</v>
      </c>
      <c r="M875" s="102">
        <v>9042172</v>
      </c>
      <c r="N875" s="102" t="s">
        <v>1318</v>
      </c>
      <c r="O875" s="113" t="str">
        <f>LOOKUP(0,0/FIND(プルダウン!$L$1:$L$41,N875),プルダウン!$M$1:$M$41)</f>
        <v>沖縄市</v>
      </c>
      <c r="P875" s="102" t="s">
        <v>1319</v>
      </c>
      <c r="Q875" s="103">
        <v>42095</v>
      </c>
    </row>
    <row r="876" spans="1:17">
      <c r="A876" s="102">
        <v>4750800346</v>
      </c>
      <c r="B876" s="102" t="s">
        <v>388</v>
      </c>
      <c r="C876" s="102" t="s">
        <v>3907</v>
      </c>
      <c r="D876" s="102" t="s">
        <v>215</v>
      </c>
      <c r="E876" s="102">
        <v>9042172</v>
      </c>
      <c r="F876" s="102" t="s">
        <v>2276</v>
      </c>
      <c r="G876" s="102" t="s">
        <v>216</v>
      </c>
      <c r="H876" s="102" t="s">
        <v>4438</v>
      </c>
      <c r="I876" s="102" t="s">
        <v>4408</v>
      </c>
      <c r="J876" s="102" t="s">
        <v>4067</v>
      </c>
      <c r="K876" s="102" t="s">
        <v>3908</v>
      </c>
      <c r="L876" s="102" t="s">
        <v>1317</v>
      </c>
      <c r="M876" s="102">
        <v>9042172</v>
      </c>
      <c r="N876" s="102" t="s">
        <v>1318</v>
      </c>
      <c r="O876" s="113" t="str">
        <f>LOOKUP(0,0/FIND(プルダウン!$L$1:$L$41,N876),プルダウン!$M$1:$M$41)</f>
        <v>沖縄市</v>
      </c>
      <c r="P876" s="102" t="s">
        <v>1319</v>
      </c>
      <c r="Q876" s="103">
        <v>42095</v>
      </c>
    </row>
    <row r="877" spans="1:17">
      <c r="A877" s="102">
        <v>4750801005</v>
      </c>
      <c r="B877" s="102" t="s">
        <v>391</v>
      </c>
      <c r="C877" s="102" t="s">
        <v>3907</v>
      </c>
      <c r="D877" s="102" t="s">
        <v>215</v>
      </c>
      <c r="E877" s="102">
        <v>9042172</v>
      </c>
      <c r="F877" s="102" t="s">
        <v>345</v>
      </c>
      <c r="G877" s="102" t="s">
        <v>216</v>
      </c>
      <c r="H877" s="102" t="s">
        <v>4438</v>
      </c>
      <c r="I877" s="102" t="s">
        <v>4408</v>
      </c>
      <c r="J877" s="102" t="s">
        <v>4067</v>
      </c>
      <c r="K877" s="102" t="s">
        <v>3909</v>
      </c>
      <c r="L877" s="102" t="s">
        <v>1490</v>
      </c>
      <c r="M877" s="102">
        <v>9042172</v>
      </c>
      <c r="N877" s="102" t="s">
        <v>345</v>
      </c>
      <c r="O877" s="113" t="str">
        <f>LOOKUP(0,0/FIND(プルダウン!$L$1:$L$41,N877),プルダウン!$M$1:$M$41)</f>
        <v>沖縄市</v>
      </c>
      <c r="P877" s="102" t="s">
        <v>216</v>
      </c>
      <c r="Q877" s="103">
        <v>44440</v>
      </c>
    </row>
    <row r="878" spans="1:17">
      <c r="A878" s="102">
        <v>4750801005</v>
      </c>
      <c r="B878" s="102" t="s">
        <v>388</v>
      </c>
      <c r="C878" s="102" t="s">
        <v>3907</v>
      </c>
      <c r="D878" s="102" t="s">
        <v>215</v>
      </c>
      <c r="E878" s="102">
        <v>9042172</v>
      </c>
      <c r="F878" s="102" t="s">
        <v>345</v>
      </c>
      <c r="G878" s="102" t="s">
        <v>216</v>
      </c>
      <c r="H878" s="102" t="s">
        <v>4438</v>
      </c>
      <c r="I878" s="102" t="s">
        <v>4408</v>
      </c>
      <c r="J878" s="102" t="s">
        <v>4067</v>
      </c>
      <c r="K878" s="102" t="s">
        <v>3909</v>
      </c>
      <c r="L878" s="102" t="s">
        <v>1490</v>
      </c>
      <c r="M878" s="102">
        <v>9042172</v>
      </c>
      <c r="N878" s="102" t="s">
        <v>345</v>
      </c>
      <c r="O878" s="113" t="str">
        <f>LOOKUP(0,0/FIND(プルダウン!$L$1:$L$41,N878),プルダウン!$M$1:$M$41)</f>
        <v>沖縄市</v>
      </c>
      <c r="P878" s="102" t="s">
        <v>216</v>
      </c>
      <c r="Q878" s="103">
        <v>44440</v>
      </c>
    </row>
    <row r="879" spans="1:17">
      <c r="A879" s="102">
        <v>4751600075</v>
      </c>
      <c r="B879" s="102" t="s">
        <v>391</v>
      </c>
      <c r="C879" s="102" t="s">
        <v>3910</v>
      </c>
      <c r="D879" s="102" t="s">
        <v>292</v>
      </c>
      <c r="E879" s="102">
        <v>9050018</v>
      </c>
      <c r="F879" s="102" t="s">
        <v>3911</v>
      </c>
      <c r="G879" s="102" t="s">
        <v>293</v>
      </c>
      <c r="H879" s="102" t="s">
        <v>4438</v>
      </c>
      <c r="I879" s="102" t="s">
        <v>4409</v>
      </c>
      <c r="J879" s="102" t="s">
        <v>4067</v>
      </c>
      <c r="K879" s="102" t="s">
        <v>3912</v>
      </c>
      <c r="L879" s="102" t="s">
        <v>2010</v>
      </c>
      <c r="M879" s="102">
        <v>9050011</v>
      </c>
      <c r="N879" s="102" t="s">
        <v>2011</v>
      </c>
      <c r="O879" s="113" t="str">
        <f>LOOKUP(0,0/FIND(プルダウン!$L$1:$L$41,N879),プルダウン!$M$1:$M$41)</f>
        <v>名護市</v>
      </c>
      <c r="P879" s="102" t="s">
        <v>2012</v>
      </c>
      <c r="Q879" s="103">
        <v>41000</v>
      </c>
    </row>
    <row r="880" spans="1:17">
      <c r="A880" s="102">
        <v>4751600075</v>
      </c>
      <c r="B880" s="102" t="s">
        <v>388</v>
      </c>
      <c r="C880" s="102" t="s">
        <v>3910</v>
      </c>
      <c r="D880" s="102" t="s">
        <v>292</v>
      </c>
      <c r="E880" s="102">
        <v>9050018</v>
      </c>
      <c r="F880" s="102" t="s">
        <v>3911</v>
      </c>
      <c r="G880" s="102" t="s">
        <v>293</v>
      </c>
      <c r="H880" s="102" t="s">
        <v>4438</v>
      </c>
      <c r="I880" s="102" t="s">
        <v>4409</v>
      </c>
      <c r="J880" s="102" t="s">
        <v>4067</v>
      </c>
      <c r="K880" s="102" t="s">
        <v>3912</v>
      </c>
      <c r="L880" s="102" t="s">
        <v>2010</v>
      </c>
      <c r="M880" s="102">
        <v>9050011</v>
      </c>
      <c r="N880" s="102" t="s">
        <v>2011</v>
      </c>
      <c r="O880" s="113" t="str">
        <f>LOOKUP(0,0/FIND(プルダウン!$L$1:$L$41,N880),プルダウン!$M$1:$M$41)</f>
        <v>名護市</v>
      </c>
      <c r="P880" s="102" t="s">
        <v>2012</v>
      </c>
      <c r="Q880" s="103">
        <v>41000</v>
      </c>
    </row>
    <row r="881" spans="1:17">
      <c r="A881" s="102">
        <v>4751600067</v>
      </c>
      <c r="B881" s="102" t="s">
        <v>391</v>
      </c>
      <c r="C881" s="102" t="s">
        <v>3910</v>
      </c>
      <c r="D881" s="102" t="s">
        <v>292</v>
      </c>
      <c r="E881" s="102">
        <v>9050018</v>
      </c>
      <c r="F881" s="102" t="s">
        <v>2009</v>
      </c>
      <c r="G881" s="102" t="s">
        <v>293</v>
      </c>
      <c r="H881" s="102" t="s">
        <v>4438</v>
      </c>
      <c r="I881" s="102" t="s">
        <v>4409</v>
      </c>
      <c r="J881" s="102" t="s">
        <v>4067</v>
      </c>
      <c r="K881" s="102" t="s">
        <v>3913</v>
      </c>
      <c r="L881" s="102" t="s">
        <v>2008</v>
      </c>
      <c r="M881" s="102">
        <v>9050018</v>
      </c>
      <c r="N881" s="102" t="s">
        <v>2009</v>
      </c>
      <c r="O881" s="113" t="str">
        <f>LOOKUP(0,0/FIND(プルダウン!$L$1:$L$41,N881),プルダウン!$M$1:$M$41)</f>
        <v>名護市</v>
      </c>
      <c r="P881" s="102" t="s">
        <v>293</v>
      </c>
      <c r="Q881" s="103">
        <v>41000</v>
      </c>
    </row>
    <row r="882" spans="1:17">
      <c r="A882" s="102">
        <v>4751600067</v>
      </c>
      <c r="B882" s="102" t="s">
        <v>388</v>
      </c>
      <c r="C882" s="102" t="s">
        <v>3910</v>
      </c>
      <c r="D882" s="102" t="s">
        <v>292</v>
      </c>
      <c r="E882" s="102">
        <v>9050018</v>
      </c>
      <c r="F882" s="102" t="s">
        <v>2009</v>
      </c>
      <c r="G882" s="102" t="s">
        <v>293</v>
      </c>
      <c r="H882" s="102" t="s">
        <v>4438</v>
      </c>
      <c r="I882" s="102" t="s">
        <v>4409</v>
      </c>
      <c r="J882" s="102" t="s">
        <v>4067</v>
      </c>
      <c r="K882" s="102" t="s">
        <v>3913</v>
      </c>
      <c r="L882" s="102" t="s">
        <v>2008</v>
      </c>
      <c r="M882" s="102">
        <v>9050018</v>
      </c>
      <c r="N882" s="102" t="s">
        <v>2009</v>
      </c>
      <c r="O882" s="113" t="str">
        <f>LOOKUP(0,0/FIND(プルダウン!$L$1:$L$41,N882),プルダウン!$M$1:$M$41)</f>
        <v>名護市</v>
      </c>
      <c r="P882" s="102" t="s">
        <v>293</v>
      </c>
      <c r="Q882" s="103">
        <v>41000</v>
      </c>
    </row>
    <row r="883" spans="1:17">
      <c r="A883" s="102">
        <v>4752600108</v>
      </c>
      <c r="B883" s="102" t="s">
        <v>388</v>
      </c>
      <c r="C883" s="102" t="s">
        <v>3914</v>
      </c>
      <c r="D883" s="102" t="s">
        <v>315</v>
      </c>
      <c r="E883" s="102">
        <v>9070004</v>
      </c>
      <c r="F883" s="102" t="s">
        <v>2240</v>
      </c>
      <c r="G883" s="102" t="s">
        <v>316</v>
      </c>
      <c r="H883" s="102" t="s">
        <v>4438</v>
      </c>
      <c r="I883" s="102" t="s">
        <v>4410</v>
      </c>
      <c r="J883" s="102" t="s">
        <v>4067</v>
      </c>
      <c r="K883" s="102" t="s">
        <v>3915</v>
      </c>
      <c r="L883" s="102" t="s">
        <v>2265</v>
      </c>
      <c r="M883" s="102">
        <v>9070024</v>
      </c>
      <c r="N883" s="102" t="s">
        <v>2266</v>
      </c>
      <c r="O883" s="113" t="str">
        <f>LOOKUP(0,0/FIND(プルダウン!$L$1:$L$41,N883),プルダウン!$M$1:$M$41)</f>
        <v>石垣市</v>
      </c>
      <c r="P883" s="102" t="s">
        <v>2267</v>
      </c>
      <c r="Q883" s="103">
        <v>42461</v>
      </c>
    </row>
    <row r="884" spans="1:17">
      <c r="A884" s="102">
        <v>4752600017</v>
      </c>
      <c r="B884" s="102" t="s">
        <v>391</v>
      </c>
      <c r="C884" s="102" t="s">
        <v>3914</v>
      </c>
      <c r="D884" s="102" t="s">
        <v>315</v>
      </c>
      <c r="E884" s="102">
        <v>9070004</v>
      </c>
      <c r="F884" s="102" t="s">
        <v>3916</v>
      </c>
      <c r="G884" s="102" t="s">
        <v>316</v>
      </c>
      <c r="H884" s="102" t="s">
        <v>4438</v>
      </c>
      <c r="I884" s="102" t="s">
        <v>4410</v>
      </c>
      <c r="J884" s="102" t="s">
        <v>4067</v>
      </c>
      <c r="K884" s="102" t="s">
        <v>3917</v>
      </c>
      <c r="L884" s="102" t="s">
        <v>2239</v>
      </c>
      <c r="M884" s="102">
        <v>9070004</v>
      </c>
      <c r="N884" s="102" t="s">
        <v>2240</v>
      </c>
      <c r="O884" s="113" t="str">
        <f>LOOKUP(0,0/FIND(プルダウン!$L$1:$L$41,N884),プルダウン!$M$1:$M$41)</f>
        <v>石垣市</v>
      </c>
      <c r="P884" s="102" t="s">
        <v>316</v>
      </c>
      <c r="Q884" s="103">
        <v>41000</v>
      </c>
    </row>
    <row r="885" spans="1:17">
      <c r="A885" s="102">
        <v>4752600017</v>
      </c>
      <c r="B885" s="102" t="s">
        <v>388</v>
      </c>
      <c r="C885" s="102" t="s">
        <v>3914</v>
      </c>
      <c r="D885" s="102" t="s">
        <v>315</v>
      </c>
      <c r="E885" s="102">
        <v>9070004</v>
      </c>
      <c r="F885" s="102" t="s">
        <v>3916</v>
      </c>
      <c r="G885" s="102" t="s">
        <v>316</v>
      </c>
      <c r="H885" s="102" t="s">
        <v>4438</v>
      </c>
      <c r="I885" s="102" t="s">
        <v>4410</v>
      </c>
      <c r="J885" s="102" t="s">
        <v>4067</v>
      </c>
      <c r="K885" s="102" t="s">
        <v>3918</v>
      </c>
      <c r="L885" s="102" t="s">
        <v>2239</v>
      </c>
      <c r="M885" s="102">
        <v>9070004</v>
      </c>
      <c r="N885" s="102" t="s">
        <v>2240</v>
      </c>
      <c r="O885" s="113" t="str">
        <f>LOOKUP(0,0/FIND(プルダウン!$L$1:$L$41,N885),プルダウン!$M$1:$M$41)</f>
        <v>石垣市</v>
      </c>
      <c r="P885" s="102" t="s">
        <v>316</v>
      </c>
      <c r="Q885" s="103">
        <v>41000</v>
      </c>
    </row>
    <row r="886" spans="1:17">
      <c r="A886" s="102">
        <v>4750800288</v>
      </c>
      <c r="B886" s="102" t="s">
        <v>388</v>
      </c>
      <c r="C886" s="102" t="s">
        <v>3864</v>
      </c>
      <c r="D886" s="102" t="s">
        <v>1306</v>
      </c>
      <c r="E886" s="102">
        <v>9042155</v>
      </c>
      <c r="F886" s="102" t="s">
        <v>3919</v>
      </c>
      <c r="G886" s="102" t="s">
        <v>344</v>
      </c>
      <c r="H886" s="102" t="s">
        <v>4438</v>
      </c>
      <c r="I886" s="102" t="s">
        <v>4411</v>
      </c>
      <c r="J886" s="102" t="s">
        <v>4067</v>
      </c>
      <c r="K886" s="102" t="s">
        <v>3920</v>
      </c>
      <c r="L886" s="102" t="s">
        <v>1307</v>
      </c>
      <c r="M886" s="102">
        <v>9040021</v>
      </c>
      <c r="N886" s="102" t="s">
        <v>229</v>
      </c>
      <c r="O886" s="113" t="str">
        <f>LOOKUP(0,0/FIND(プルダウン!$L$1:$L$41,N886),プルダウン!$M$1:$M$41)</f>
        <v>沖縄市</v>
      </c>
      <c r="P886" s="102" t="s">
        <v>230</v>
      </c>
      <c r="Q886" s="103">
        <v>41365</v>
      </c>
    </row>
    <row r="887" spans="1:17">
      <c r="A887" s="102">
        <v>4751300064</v>
      </c>
      <c r="B887" s="102" t="s">
        <v>391</v>
      </c>
      <c r="C887" s="102" t="s">
        <v>3864</v>
      </c>
      <c r="D887" s="102" t="s">
        <v>1306</v>
      </c>
      <c r="E887" s="102">
        <v>9012202</v>
      </c>
      <c r="F887" s="102" t="s">
        <v>3865</v>
      </c>
      <c r="G887" s="102" t="s">
        <v>3866</v>
      </c>
      <c r="H887" s="102" t="s">
        <v>4438</v>
      </c>
      <c r="I887" s="102" t="s">
        <v>4411</v>
      </c>
      <c r="J887" s="102" t="s">
        <v>4067</v>
      </c>
      <c r="K887" s="102" t="s">
        <v>3921</v>
      </c>
      <c r="L887" s="102" t="s">
        <v>1810</v>
      </c>
      <c r="M887" s="102">
        <v>9042244</v>
      </c>
      <c r="N887" s="102" t="s">
        <v>1811</v>
      </c>
      <c r="O887" s="113" t="str">
        <f>LOOKUP(0,0/FIND(プルダウン!$L$1:$L$41,N887),プルダウン!$M$1:$M$41)</f>
        <v>うるま市</v>
      </c>
      <c r="P887" s="102" t="s">
        <v>1812</v>
      </c>
      <c r="Q887" s="103">
        <v>41000</v>
      </c>
    </row>
    <row r="888" spans="1:17">
      <c r="A888" s="102">
        <v>4750800122</v>
      </c>
      <c r="B888" s="102" t="s">
        <v>388</v>
      </c>
      <c r="C888" s="102" t="s">
        <v>3922</v>
      </c>
      <c r="D888" s="102" t="s">
        <v>235</v>
      </c>
      <c r="E888" s="102">
        <v>9042151</v>
      </c>
      <c r="F888" s="102" t="s">
        <v>1302</v>
      </c>
      <c r="G888" s="102" t="s">
        <v>3923</v>
      </c>
      <c r="H888" s="102" t="s">
        <v>4438</v>
      </c>
      <c r="I888" s="102" t="s">
        <v>4401</v>
      </c>
      <c r="J888" s="102" t="s">
        <v>4067</v>
      </c>
      <c r="K888" s="102" t="s">
        <v>3924</v>
      </c>
      <c r="L888" s="102" t="s">
        <v>1293</v>
      </c>
      <c r="M888" s="102">
        <v>9042151</v>
      </c>
      <c r="N888" s="102" t="s">
        <v>1294</v>
      </c>
      <c r="O888" s="113" t="str">
        <f>LOOKUP(0,0/FIND(プルダウン!$L$1:$L$41,N888),プルダウン!$M$1:$M$41)</f>
        <v>沖縄市</v>
      </c>
      <c r="P888" s="102" t="s">
        <v>1295</v>
      </c>
      <c r="Q888" s="103">
        <v>41000</v>
      </c>
    </row>
    <row r="889" spans="1:17">
      <c r="A889" s="102">
        <v>4750400030</v>
      </c>
      <c r="B889" s="102" t="s">
        <v>388</v>
      </c>
      <c r="C889" s="102" t="s">
        <v>3925</v>
      </c>
      <c r="D889" s="102" t="s">
        <v>178</v>
      </c>
      <c r="E889" s="102">
        <v>9011113</v>
      </c>
      <c r="F889" s="102" t="s">
        <v>1043</v>
      </c>
      <c r="G889" s="102" t="s">
        <v>179</v>
      </c>
      <c r="H889" s="102" t="s">
        <v>4438</v>
      </c>
      <c r="I889" s="102" t="s">
        <v>4412</v>
      </c>
      <c r="J889" s="102" t="s">
        <v>4067</v>
      </c>
      <c r="K889" s="102" t="s">
        <v>3926</v>
      </c>
      <c r="L889" s="102" t="s">
        <v>1042</v>
      </c>
      <c r="M889" s="102">
        <v>9011113</v>
      </c>
      <c r="N889" s="102" t="s">
        <v>1043</v>
      </c>
      <c r="O889" s="113" t="str">
        <f>LOOKUP(0,0/FIND(プルダウン!$L$1:$L$41,N889),プルダウン!$M$1:$M$41)</f>
        <v>南風原町</v>
      </c>
      <c r="P889" s="102" t="s">
        <v>1044</v>
      </c>
      <c r="Q889" s="103">
        <v>41000</v>
      </c>
    </row>
    <row r="890" spans="1:17">
      <c r="A890" s="102">
        <v>4750801039</v>
      </c>
      <c r="B890" s="102" t="s">
        <v>388</v>
      </c>
      <c r="C890" s="102" t="s">
        <v>3927</v>
      </c>
      <c r="D890" s="102" t="s">
        <v>1499</v>
      </c>
      <c r="E890" s="102">
        <v>9042155</v>
      </c>
      <c r="F890" s="102" t="s">
        <v>3928</v>
      </c>
      <c r="G890" s="102" t="s">
        <v>1502</v>
      </c>
      <c r="H890" s="102" t="s">
        <v>4437</v>
      </c>
      <c r="I890" s="102" t="s">
        <v>4413</v>
      </c>
      <c r="J890" s="102" t="s">
        <v>4067</v>
      </c>
      <c r="K890" s="102" t="s">
        <v>3929</v>
      </c>
      <c r="L890" s="102" t="s">
        <v>1500</v>
      </c>
      <c r="M890" s="102">
        <v>9042155</v>
      </c>
      <c r="N890" s="102" t="s">
        <v>1501</v>
      </c>
      <c r="O890" s="113" t="str">
        <f>LOOKUP(0,0/FIND(プルダウン!$L$1:$L$41,N890),プルダウン!$M$1:$M$41)</f>
        <v>沖縄市</v>
      </c>
      <c r="P890" s="102" t="s">
        <v>1502</v>
      </c>
      <c r="Q890" s="103">
        <v>44562</v>
      </c>
    </row>
    <row r="891" spans="1:17">
      <c r="A891" s="102">
        <v>4750100051</v>
      </c>
      <c r="B891" s="102" t="s">
        <v>388</v>
      </c>
      <c r="C891" s="102" t="s">
        <v>3930</v>
      </c>
      <c r="D891" s="102" t="s">
        <v>182</v>
      </c>
      <c r="E891" s="102">
        <v>9030122</v>
      </c>
      <c r="F891" s="102" t="s">
        <v>3931</v>
      </c>
      <c r="G891" s="102" t="s">
        <v>183</v>
      </c>
      <c r="H891" s="102" t="s">
        <v>4438</v>
      </c>
      <c r="I891" s="102" t="s">
        <v>4398</v>
      </c>
      <c r="J891" s="102" t="s">
        <v>4067</v>
      </c>
      <c r="K891" s="102" t="s">
        <v>3932</v>
      </c>
      <c r="L891" s="102" t="s">
        <v>399</v>
      </c>
      <c r="M891" s="102">
        <v>9011113</v>
      </c>
      <c r="N891" s="102" t="s">
        <v>400</v>
      </c>
      <c r="O891" s="113" t="str">
        <f>LOOKUP(0,0/FIND(プルダウン!$L$1:$L$41,N891),プルダウン!$M$1:$M$41)</f>
        <v>南風原町</v>
      </c>
      <c r="P891" s="102" t="s">
        <v>401</v>
      </c>
      <c r="Q891" s="103">
        <v>41000</v>
      </c>
    </row>
    <row r="892" spans="1:17">
      <c r="A892" s="102">
        <v>4750800510</v>
      </c>
      <c r="B892" s="102" t="s">
        <v>391</v>
      </c>
      <c r="C892" s="102" t="s">
        <v>3933</v>
      </c>
      <c r="D892" s="102" t="s">
        <v>1352</v>
      </c>
      <c r="E892" s="102">
        <v>9042151</v>
      </c>
      <c r="F892" s="102" t="s">
        <v>3934</v>
      </c>
      <c r="G892" s="102" t="s">
        <v>3935</v>
      </c>
      <c r="H892" s="102" t="s">
        <v>4438</v>
      </c>
      <c r="I892" s="102" t="s">
        <v>4414</v>
      </c>
      <c r="J892" s="102" t="s">
        <v>4069</v>
      </c>
      <c r="K892" s="102"/>
      <c r="L892" s="102" t="s">
        <v>1353</v>
      </c>
      <c r="M892" s="102">
        <v>9042151</v>
      </c>
      <c r="N892" s="102" t="s">
        <v>1354</v>
      </c>
      <c r="O892" s="113" t="str">
        <f>LOOKUP(0,0/FIND(プルダウン!$L$1:$L$41,N892),プルダウン!$M$1:$M$41)</f>
        <v>沖縄市</v>
      </c>
      <c r="P892" s="102" t="s">
        <v>1355</v>
      </c>
      <c r="Q892" s="103">
        <v>42819</v>
      </c>
    </row>
    <row r="893" spans="1:17">
      <c r="A893" s="102">
        <v>4750800510</v>
      </c>
      <c r="B893" s="102" t="s">
        <v>388</v>
      </c>
      <c r="C893" s="102" t="s">
        <v>3933</v>
      </c>
      <c r="D893" s="102" t="s">
        <v>1352</v>
      </c>
      <c r="E893" s="102">
        <v>9042151</v>
      </c>
      <c r="F893" s="102" t="s">
        <v>3934</v>
      </c>
      <c r="G893" s="102" t="s">
        <v>3935</v>
      </c>
      <c r="H893" s="102" t="s">
        <v>4438</v>
      </c>
      <c r="I893" s="102" t="s">
        <v>4414</v>
      </c>
      <c r="J893" s="102" t="s">
        <v>4069</v>
      </c>
      <c r="K893" s="102"/>
      <c r="L893" s="102" t="s">
        <v>1353</v>
      </c>
      <c r="M893" s="102">
        <v>9042151</v>
      </c>
      <c r="N893" s="102" t="s">
        <v>1354</v>
      </c>
      <c r="O893" s="113" t="str">
        <f>LOOKUP(0,0/FIND(プルダウン!$L$1:$L$41,N893),プルダウン!$M$1:$M$41)</f>
        <v>沖縄市</v>
      </c>
      <c r="P893" s="102" t="s">
        <v>1355</v>
      </c>
      <c r="Q893" s="103">
        <v>42819</v>
      </c>
    </row>
    <row r="894" spans="1:17">
      <c r="A894" s="102">
        <v>4751300114</v>
      </c>
      <c r="B894" s="102" t="s">
        <v>391</v>
      </c>
      <c r="C894" s="102" t="s">
        <v>3936</v>
      </c>
      <c r="D894" s="102" t="s">
        <v>276</v>
      </c>
      <c r="E894" s="102">
        <v>9041106</v>
      </c>
      <c r="F894" s="102" t="s">
        <v>3937</v>
      </c>
      <c r="G894" s="102" t="s">
        <v>277</v>
      </c>
      <c r="H894" s="102" t="s">
        <v>4438</v>
      </c>
      <c r="I894" s="102" t="s">
        <v>4400</v>
      </c>
      <c r="J894" s="102" t="s">
        <v>4067</v>
      </c>
      <c r="K894" s="102" t="s">
        <v>3938</v>
      </c>
      <c r="L894" s="102" t="s">
        <v>1822</v>
      </c>
      <c r="M894" s="102">
        <v>9041106</v>
      </c>
      <c r="N894" s="102" t="s">
        <v>1823</v>
      </c>
      <c r="O894" s="113" t="str">
        <f>LOOKUP(0,0/FIND(プルダウン!$L$1:$L$41,N894),プルダウン!$M$1:$M$41)</f>
        <v>うるま市</v>
      </c>
      <c r="P894" s="102" t="s">
        <v>1824</v>
      </c>
      <c r="Q894" s="103">
        <v>41365</v>
      </c>
    </row>
    <row r="895" spans="1:17">
      <c r="A895" s="102">
        <v>4751300114</v>
      </c>
      <c r="B895" s="102" t="s">
        <v>388</v>
      </c>
      <c r="C895" s="102" t="s">
        <v>3936</v>
      </c>
      <c r="D895" s="102" t="s">
        <v>276</v>
      </c>
      <c r="E895" s="102">
        <v>9041106</v>
      </c>
      <c r="F895" s="102" t="s">
        <v>3937</v>
      </c>
      <c r="G895" s="102" t="s">
        <v>277</v>
      </c>
      <c r="H895" s="102" t="s">
        <v>4438</v>
      </c>
      <c r="I895" s="102" t="s">
        <v>4400</v>
      </c>
      <c r="J895" s="102" t="s">
        <v>4067</v>
      </c>
      <c r="K895" s="102" t="s">
        <v>3938</v>
      </c>
      <c r="L895" s="102" t="s">
        <v>1822</v>
      </c>
      <c r="M895" s="102">
        <v>9041106</v>
      </c>
      <c r="N895" s="102" t="s">
        <v>1823</v>
      </c>
      <c r="O895" s="113" t="str">
        <f>LOOKUP(0,0/FIND(プルダウン!$L$1:$L$41,N895),プルダウン!$M$1:$M$41)</f>
        <v>うるま市</v>
      </c>
      <c r="P895" s="102" t="s">
        <v>1824</v>
      </c>
      <c r="Q895" s="103">
        <v>41365</v>
      </c>
    </row>
    <row r="896" spans="1:17">
      <c r="A896" s="102">
        <v>4750100036</v>
      </c>
      <c r="B896" s="102" t="s">
        <v>391</v>
      </c>
      <c r="C896" s="102" t="s">
        <v>3939</v>
      </c>
      <c r="D896" s="102" t="s">
        <v>395</v>
      </c>
      <c r="E896" s="102">
        <v>9008585</v>
      </c>
      <c r="F896" s="102" t="s">
        <v>3940</v>
      </c>
      <c r="G896" s="102" t="s">
        <v>3941</v>
      </c>
      <c r="H896" s="102" t="s">
        <v>4442</v>
      </c>
      <c r="I896" s="102" t="s">
        <v>4415</v>
      </c>
      <c r="J896" s="102" t="s">
        <v>4131</v>
      </c>
      <c r="K896" s="102" t="s">
        <v>3942</v>
      </c>
      <c r="L896" s="102" t="s">
        <v>396</v>
      </c>
      <c r="M896" s="102">
        <v>9010151</v>
      </c>
      <c r="N896" s="102" t="s">
        <v>397</v>
      </c>
      <c r="O896" s="113" t="str">
        <f>LOOKUP(0,0/FIND(プルダウン!$L$1:$L$41,N896),プルダウン!$M$1:$M$41)</f>
        <v>那覇市</v>
      </c>
      <c r="P896" s="102" t="s">
        <v>398</v>
      </c>
      <c r="Q896" s="103">
        <v>41000</v>
      </c>
    </row>
    <row r="897" spans="1:17">
      <c r="A897" s="102">
        <v>4750100853</v>
      </c>
      <c r="B897" s="102" t="s">
        <v>391</v>
      </c>
      <c r="C897" s="102" t="s">
        <v>3943</v>
      </c>
      <c r="D897" s="102" t="s">
        <v>579</v>
      </c>
      <c r="E897" s="102">
        <v>1240023</v>
      </c>
      <c r="F897" s="102" t="s">
        <v>3944</v>
      </c>
      <c r="G897" s="102" t="s">
        <v>3945</v>
      </c>
      <c r="H897" s="102" t="s">
        <v>4437</v>
      </c>
      <c r="I897" s="102" t="s">
        <v>4416</v>
      </c>
      <c r="J897" s="102" t="s">
        <v>4063</v>
      </c>
      <c r="K897" s="102" t="s">
        <v>3946</v>
      </c>
      <c r="L897" s="102" t="s">
        <v>580</v>
      </c>
      <c r="M897" s="102">
        <v>9020075</v>
      </c>
      <c r="N897" s="102" t="s">
        <v>581</v>
      </c>
      <c r="O897" s="113" t="str">
        <f>LOOKUP(0,0/FIND(プルダウン!$L$1:$L$41,N897),プルダウン!$M$1:$M$41)</f>
        <v>那覇市</v>
      </c>
      <c r="P897" s="102" t="s">
        <v>582</v>
      </c>
      <c r="Q897" s="103">
        <v>43770</v>
      </c>
    </row>
    <row r="898" spans="1:17">
      <c r="A898" s="102">
        <v>4750100853</v>
      </c>
      <c r="B898" s="102" t="s">
        <v>388</v>
      </c>
      <c r="C898" s="102" t="s">
        <v>3943</v>
      </c>
      <c r="D898" s="102" t="s">
        <v>579</v>
      </c>
      <c r="E898" s="102">
        <v>1240023</v>
      </c>
      <c r="F898" s="102" t="s">
        <v>3944</v>
      </c>
      <c r="G898" s="102" t="s">
        <v>3945</v>
      </c>
      <c r="H898" s="102" t="s">
        <v>4437</v>
      </c>
      <c r="I898" s="102" t="s">
        <v>4416</v>
      </c>
      <c r="J898" s="102" t="s">
        <v>4063</v>
      </c>
      <c r="K898" s="102" t="s">
        <v>3946</v>
      </c>
      <c r="L898" s="102" t="s">
        <v>580</v>
      </c>
      <c r="M898" s="102">
        <v>9020075</v>
      </c>
      <c r="N898" s="102" t="s">
        <v>581</v>
      </c>
      <c r="O898" s="113" t="str">
        <f>LOOKUP(0,0/FIND(プルダウン!$L$1:$L$41,N898),プルダウン!$M$1:$M$41)</f>
        <v>那覇市</v>
      </c>
      <c r="P898" s="102" t="s">
        <v>582</v>
      </c>
      <c r="Q898" s="103">
        <v>43770</v>
      </c>
    </row>
    <row r="899" spans="1:17">
      <c r="A899" s="102">
        <v>4752000085</v>
      </c>
      <c r="B899" s="102" t="s">
        <v>391</v>
      </c>
      <c r="C899" s="102" t="s">
        <v>3947</v>
      </c>
      <c r="D899" s="102" t="s">
        <v>579</v>
      </c>
      <c r="E899" s="102">
        <v>1240023</v>
      </c>
      <c r="F899" s="102" t="s">
        <v>3948</v>
      </c>
      <c r="G899" s="102" t="s">
        <v>3945</v>
      </c>
      <c r="H899" s="102" t="s">
        <v>4437</v>
      </c>
      <c r="I899" s="102" t="s">
        <v>4416</v>
      </c>
      <c r="J899" s="102" t="s">
        <v>4063</v>
      </c>
      <c r="K899" s="102" t="s">
        <v>3949</v>
      </c>
      <c r="L899" s="102" t="s">
        <v>2191</v>
      </c>
      <c r="M899" s="102">
        <v>9011205</v>
      </c>
      <c r="N899" s="102" t="s">
        <v>2192</v>
      </c>
      <c r="O899" s="113" t="str">
        <f>LOOKUP(0,0/FIND(プルダウン!$L$1:$L$41,N899),プルダウン!$M$1:$M$41)</f>
        <v>南城市</v>
      </c>
      <c r="P899" s="102" t="s">
        <v>2193</v>
      </c>
      <c r="Q899" s="103">
        <v>43497</v>
      </c>
    </row>
    <row r="900" spans="1:17">
      <c r="A900" s="102">
        <v>4752000085</v>
      </c>
      <c r="B900" s="102" t="s">
        <v>388</v>
      </c>
      <c r="C900" s="102" t="s">
        <v>3947</v>
      </c>
      <c r="D900" s="102" t="s">
        <v>579</v>
      </c>
      <c r="E900" s="102">
        <v>1240023</v>
      </c>
      <c r="F900" s="102" t="s">
        <v>3948</v>
      </c>
      <c r="G900" s="102" t="s">
        <v>3945</v>
      </c>
      <c r="H900" s="102" t="s">
        <v>4437</v>
      </c>
      <c r="I900" s="102" t="s">
        <v>4416</v>
      </c>
      <c r="J900" s="102" t="s">
        <v>4063</v>
      </c>
      <c r="K900" s="102" t="s">
        <v>3949</v>
      </c>
      <c r="L900" s="102" t="s">
        <v>2191</v>
      </c>
      <c r="M900" s="102">
        <v>9011205</v>
      </c>
      <c r="N900" s="102" t="s">
        <v>2192</v>
      </c>
      <c r="O900" s="113" t="str">
        <f>LOOKUP(0,0/FIND(プルダウン!$L$1:$L$41,N900),プルダウン!$M$1:$M$41)</f>
        <v>南城市</v>
      </c>
      <c r="P900" s="102" t="s">
        <v>2193</v>
      </c>
      <c r="Q900" s="103">
        <v>43497</v>
      </c>
    </row>
    <row r="901" spans="1:17">
      <c r="A901" s="102">
        <v>4750400238</v>
      </c>
      <c r="B901" s="102" t="s">
        <v>391</v>
      </c>
      <c r="C901" s="102" t="s">
        <v>3947</v>
      </c>
      <c r="D901" s="102" t="s">
        <v>579</v>
      </c>
      <c r="E901" s="102">
        <v>1240023</v>
      </c>
      <c r="F901" s="102" t="s">
        <v>3948</v>
      </c>
      <c r="G901" s="102" t="s">
        <v>3945</v>
      </c>
      <c r="H901" s="102" t="s">
        <v>4441</v>
      </c>
      <c r="I901" s="102" t="s">
        <v>4417</v>
      </c>
      <c r="J901" s="102" t="s">
        <v>4063</v>
      </c>
      <c r="K901" s="102" t="s">
        <v>3950</v>
      </c>
      <c r="L901" s="102" t="s">
        <v>1074</v>
      </c>
      <c r="M901" s="102">
        <v>9011103</v>
      </c>
      <c r="N901" s="102" t="s">
        <v>1075</v>
      </c>
      <c r="O901" s="113" t="str">
        <f>LOOKUP(0,0/FIND(プルダウン!$L$1:$L$41,N901),プルダウン!$M$1:$M$41)</f>
        <v>南風原町</v>
      </c>
      <c r="P901" s="102" t="s">
        <v>1076</v>
      </c>
      <c r="Q901" s="103">
        <v>43252</v>
      </c>
    </row>
    <row r="902" spans="1:17">
      <c r="A902" s="102">
        <v>4750400238</v>
      </c>
      <c r="B902" s="102" t="s">
        <v>388</v>
      </c>
      <c r="C902" s="102" t="s">
        <v>3947</v>
      </c>
      <c r="D902" s="102" t="s">
        <v>579</v>
      </c>
      <c r="E902" s="102">
        <v>1240023</v>
      </c>
      <c r="F902" s="102" t="s">
        <v>3948</v>
      </c>
      <c r="G902" s="102" t="s">
        <v>3945</v>
      </c>
      <c r="H902" s="102" t="s">
        <v>4441</v>
      </c>
      <c r="I902" s="102" t="s">
        <v>4417</v>
      </c>
      <c r="J902" s="102" t="s">
        <v>4063</v>
      </c>
      <c r="K902" s="102" t="s">
        <v>3950</v>
      </c>
      <c r="L902" s="102" t="s">
        <v>1074</v>
      </c>
      <c r="M902" s="102">
        <v>9011103</v>
      </c>
      <c r="N902" s="102" t="s">
        <v>1075</v>
      </c>
      <c r="O902" s="113" t="str">
        <f>LOOKUP(0,0/FIND(プルダウン!$L$1:$L$41,N902),プルダウン!$M$1:$M$41)</f>
        <v>南風原町</v>
      </c>
      <c r="P902" s="102" t="s">
        <v>1076</v>
      </c>
      <c r="Q902" s="103">
        <v>43252</v>
      </c>
    </row>
    <row r="903" spans="1:17">
      <c r="A903" s="102">
        <v>4750800866</v>
      </c>
      <c r="B903" s="102" t="s">
        <v>391</v>
      </c>
      <c r="C903" s="102" t="s">
        <v>3951</v>
      </c>
      <c r="D903" s="102" t="s">
        <v>579</v>
      </c>
      <c r="E903" s="102">
        <v>1240023</v>
      </c>
      <c r="F903" s="102" t="s">
        <v>3944</v>
      </c>
      <c r="G903" s="102" t="s">
        <v>3945</v>
      </c>
      <c r="H903" s="102" t="s">
        <v>4437</v>
      </c>
      <c r="I903" s="102" t="s">
        <v>4416</v>
      </c>
      <c r="J903" s="102" t="s">
        <v>4063</v>
      </c>
      <c r="K903" s="102" t="s">
        <v>3952</v>
      </c>
      <c r="L903" s="102" t="s">
        <v>1440</v>
      </c>
      <c r="M903" s="102">
        <v>9040003</v>
      </c>
      <c r="N903" s="102" t="s">
        <v>1441</v>
      </c>
      <c r="O903" s="113" t="str">
        <f>LOOKUP(0,0/FIND(プルダウン!$L$1:$L$41,N903),プルダウン!$M$1:$M$41)</f>
        <v>沖縄市</v>
      </c>
      <c r="P903" s="102" t="s">
        <v>1442</v>
      </c>
      <c r="Q903" s="103">
        <v>43862</v>
      </c>
    </row>
    <row r="904" spans="1:17">
      <c r="A904" s="102">
        <v>4750800866</v>
      </c>
      <c r="B904" s="102" t="s">
        <v>388</v>
      </c>
      <c r="C904" s="102" t="s">
        <v>3951</v>
      </c>
      <c r="D904" s="102" t="s">
        <v>579</v>
      </c>
      <c r="E904" s="102">
        <v>1240023</v>
      </c>
      <c r="F904" s="102" t="s">
        <v>3944</v>
      </c>
      <c r="G904" s="102" t="s">
        <v>3945</v>
      </c>
      <c r="H904" s="102" t="s">
        <v>4437</v>
      </c>
      <c r="I904" s="102" t="s">
        <v>4416</v>
      </c>
      <c r="J904" s="102" t="s">
        <v>4063</v>
      </c>
      <c r="K904" s="102" t="s">
        <v>3952</v>
      </c>
      <c r="L904" s="102" t="s">
        <v>1440</v>
      </c>
      <c r="M904" s="102">
        <v>9040003</v>
      </c>
      <c r="N904" s="102" t="s">
        <v>1441</v>
      </c>
      <c r="O904" s="113" t="str">
        <f>LOOKUP(0,0/FIND(プルダウン!$L$1:$L$41,N904),プルダウン!$M$1:$M$41)</f>
        <v>沖縄市</v>
      </c>
      <c r="P904" s="102" t="s">
        <v>1442</v>
      </c>
      <c r="Q904" s="103">
        <v>43862</v>
      </c>
    </row>
    <row r="905" spans="1:17">
      <c r="A905" s="102">
        <v>4750101190</v>
      </c>
      <c r="B905" s="102" t="s">
        <v>391</v>
      </c>
      <c r="C905" s="102" t="s">
        <v>3947</v>
      </c>
      <c r="D905" s="102" t="s">
        <v>579</v>
      </c>
      <c r="E905" s="102">
        <v>1240023</v>
      </c>
      <c r="F905" s="102" t="s">
        <v>3953</v>
      </c>
      <c r="G905" s="102" t="s">
        <v>3945</v>
      </c>
      <c r="H905" s="102" t="s">
        <v>4437</v>
      </c>
      <c r="I905" s="102" t="s">
        <v>4416</v>
      </c>
      <c r="J905" s="102" t="s">
        <v>4063</v>
      </c>
      <c r="K905" s="102" t="s">
        <v>3954</v>
      </c>
      <c r="L905" s="102" t="s">
        <v>700</v>
      </c>
      <c r="M905" s="102">
        <v>9020073</v>
      </c>
      <c r="N905" s="102" t="s">
        <v>701</v>
      </c>
      <c r="O905" s="113" t="str">
        <f>LOOKUP(0,0/FIND(プルダウン!$L$1:$L$41,N905),プルダウン!$M$1:$M$41)</f>
        <v>那覇市</v>
      </c>
      <c r="P905" s="102" t="s">
        <v>702</v>
      </c>
      <c r="Q905" s="103">
        <v>44652</v>
      </c>
    </row>
    <row r="906" spans="1:17">
      <c r="A906" s="102">
        <v>4750101190</v>
      </c>
      <c r="B906" s="102" t="s">
        <v>388</v>
      </c>
      <c r="C906" s="102" t="s">
        <v>3947</v>
      </c>
      <c r="D906" s="102" t="s">
        <v>579</v>
      </c>
      <c r="E906" s="102">
        <v>1240023</v>
      </c>
      <c r="F906" s="102" t="s">
        <v>3953</v>
      </c>
      <c r="G906" s="102" t="s">
        <v>3945</v>
      </c>
      <c r="H906" s="102" t="s">
        <v>4437</v>
      </c>
      <c r="I906" s="102" t="s">
        <v>4416</v>
      </c>
      <c r="J906" s="102" t="s">
        <v>4063</v>
      </c>
      <c r="K906" s="102" t="s">
        <v>3954</v>
      </c>
      <c r="L906" s="102" t="s">
        <v>700</v>
      </c>
      <c r="M906" s="102">
        <v>9020073</v>
      </c>
      <c r="N906" s="102" t="s">
        <v>701</v>
      </c>
      <c r="O906" s="113" t="str">
        <f>LOOKUP(0,0/FIND(プルダウン!$L$1:$L$41,N906),プルダウン!$M$1:$M$41)</f>
        <v>那覇市</v>
      </c>
      <c r="P906" s="102" t="s">
        <v>702</v>
      </c>
      <c r="Q906" s="103">
        <v>44652</v>
      </c>
    </row>
    <row r="907" spans="1:17">
      <c r="A907" s="102">
        <v>4750900302</v>
      </c>
      <c r="B907" s="102" t="s">
        <v>391</v>
      </c>
      <c r="C907" s="102" t="s">
        <v>3947</v>
      </c>
      <c r="D907" s="102" t="s">
        <v>579</v>
      </c>
      <c r="E907" s="102">
        <v>1240023</v>
      </c>
      <c r="F907" s="102" t="s">
        <v>3948</v>
      </c>
      <c r="G907" s="102" t="s">
        <v>3945</v>
      </c>
      <c r="H907" s="102" t="s">
        <v>4437</v>
      </c>
      <c r="I907" s="102" t="s">
        <v>4416</v>
      </c>
      <c r="J907" s="102" t="s">
        <v>4063</v>
      </c>
      <c r="K907" s="102" t="s">
        <v>3955</v>
      </c>
      <c r="L907" s="102" t="s">
        <v>1613</v>
      </c>
      <c r="M907" s="102">
        <v>9012223</v>
      </c>
      <c r="N907" s="102" t="s">
        <v>1614</v>
      </c>
      <c r="O907" s="113" t="str">
        <f>LOOKUP(0,0/FIND(プルダウン!$L$1:$L$41,N907),プルダウン!$M$1:$M$41)</f>
        <v>宜野湾市</v>
      </c>
      <c r="P907" s="102" t="s">
        <v>1615</v>
      </c>
      <c r="Q907" s="103">
        <v>43344</v>
      </c>
    </row>
    <row r="908" spans="1:17">
      <c r="A908" s="102">
        <v>4750900302</v>
      </c>
      <c r="B908" s="102" t="s">
        <v>388</v>
      </c>
      <c r="C908" s="102" t="s">
        <v>3947</v>
      </c>
      <c r="D908" s="102" t="s">
        <v>579</v>
      </c>
      <c r="E908" s="102">
        <v>1240023</v>
      </c>
      <c r="F908" s="102" t="s">
        <v>3948</v>
      </c>
      <c r="G908" s="102" t="s">
        <v>3945</v>
      </c>
      <c r="H908" s="102" t="s">
        <v>4437</v>
      </c>
      <c r="I908" s="102" t="s">
        <v>4416</v>
      </c>
      <c r="J908" s="102" t="s">
        <v>4063</v>
      </c>
      <c r="K908" s="102" t="s">
        <v>3955</v>
      </c>
      <c r="L908" s="102" t="s">
        <v>1613</v>
      </c>
      <c r="M908" s="102">
        <v>9012223</v>
      </c>
      <c r="N908" s="102" t="s">
        <v>1614</v>
      </c>
      <c r="O908" s="113" t="str">
        <f>LOOKUP(0,0/FIND(プルダウン!$L$1:$L$41,N908),プルダウン!$M$1:$M$41)</f>
        <v>宜野湾市</v>
      </c>
      <c r="P908" s="102" t="s">
        <v>1616</v>
      </c>
      <c r="Q908" s="103">
        <v>43344</v>
      </c>
    </row>
    <row r="909" spans="1:17">
      <c r="A909" s="102">
        <v>4750100929</v>
      </c>
      <c r="B909" s="102" t="s">
        <v>391</v>
      </c>
      <c r="C909" s="102" t="s">
        <v>3956</v>
      </c>
      <c r="D909" s="102" t="s">
        <v>579</v>
      </c>
      <c r="E909" s="102">
        <v>1240023</v>
      </c>
      <c r="F909" s="102" t="s">
        <v>3957</v>
      </c>
      <c r="G909" s="102" t="s">
        <v>3945</v>
      </c>
      <c r="H909" s="102" t="s">
        <v>4437</v>
      </c>
      <c r="I909" s="102" t="s">
        <v>4416</v>
      </c>
      <c r="J909" s="102" t="s">
        <v>4063</v>
      </c>
      <c r="K909" s="102" t="s">
        <v>3958</v>
      </c>
      <c r="L909" s="102" t="s">
        <v>604</v>
      </c>
      <c r="M909" s="102">
        <v>9020062</v>
      </c>
      <c r="N909" s="102" t="s">
        <v>605</v>
      </c>
      <c r="O909" s="113" t="str">
        <f>LOOKUP(0,0/FIND(プルダウン!$L$1:$L$41,N909),プルダウン!$M$1:$M$41)</f>
        <v>那覇市</v>
      </c>
      <c r="P909" s="102" t="s">
        <v>606</v>
      </c>
      <c r="Q909" s="103">
        <v>43952</v>
      </c>
    </row>
    <row r="910" spans="1:17">
      <c r="A910" s="102">
        <v>4750100929</v>
      </c>
      <c r="B910" s="102" t="s">
        <v>388</v>
      </c>
      <c r="C910" s="102" t="s">
        <v>3956</v>
      </c>
      <c r="D910" s="102" t="s">
        <v>579</v>
      </c>
      <c r="E910" s="102">
        <v>1240023</v>
      </c>
      <c r="F910" s="102" t="s">
        <v>3957</v>
      </c>
      <c r="G910" s="102" t="s">
        <v>3945</v>
      </c>
      <c r="H910" s="102" t="s">
        <v>4437</v>
      </c>
      <c r="I910" s="102" t="s">
        <v>4416</v>
      </c>
      <c r="J910" s="102" t="s">
        <v>4063</v>
      </c>
      <c r="K910" s="102" t="s">
        <v>3958</v>
      </c>
      <c r="L910" s="102" t="s">
        <v>604</v>
      </c>
      <c r="M910" s="102">
        <v>9020062</v>
      </c>
      <c r="N910" s="102" t="s">
        <v>605</v>
      </c>
      <c r="O910" s="113" t="str">
        <f>LOOKUP(0,0/FIND(プルダウン!$L$1:$L$41,N910),プルダウン!$M$1:$M$41)</f>
        <v>那覇市</v>
      </c>
      <c r="P910" s="102" t="s">
        <v>606</v>
      </c>
      <c r="Q910" s="103">
        <v>43952</v>
      </c>
    </row>
    <row r="911" spans="1:17">
      <c r="A911" s="102">
        <v>4750800205</v>
      </c>
      <c r="B911" s="102" t="s">
        <v>388</v>
      </c>
      <c r="C911" s="102" t="s">
        <v>3959</v>
      </c>
      <c r="D911" s="102" t="s">
        <v>1300</v>
      </c>
      <c r="E911" s="102">
        <v>9042151</v>
      </c>
      <c r="F911" s="102" t="s">
        <v>1302</v>
      </c>
      <c r="G911" s="102" t="s">
        <v>3923</v>
      </c>
      <c r="H911" s="102" t="s">
        <v>4438</v>
      </c>
      <c r="I911" s="102" t="s">
        <v>4401</v>
      </c>
      <c r="J911" s="102" t="s">
        <v>4067</v>
      </c>
      <c r="K911" s="102" t="s">
        <v>3960</v>
      </c>
      <c r="L911" s="102" t="s">
        <v>1301</v>
      </c>
      <c r="M911" s="102">
        <v>9042151</v>
      </c>
      <c r="N911" s="102" t="s">
        <v>1302</v>
      </c>
      <c r="O911" s="113" t="str">
        <f>LOOKUP(0,0/FIND(プルダウン!$L$1:$L$41,N911),プルダウン!$M$1:$M$41)</f>
        <v>沖縄市</v>
      </c>
      <c r="P911" s="102" t="s">
        <v>1295</v>
      </c>
      <c r="Q911" s="103">
        <v>41000</v>
      </c>
    </row>
    <row r="912" spans="1:17">
      <c r="A912" s="102">
        <v>4751200389</v>
      </c>
      <c r="B912" s="102" t="s">
        <v>388</v>
      </c>
      <c r="C912" s="102" t="s">
        <v>3961</v>
      </c>
      <c r="D912" s="102" t="s">
        <v>1752</v>
      </c>
      <c r="E912" s="102">
        <v>9050017</v>
      </c>
      <c r="F912" s="102" t="s">
        <v>3962</v>
      </c>
      <c r="G912" s="102" t="s">
        <v>3963</v>
      </c>
      <c r="H912" s="102" t="s">
        <v>4437</v>
      </c>
      <c r="I912" s="102" t="s">
        <v>4418</v>
      </c>
      <c r="J912" s="102" t="s">
        <v>4063</v>
      </c>
      <c r="K912" s="102" t="s">
        <v>3964</v>
      </c>
      <c r="L912" s="102" t="s">
        <v>1753</v>
      </c>
      <c r="M912" s="102">
        <v>9012424</v>
      </c>
      <c r="N912" s="102" t="s">
        <v>1754</v>
      </c>
      <c r="O912" s="113" t="str">
        <f>LOOKUP(0,0/FIND(プルダウン!$L$1:$L$41,N912),プルダウン!$M$1:$M$41)</f>
        <v>中城村</v>
      </c>
      <c r="P912" s="102" t="s">
        <v>1755</v>
      </c>
      <c r="Q912" s="103">
        <v>43647</v>
      </c>
    </row>
    <row r="913" spans="1:17">
      <c r="A913" s="102">
        <v>4751900129</v>
      </c>
      <c r="B913" s="102" t="s">
        <v>388</v>
      </c>
      <c r="C913" s="102"/>
      <c r="D913" s="102" t="s">
        <v>1752</v>
      </c>
      <c r="E913" s="102">
        <v>9050017</v>
      </c>
      <c r="F913" s="102" t="s">
        <v>3965</v>
      </c>
      <c r="G913" s="102" t="s">
        <v>3963</v>
      </c>
      <c r="H913" s="102" t="s">
        <v>4437</v>
      </c>
      <c r="I913" s="102" t="s">
        <v>4418</v>
      </c>
      <c r="J913" s="102" t="s">
        <v>4063</v>
      </c>
      <c r="K913" s="102" t="s">
        <v>3966</v>
      </c>
      <c r="L913" s="102" t="s">
        <v>2164</v>
      </c>
      <c r="M913" s="102">
        <v>9011301</v>
      </c>
      <c r="N913" s="102" t="s">
        <v>2165</v>
      </c>
      <c r="O913" s="113" t="str">
        <f>LOOKUP(0,0/FIND(プルダウン!$L$1:$L$41,N913),プルダウン!$M$1:$M$41)</f>
        <v>与那原町</v>
      </c>
      <c r="P913" s="102" t="s">
        <v>2166</v>
      </c>
      <c r="Q913" s="103">
        <v>44652</v>
      </c>
    </row>
    <row r="914" spans="1:17">
      <c r="A914" s="102">
        <v>4750100804</v>
      </c>
      <c r="B914" s="102" t="s">
        <v>391</v>
      </c>
      <c r="C914" s="102" t="s">
        <v>3967</v>
      </c>
      <c r="D914" s="102" t="s">
        <v>560</v>
      </c>
      <c r="E914" s="102">
        <v>9020076</v>
      </c>
      <c r="F914" s="102" t="s">
        <v>3968</v>
      </c>
      <c r="G914" s="102" t="s">
        <v>3969</v>
      </c>
      <c r="H914" s="102" t="s">
        <v>4441</v>
      </c>
      <c r="I914" s="102" t="s">
        <v>4419</v>
      </c>
      <c r="J914" s="102" t="s">
        <v>4420</v>
      </c>
      <c r="K914" s="102" t="s">
        <v>3970</v>
      </c>
      <c r="L914" s="102" t="s">
        <v>561</v>
      </c>
      <c r="M914" s="102">
        <v>9020075</v>
      </c>
      <c r="N914" s="102" t="s">
        <v>562</v>
      </c>
      <c r="O914" s="113" t="str">
        <f>LOOKUP(0,0/FIND(プルダウン!$L$1:$L$41,N914),プルダウン!$M$1:$M$41)</f>
        <v>那覇市</v>
      </c>
      <c r="P914" s="102" t="s">
        <v>563</v>
      </c>
      <c r="Q914" s="103">
        <v>43617</v>
      </c>
    </row>
    <row r="915" spans="1:17">
      <c r="A915" s="102">
        <v>4750100804</v>
      </c>
      <c r="B915" s="102" t="s">
        <v>388</v>
      </c>
      <c r="C915" s="102" t="s">
        <v>3967</v>
      </c>
      <c r="D915" s="102" t="s">
        <v>560</v>
      </c>
      <c r="E915" s="102">
        <v>9020076</v>
      </c>
      <c r="F915" s="102" t="s">
        <v>3968</v>
      </c>
      <c r="G915" s="102" t="s">
        <v>3969</v>
      </c>
      <c r="H915" s="102" t="s">
        <v>4441</v>
      </c>
      <c r="I915" s="102" t="s">
        <v>4419</v>
      </c>
      <c r="J915" s="102" t="s">
        <v>4420</v>
      </c>
      <c r="K915" s="102" t="s">
        <v>3970</v>
      </c>
      <c r="L915" s="102" t="s">
        <v>561</v>
      </c>
      <c r="M915" s="102">
        <v>9020075</v>
      </c>
      <c r="N915" s="102" t="s">
        <v>562</v>
      </c>
      <c r="O915" s="113" t="str">
        <f>LOOKUP(0,0/FIND(プルダウン!$L$1:$L$41,N915),プルダウン!$M$1:$M$41)</f>
        <v>那覇市</v>
      </c>
      <c r="P915" s="102" t="s">
        <v>563</v>
      </c>
      <c r="Q915" s="103">
        <v>43617</v>
      </c>
    </row>
    <row r="916" spans="1:17">
      <c r="A916" s="102">
        <v>4750200497</v>
      </c>
      <c r="B916" s="102" t="s">
        <v>391</v>
      </c>
      <c r="C916" s="102" t="s">
        <v>3971</v>
      </c>
      <c r="D916" s="102" t="s">
        <v>868</v>
      </c>
      <c r="E916" s="102">
        <v>9000021</v>
      </c>
      <c r="F916" s="102" t="s">
        <v>3972</v>
      </c>
      <c r="G916" s="102" t="s">
        <v>3973</v>
      </c>
      <c r="H916" s="102" t="s">
        <v>4437</v>
      </c>
      <c r="I916" s="102" t="s">
        <v>4421</v>
      </c>
      <c r="J916" s="102" t="s">
        <v>4063</v>
      </c>
      <c r="K916" s="102" t="s">
        <v>3974</v>
      </c>
      <c r="L916" s="102" t="s">
        <v>869</v>
      </c>
      <c r="M916" s="102">
        <v>9010325</v>
      </c>
      <c r="N916" s="102" t="s">
        <v>870</v>
      </c>
      <c r="O916" s="113" t="str">
        <f>LOOKUP(0,0/FIND(プルダウン!$L$1:$L$41,N916),プルダウン!$M$1:$M$41)</f>
        <v>糸満市</v>
      </c>
      <c r="P916" s="102" t="s">
        <v>810</v>
      </c>
      <c r="Q916" s="103">
        <v>44531</v>
      </c>
    </row>
    <row r="917" spans="1:17">
      <c r="A917" s="102">
        <v>4750200497</v>
      </c>
      <c r="B917" s="102" t="s">
        <v>388</v>
      </c>
      <c r="C917" s="102" t="s">
        <v>3971</v>
      </c>
      <c r="D917" s="102" t="s">
        <v>868</v>
      </c>
      <c r="E917" s="102">
        <v>9000021</v>
      </c>
      <c r="F917" s="102" t="s">
        <v>3972</v>
      </c>
      <c r="G917" s="102" t="s">
        <v>3973</v>
      </c>
      <c r="H917" s="102" t="s">
        <v>4437</v>
      </c>
      <c r="I917" s="102" t="s">
        <v>4421</v>
      </c>
      <c r="J917" s="102" t="s">
        <v>4063</v>
      </c>
      <c r="K917" s="102" t="s">
        <v>3974</v>
      </c>
      <c r="L917" s="102" t="s">
        <v>869</v>
      </c>
      <c r="M917" s="102">
        <v>9010325</v>
      </c>
      <c r="N917" s="102" t="s">
        <v>870</v>
      </c>
      <c r="O917" s="113" t="str">
        <f>LOOKUP(0,0/FIND(プルダウン!$L$1:$L$41,N917),プルダウン!$M$1:$M$41)</f>
        <v>糸満市</v>
      </c>
      <c r="P917" s="102" t="s">
        <v>871</v>
      </c>
      <c r="Q917" s="103">
        <v>44531</v>
      </c>
    </row>
    <row r="918" spans="1:17">
      <c r="A918" s="102">
        <v>4750100101</v>
      </c>
      <c r="B918" s="102" t="s">
        <v>391</v>
      </c>
      <c r="C918" s="102" t="s">
        <v>3975</v>
      </c>
      <c r="D918" s="102" t="s">
        <v>413</v>
      </c>
      <c r="E918" s="102">
        <v>9020066</v>
      </c>
      <c r="F918" s="102" t="s">
        <v>415</v>
      </c>
      <c r="G918" s="102" t="s">
        <v>3976</v>
      </c>
      <c r="H918" s="102" t="s">
        <v>4437</v>
      </c>
      <c r="I918" s="102" t="s">
        <v>4422</v>
      </c>
      <c r="J918" s="102" t="s">
        <v>4063</v>
      </c>
      <c r="K918" s="102" t="s">
        <v>3977</v>
      </c>
      <c r="L918" s="102" t="s">
        <v>414</v>
      </c>
      <c r="M918" s="102">
        <v>9020066</v>
      </c>
      <c r="N918" s="102" t="s">
        <v>415</v>
      </c>
      <c r="O918" s="113" t="str">
        <f>LOOKUP(0,0/FIND(プルダウン!$L$1:$L$41,N918),プルダウン!$M$1:$M$41)</f>
        <v>那覇市</v>
      </c>
      <c r="P918" s="102" t="s">
        <v>416</v>
      </c>
      <c r="Q918" s="103">
        <v>41000</v>
      </c>
    </row>
    <row r="919" spans="1:17">
      <c r="A919" s="102">
        <v>4750100101</v>
      </c>
      <c r="B919" s="102" t="s">
        <v>388</v>
      </c>
      <c r="C919" s="102" t="s">
        <v>3975</v>
      </c>
      <c r="D919" s="102" t="s">
        <v>413</v>
      </c>
      <c r="E919" s="102">
        <v>9020066</v>
      </c>
      <c r="F919" s="102" t="s">
        <v>415</v>
      </c>
      <c r="G919" s="102" t="s">
        <v>3976</v>
      </c>
      <c r="H919" s="102" t="s">
        <v>4437</v>
      </c>
      <c r="I919" s="102" t="s">
        <v>4422</v>
      </c>
      <c r="J919" s="102" t="s">
        <v>4063</v>
      </c>
      <c r="K919" s="102" t="s">
        <v>3977</v>
      </c>
      <c r="L919" s="102" t="s">
        <v>414</v>
      </c>
      <c r="M919" s="102">
        <v>9020066</v>
      </c>
      <c r="N919" s="102" t="s">
        <v>415</v>
      </c>
      <c r="O919" s="113" t="str">
        <f>LOOKUP(0,0/FIND(プルダウン!$L$1:$L$41,N919),プルダウン!$M$1:$M$41)</f>
        <v>那覇市</v>
      </c>
      <c r="P919" s="102" t="s">
        <v>416</v>
      </c>
      <c r="Q919" s="103">
        <v>41000</v>
      </c>
    </row>
    <row r="920" spans="1:17">
      <c r="A920" s="102">
        <v>4750100259</v>
      </c>
      <c r="B920" s="102" t="s">
        <v>391</v>
      </c>
      <c r="C920" s="102" t="s">
        <v>3978</v>
      </c>
      <c r="D920" s="102" t="s">
        <v>413</v>
      </c>
      <c r="E920" s="102">
        <v>9020066</v>
      </c>
      <c r="F920" s="102" t="s">
        <v>3979</v>
      </c>
      <c r="G920" s="102" t="s">
        <v>3976</v>
      </c>
      <c r="H920" s="102" t="s">
        <v>4437</v>
      </c>
      <c r="I920" s="102" t="s">
        <v>4422</v>
      </c>
      <c r="J920" s="102" t="s">
        <v>4063</v>
      </c>
      <c r="K920" s="102" t="s">
        <v>3980</v>
      </c>
      <c r="L920" s="102" t="s">
        <v>437</v>
      </c>
      <c r="M920" s="102">
        <v>9000021</v>
      </c>
      <c r="N920" s="102" t="s">
        <v>438</v>
      </c>
      <c r="O920" s="113" t="str">
        <f>LOOKUP(0,0/FIND(プルダウン!$L$1:$L$41,N920),プルダウン!$M$1:$M$41)</f>
        <v>那覇市</v>
      </c>
      <c r="P920" s="102" t="s">
        <v>439</v>
      </c>
      <c r="Q920" s="103">
        <v>41518</v>
      </c>
    </row>
    <row r="921" spans="1:17">
      <c r="A921" s="102">
        <v>4750100259</v>
      </c>
      <c r="B921" s="102" t="s">
        <v>388</v>
      </c>
      <c r="C921" s="102" t="s">
        <v>3978</v>
      </c>
      <c r="D921" s="102" t="s">
        <v>413</v>
      </c>
      <c r="E921" s="102">
        <v>9020066</v>
      </c>
      <c r="F921" s="102" t="s">
        <v>3979</v>
      </c>
      <c r="G921" s="102" t="s">
        <v>3976</v>
      </c>
      <c r="H921" s="102" t="s">
        <v>4437</v>
      </c>
      <c r="I921" s="102" t="s">
        <v>4422</v>
      </c>
      <c r="J921" s="102" t="s">
        <v>4063</v>
      </c>
      <c r="K921" s="102" t="s">
        <v>3980</v>
      </c>
      <c r="L921" s="102" t="s">
        <v>437</v>
      </c>
      <c r="M921" s="102">
        <v>9000021</v>
      </c>
      <c r="N921" s="102" t="s">
        <v>438</v>
      </c>
      <c r="O921" s="113" t="str">
        <f>LOOKUP(0,0/FIND(プルダウン!$L$1:$L$41,N921),プルダウン!$M$1:$M$41)</f>
        <v>那覇市</v>
      </c>
      <c r="P921" s="102" t="s">
        <v>439</v>
      </c>
      <c r="Q921" s="103">
        <v>41183</v>
      </c>
    </row>
    <row r="922" spans="1:17">
      <c r="A922" s="102">
        <v>4750200034</v>
      </c>
      <c r="B922" s="102" t="s">
        <v>388</v>
      </c>
      <c r="C922" s="102" t="s">
        <v>3981</v>
      </c>
      <c r="D922" s="102" t="s">
        <v>135</v>
      </c>
      <c r="E922" s="102">
        <v>9020072</v>
      </c>
      <c r="F922" s="102" t="s">
        <v>403</v>
      </c>
      <c r="G922" s="102" t="s">
        <v>137</v>
      </c>
      <c r="H922" s="102" t="s">
        <v>4437</v>
      </c>
      <c r="I922" s="102" t="s">
        <v>4123</v>
      </c>
      <c r="J922" s="102" t="s">
        <v>4184</v>
      </c>
      <c r="K922" s="102" t="s">
        <v>3982</v>
      </c>
      <c r="L922" s="102" t="s">
        <v>744</v>
      </c>
      <c r="M922" s="102">
        <v>9020072</v>
      </c>
      <c r="N922" s="102" t="s">
        <v>745</v>
      </c>
      <c r="O922" s="113" t="str">
        <f>LOOKUP(0,0/FIND(プルダウン!$L$1:$L$41,N922),プルダウン!$M$1:$M$41)</f>
        <v>那覇市</v>
      </c>
      <c r="P922" s="102" t="s">
        <v>746</v>
      </c>
      <c r="Q922" s="103">
        <v>41000</v>
      </c>
    </row>
    <row r="923" spans="1:17">
      <c r="A923" s="102">
        <v>4750100366</v>
      </c>
      <c r="B923" s="102" t="s">
        <v>391</v>
      </c>
      <c r="C923" s="102" t="s">
        <v>3981</v>
      </c>
      <c r="D923" s="102" t="s">
        <v>135</v>
      </c>
      <c r="E923" s="102">
        <v>9020072</v>
      </c>
      <c r="F923" s="102" t="s">
        <v>329</v>
      </c>
      <c r="G923" s="102" t="s">
        <v>137</v>
      </c>
      <c r="H923" s="102" t="s">
        <v>4437</v>
      </c>
      <c r="I923" s="102" t="s">
        <v>4123</v>
      </c>
      <c r="J923" s="102" t="s">
        <v>4184</v>
      </c>
      <c r="K923" s="102" t="s">
        <v>3983</v>
      </c>
      <c r="L923" s="102" t="s">
        <v>459</v>
      </c>
      <c r="M923" s="102">
        <v>9020073</v>
      </c>
      <c r="N923" s="102" t="s">
        <v>460</v>
      </c>
      <c r="O923" s="113" t="str">
        <f>LOOKUP(0,0/FIND(プルダウン!$L$1:$L$41,N923),プルダウン!$M$1:$M$41)</f>
        <v>那覇市</v>
      </c>
      <c r="P923" s="102" t="s">
        <v>461</v>
      </c>
      <c r="Q923" s="103">
        <v>41699</v>
      </c>
    </row>
    <row r="924" spans="1:17">
      <c r="A924" s="102">
        <v>4750100291</v>
      </c>
      <c r="B924" s="102" t="s">
        <v>391</v>
      </c>
      <c r="C924" s="102" t="s">
        <v>3981</v>
      </c>
      <c r="D924" s="102" t="s">
        <v>135</v>
      </c>
      <c r="E924" s="102">
        <v>9020072</v>
      </c>
      <c r="F924" s="102" t="s">
        <v>329</v>
      </c>
      <c r="G924" s="102" t="s">
        <v>137</v>
      </c>
      <c r="H924" s="102" t="s">
        <v>4437</v>
      </c>
      <c r="I924" s="102" t="s">
        <v>4123</v>
      </c>
      <c r="J924" s="102" t="s">
        <v>4063</v>
      </c>
      <c r="K924" s="102" t="s">
        <v>3984</v>
      </c>
      <c r="L924" s="102" t="s">
        <v>443</v>
      </c>
      <c r="M924" s="102">
        <v>9020073</v>
      </c>
      <c r="N924" s="102" t="s">
        <v>444</v>
      </c>
      <c r="O924" s="113" t="str">
        <f>LOOKUP(0,0/FIND(プルダウン!$L$1:$L$41,N924),プルダウン!$M$1:$M$41)</f>
        <v>那覇市</v>
      </c>
      <c r="P924" s="102" t="s">
        <v>445</v>
      </c>
      <c r="Q924" s="103">
        <v>41487</v>
      </c>
    </row>
    <row r="925" spans="1:17">
      <c r="A925" s="102">
        <v>4750100069</v>
      </c>
      <c r="B925" s="102" t="s">
        <v>388</v>
      </c>
      <c r="C925" s="102" t="s">
        <v>3981</v>
      </c>
      <c r="D925" s="102" t="s">
        <v>135</v>
      </c>
      <c r="E925" s="102">
        <v>9020072</v>
      </c>
      <c r="F925" s="102" t="s">
        <v>403</v>
      </c>
      <c r="G925" s="102" t="s">
        <v>137</v>
      </c>
      <c r="H925" s="102" t="s">
        <v>4437</v>
      </c>
      <c r="I925" s="102" t="s">
        <v>4123</v>
      </c>
      <c r="J925" s="102" t="s">
        <v>4184</v>
      </c>
      <c r="K925" s="102" t="s">
        <v>3985</v>
      </c>
      <c r="L925" s="102" t="s">
        <v>402</v>
      </c>
      <c r="M925" s="102">
        <v>9020072</v>
      </c>
      <c r="N925" s="102" t="s">
        <v>403</v>
      </c>
      <c r="O925" s="113" t="str">
        <f>LOOKUP(0,0/FIND(プルダウン!$L$1:$L$41,N925),プルダウン!$M$1:$M$41)</f>
        <v>那覇市</v>
      </c>
      <c r="P925" s="102" t="s">
        <v>137</v>
      </c>
      <c r="Q925" s="103">
        <v>41000</v>
      </c>
    </row>
    <row r="926" spans="1:17">
      <c r="A926" s="102">
        <v>4750400055</v>
      </c>
      <c r="B926" s="102" t="s">
        <v>388</v>
      </c>
      <c r="C926" s="102" t="s">
        <v>3986</v>
      </c>
      <c r="D926" s="102" t="s">
        <v>1045</v>
      </c>
      <c r="E926" s="102">
        <v>9011104</v>
      </c>
      <c r="F926" s="102" t="s">
        <v>3987</v>
      </c>
      <c r="G926" s="102" t="s">
        <v>3988</v>
      </c>
      <c r="H926" s="102" t="s">
        <v>4437</v>
      </c>
      <c r="I926" s="102" t="s">
        <v>4423</v>
      </c>
      <c r="J926" s="102" t="s">
        <v>4063</v>
      </c>
      <c r="K926" s="102" t="s">
        <v>3587</v>
      </c>
      <c r="L926" s="102" t="s">
        <v>1046</v>
      </c>
      <c r="M926" s="102">
        <v>9011104</v>
      </c>
      <c r="N926" s="102" t="s">
        <v>1047</v>
      </c>
      <c r="O926" s="113" t="str">
        <f>LOOKUP(0,0/FIND(プルダウン!$L$1:$L$41,N926),プルダウン!$M$1:$M$41)</f>
        <v>南風原町</v>
      </c>
      <c r="P926" s="102" t="s">
        <v>1048</v>
      </c>
      <c r="Q926" s="103">
        <v>41122</v>
      </c>
    </row>
    <row r="927" spans="1:17">
      <c r="A927" s="102">
        <v>4750500029</v>
      </c>
      <c r="B927" s="102" t="s">
        <v>388</v>
      </c>
      <c r="C927" s="102" t="s">
        <v>3989</v>
      </c>
      <c r="D927" s="102" t="s">
        <v>1122</v>
      </c>
      <c r="E927" s="102">
        <v>9030117</v>
      </c>
      <c r="F927" s="102" t="s">
        <v>3990</v>
      </c>
      <c r="G927" s="102" t="s">
        <v>1125</v>
      </c>
      <c r="H927" s="102" t="s">
        <v>4437</v>
      </c>
      <c r="I927" s="102" t="s">
        <v>4424</v>
      </c>
      <c r="J927" s="102" t="s">
        <v>4063</v>
      </c>
      <c r="K927" s="102" t="s">
        <v>3991</v>
      </c>
      <c r="L927" s="102" t="s">
        <v>1123</v>
      </c>
      <c r="M927" s="102">
        <v>9030117</v>
      </c>
      <c r="N927" s="102" t="s">
        <v>1124</v>
      </c>
      <c r="O927" s="113" t="str">
        <f>LOOKUP(0,0/FIND(プルダウン!$L$1:$L$41,N927),プルダウン!$M$1:$M$41)</f>
        <v>西原町</v>
      </c>
      <c r="P927" s="102" t="s">
        <v>1125</v>
      </c>
      <c r="Q927" s="103">
        <v>41000</v>
      </c>
    </row>
    <row r="928" spans="1:17">
      <c r="A928" s="102">
        <v>4750300362</v>
      </c>
      <c r="B928" s="102" t="s">
        <v>391</v>
      </c>
      <c r="C928" s="102" t="s">
        <v>3992</v>
      </c>
      <c r="D928" s="102" t="s">
        <v>959</v>
      </c>
      <c r="E928" s="102">
        <v>9012111</v>
      </c>
      <c r="F928" s="102" t="s">
        <v>3993</v>
      </c>
      <c r="G928" s="102" t="s">
        <v>3994</v>
      </c>
      <c r="H928" s="102" t="s">
        <v>4437</v>
      </c>
      <c r="I928" s="102" t="s">
        <v>4425</v>
      </c>
      <c r="J928" s="102" t="s">
        <v>4063</v>
      </c>
      <c r="K928" s="102" t="s">
        <v>3995</v>
      </c>
      <c r="L928" s="102" t="s">
        <v>960</v>
      </c>
      <c r="M928" s="102">
        <v>9012111</v>
      </c>
      <c r="N928" s="102" t="s">
        <v>961</v>
      </c>
      <c r="O928" s="113" t="str">
        <f>LOOKUP(0,0/FIND(プルダウン!$L$1:$L$41,N928),プルダウン!$M$1:$M$41)</f>
        <v>浦添市</v>
      </c>
      <c r="P928" s="102" t="s">
        <v>962</v>
      </c>
      <c r="Q928" s="103">
        <v>42795</v>
      </c>
    </row>
    <row r="929" spans="1:17">
      <c r="A929" s="102">
        <v>4750300362</v>
      </c>
      <c r="B929" s="102" t="s">
        <v>388</v>
      </c>
      <c r="C929" s="102" t="s">
        <v>3992</v>
      </c>
      <c r="D929" s="102" t="s">
        <v>959</v>
      </c>
      <c r="E929" s="102">
        <v>9012111</v>
      </c>
      <c r="F929" s="102" t="s">
        <v>3993</v>
      </c>
      <c r="G929" s="102" t="s">
        <v>3994</v>
      </c>
      <c r="H929" s="102" t="s">
        <v>4437</v>
      </c>
      <c r="I929" s="102" t="s">
        <v>4425</v>
      </c>
      <c r="J929" s="102" t="s">
        <v>4063</v>
      </c>
      <c r="K929" s="102" t="s">
        <v>3995</v>
      </c>
      <c r="L929" s="102" t="s">
        <v>960</v>
      </c>
      <c r="M929" s="102">
        <v>9012111</v>
      </c>
      <c r="N929" s="102" t="s">
        <v>961</v>
      </c>
      <c r="O929" s="113" t="str">
        <f>LOOKUP(0,0/FIND(プルダウン!$L$1:$L$41,N929),プルダウン!$M$1:$M$41)</f>
        <v>浦添市</v>
      </c>
      <c r="P929" s="102" t="s">
        <v>962</v>
      </c>
      <c r="Q929" s="103">
        <v>42795</v>
      </c>
    </row>
    <row r="930" spans="1:17">
      <c r="A930" s="102">
        <v>4750300123</v>
      </c>
      <c r="B930" s="102" t="s">
        <v>391</v>
      </c>
      <c r="C930" s="102" t="s">
        <v>3996</v>
      </c>
      <c r="D930" s="102" t="s">
        <v>915</v>
      </c>
      <c r="E930" s="102">
        <v>9012126</v>
      </c>
      <c r="F930" s="102" t="s">
        <v>3997</v>
      </c>
      <c r="G930" s="102" t="s">
        <v>3998</v>
      </c>
      <c r="H930" s="102" t="s">
        <v>4437</v>
      </c>
      <c r="I930" s="102" t="s">
        <v>4426</v>
      </c>
      <c r="J930" s="102" t="s">
        <v>4063</v>
      </c>
      <c r="K930" s="102" t="s">
        <v>3999</v>
      </c>
      <c r="L930" s="102" t="s">
        <v>916</v>
      </c>
      <c r="M930" s="102">
        <v>9012132</v>
      </c>
      <c r="N930" s="102" t="s">
        <v>917</v>
      </c>
      <c r="O930" s="113" t="str">
        <f>LOOKUP(0,0/FIND(プルダウン!$L$1:$L$41,N930),プルダウン!$M$1:$M$41)</f>
        <v>浦添市</v>
      </c>
      <c r="P930" s="102" t="s">
        <v>918</v>
      </c>
      <c r="Q930" s="103">
        <v>41000</v>
      </c>
    </row>
    <row r="931" spans="1:17">
      <c r="A931" s="102">
        <v>4750300123</v>
      </c>
      <c r="B931" s="102" t="s">
        <v>388</v>
      </c>
      <c r="C931" s="102" t="s">
        <v>3996</v>
      </c>
      <c r="D931" s="102" t="s">
        <v>915</v>
      </c>
      <c r="E931" s="102">
        <v>9012126</v>
      </c>
      <c r="F931" s="102" t="s">
        <v>3997</v>
      </c>
      <c r="G931" s="102" t="s">
        <v>3998</v>
      </c>
      <c r="H931" s="102" t="s">
        <v>4437</v>
      </c>
      <c r="I931" s="102" t="s">
        <v>4426</v>
      </c>
      <c r="J931" s="102" t="s">
        <v>4063</v>
      </c>
      <c r="K931" s="102" t="s">
        <v>3999</v>
      </c>
      <c r="L931" s="102" t="s">
        <v>916</v>
      </c>
      <c r="M931" s="102">
        <v>9012132</v>
      </c>
      <c r="N931" s="102" t="s">
        <v>917</v>
      </c>
      <c r="O931" s="113" t="str">
        <f>LOOKUP(0,0/FIND(プルダウン!$L$1:$L$41,N931),プルダウン!$M$1:$M$41)</f>
        <v>浦添市</v>
      </c>
      <c r="P931" s="102" t="s">
        <v>918</v>
      </c>
      <c r="Q931" s="103">
        <v>41000</v>
      </c>
    </row>
    <row r="932" spans="1:17">
      <c r="A932" s="102">
        <v>4751200439</v>
      </c>
      <c r="B932" s="102" t="s">
        <v>388</v>
      </c>
      <c r="C932" s="102" t="s">
        <v>4000</v>
      </c>
      <c r="D932" s="102" t="s">
        <v>187</v>
      </c>
      <c r="E932" s="102">
        <v>9040315</v>
      </c>
      <c r="F932" s="102" t="s">
        <v>4001</v>
      </c>
      <c r="G932" s="102" t="s">
        <v>1689</v>
      </c>
      <c r="H932" s="102" t="s">
        <v>4437</v>
      </c>
      <c r="I932" s="102" t="s">
        <v>4427</v>
      </c>
      <c r="J932" s="102" t="s">
        <v>4063</v>
      </c>
      <c r="K932" s="102" t="s">
        <v>4002</v>
      </c>
      <c r="L932" s="102" t="s">
        <v>1764</v>
      </c>
      <c r="M932" s="102">
        <v>9040311</v>
      </c>
      <c r="N932" s="102" t="s">
        <v>1765</v>
      </c>
      <c r="O932" s="113" t="str">
        <f>LOOKUP(0,0/FIND(プルダウン!$L$1:$L$41,N932),プルダウン!$M$1:$M$41)</f>
        <v>読谷村</v>
      </c>
      <c r="P932" s="102" t="s">
        <v>357</v>
      </c>
      <c r="Q932" s="103">
        <v>43983</v>
      </c>
    </row>
    <row r="933" spans="1:17">
      <c r="A933" s="102">
        <v>4751200249</v>
      </c>
      <c r="B933" s="102" t="s">
        <v>391</v>
      </c>
      <c r="C933" s="102" t="s">
        <v>4000</v>
      </c>
      <c r="D933" s="102" t="s">
        <v>187</v>
      </c>
      <c r="E933" s="102">
        <v>9040315</v>
      </c>
      <c r="F933" s="102" t="s">
        <v>4003</v>
      </c>
      <c r="G933" s="102" t="s">
        <v>1689</v>
      </c>
      <c r="H933" s="102" t="s">
        <v>4437</v>
      </c>
      <c r="I933" s="102" t="s">
        <v>4427</v>
      </c>
      <c r="J933" s="102" t="s">
        <v>4063</v>
      </c>
      <c r="K933" s="102" t="s">
        <v>4004</v>
      </c>
      <c r="L933" s="102" t="s">
        <v>1713</v>
      </c>
      <c r="M933" s="102">
        <v>9040311</v>
      </c>
      <c r="N933" s="102" t="s">
        <v>1714</v>
      </c>
      <c r="O933" s="113" t="str">
        <f>LOOKUP(0,0/FIND(プルダウン!$L$1:$L$41,N933),プルダウン!$M$1:$M$41)</f>
        <v>読谷村</v>
      </c>
      <c r="P933" s="102" t="s">
        <v>1715</v>
      </c>
      <c r="Q933" s="103">
        <v>42675</v>
      </c>
    </row>
    <row r="934" spans="1:17">
      <c r="A934" s="102">
        <v>4751200181</v>
      </c>
      <c r="B934" s="102" t="s">
        <v>388</v>
      </c>
      <c r="C934" s="102" t="s">
        <v>4000</v>
      </c>
      <c r="D934" s="102" t="s">
        <v>187</v>
      </c>
      <c r="E934" s="102">
        <v>9040315</v>
      </c>
      <c r="F934" s="102" t="s">
        <v>4003</v>
      </c>
      <c r="G934" s="102" t="s">
        <v>1689</v>
      </c>
      <c r="H934" s="102" t="s">
        <v>4437</v>
      </c>
      <c r="I934" s="102" t="s">
        <v>4427</v>
      </c>
      <c r="J934" s="102" t="s">
        <v>4063</v>
      </c>
      <c r="K934" s="102" t="s">
        <v>4005</v>
      </c>
      <c r="L934" s="102" t="s">
        <v>1707</v>
      </c>
      <c r="M934" s="102">
        <v>9040314</v>
      </c>
      <c r="N934" s="102" t="s">
        <v>1708</v>
      </c>
      <c r="O934" s="113" t="str">
        <f>LOOKUP(0,0/FIND(プルダウン!$L$1:$L$41,N934),プルダウン!$M$1:$M$41)</f>
        <v>読谷村</v>
      </c>
      <c r="P934" s="102" t="s">
        <v>1709</v>
      </c>
      <c r="Q934" s="103">
        <v>42095</v>
      </c>
    </row>
    <row r="935" spans="1:17">
      <c r="A935" s="102">
        <v>4751200546</v>
      </c>
      <c r="B935" s="102" t="s">
        <v>391</v>
      </c>
      <c r="C935" s="102" t="s">
        <v>4000</v>
      </c>
      <c r="D935" s="102" t="s">
        <v>187</v>
      </c>
      <c r="E935" s="102">
        <v>9040315</v>
      </c>
      <c r="F935" s="102" t="s">
        <v>4006</v>
      </c>
      <c r="G935" s="102" t="s">
        <v>1689</v>
      </c>
      <c r="H935" s="102" t="s">
        <v>4437</v>
      </c>
      <c r="I935" s="102" t="s">
        <v>4427</v>
      </c>
      <c r="J935" s="102" t="s">
        <v>4063</v>
      </c>
      <c r="K935" s="102" t="s">
        <v>4007</v>
      </c>
      <c r="L935" s="102" t="s">
        <v>1796</v>
      </c>
      <c r="M935" s="102">
        <v>9040314</v>
      </c>
      <c r="N935" s="102" t="s">
        <v>1797</v>
      </c>
      <c r="O935" s="113" t="str">
        <f>LOOKUP(0,0/FIND(プルダウン!$L$1:$L$41,N935),プルダウン!$M$1:$M$41)</f>
        <v>読谷村</v>
      </c>
      <c r="P935" s="102" t="s">
        <v>1798</v>
      </c>
      <c r="Q935" s="103">
        <v>44774</v>
      </c>
    </row>
    <row r="936" spans="1:17">
      <c r="A936" s="102">
        <v>4751200546</v>
      </c>
      <c r="B936" s="102" t="s">
        <v>388</v>
      </c>
      <c r="C936" s="102" t="s">
        <v>4000</v>
      </c>
      <c r="D936" s="102" t="s">
        <v>187</v>
      </c>
      <c r="E936" s="102">
        <v>9040315</v>
      </c>
      <c r="F936" s="102" t="s">
        <v>4006</v>
      </c>
      <c r="G936" s="102" t="s">
        <v>1689</v>
      </c>
      <c r="H936" s="102" t="s">
        <v>4437</v>
      </c>
      <c r="I936" s="102" t="s">
        <v>4427</v>
      </c>
      <c r="J936" s="102" t="s">
        <v>4063</v>
      </c>
      <c r="K936" s="102" t="s">
        <v>4007</v>
      </c>
      <c r="L936" s="102" t="s">
        <v>1796</v>
      </c>
      <c r="M936" s="102">
        <v>9040314</v>
      </c>
      <c r="N936" s="102" t="s">
        <v>1797</v>
      </c>
      <c r="O936" s="113" t="str">
        <f>LOOKUP(0,0/FIND(プルダウン!$L$1:$L$41,N936),プルダウン!$M$1:$M$41)</f>
        <v>読谷村</v>
      </c>
      <c r="P936" s="102" t="s">
        <v>1798</v>
      </c>
      <c r="Q936" s="103">
        <v>44774</v>
      </c>
    </row>
    <row r="937" spans="1:17">
      <c r="A937" s="102">
        <v>4751200215</v>
      </c>
      <c r="B937" s="102" t="s">
        <v>388</v>
      </c>
      <c r="C937" s="102" t="s">
        <v>4000</v>
      </c>
      <c r="D937" s="102" t="s">
        <v>187</v>
      </c>
      <c r="E937" s="102">
        <v>9040315</v>
      </c>
      <c r="F937" s="102" t="s">
        <v>4003</v>
      </c>
      <c r="G937" s="102" t="s">
        <v>1689</v>
      </c>
      <c r="H937" s="102" t="s">
        <v>4437</v>
      </c>
      <c r="I937" s="102" t="s">
        <v>4427</v>
      </c>
      <c r="J937" s="102" t="s">
        <v>4063</v>
      </c>
      <c r="K937" s="102" t="s">
        <v>4008</v>
      </c>
      <c r="L937" s="102" t="s">
        <v>1710</v>
      </c>
      <c r="M937" s="102">
        <v>9040313</v>
      </c>
      <c r="N937" s="102" t="s">
        <v>1711</v>
      </c>
      <c r="O937" s="113" t="str">
        <f>LOOKUP(0,0/FIND(プルダウン!$L$1:$L$41,N937),プルダウン!$M$1:$M$41)</f>
        <v>読谷村</v>
      </c>
      <c r="P937" s="102" t="s">
        <v>1712</v>
      </c>
      <c r="Q937" s="103">
        <v>42370</v>
      </c>
    </row>
    <row r="938" spans="1:17">
      <c r="A938" s="102">
        <v>4751200454</v>
      </c>
      <c r="B938" s="102" t="s">
        <v>391</v>
      </c>
      <c r="C938" s="102" t="s">
        <v>4009</v>
      </c>
      <c r="D938" s="102" t="s">
        <v>187</v>
      </c>
      <c r="E938" s="102">
        <v>9040315</v>
      </c>
      <c r="F938" s="102" t="s">
        <v>4001</v>
      </c>
      <c r="G938" s="102" t="s">
        <v>1689</v>
      </c>
      <c r="H938" s="102" t="s">
        <v>4437</v>
      </c>
      <c r="I938" s="102" t="s">
        <v>4427</v>
      </c>
      <c r="J938" s="102" t="s">
        <v>4063</v>
      </c>
      <c r="K938" s="102" t="s">
        <v>4010</v>
      </c>
      <c r="L938" s="102" t="s">
        <v>1769</v>
      </c>
      <c r="M938" s="102">
        <v>9040115</v>
      </c>
      <c r="N938" s="102" t="s">
        <v>1770</v>
      </c>
      <c r="O938" s="113" t="str">
        <f>LOOKUP(0,0/FIND(プルダウン!$L$1:$L$41,N938),プルダウン!$M$1:$M$41)</f>
        <v>北谷町</v>
      </c>
      <c r="P938" s="102" t="s">
        <v>1771</v>
      </c>
      <c r="Q938" s="103">
        <v>44228</v>
      </c>
    </row>
    <row r="939" spans="1:17">
      <c r="A939" s="102">
        <v>4751200454</v>
      </c>
      <c r="B939" s="102" t="s">
        <v>388</v>
      </c>
      <c r="C939" s="102" t="s">
        <v>4009</v>
      </c>
      <c r="D939" s="102" t="s">
        <v>187</v>
      </c>
      <c r="E939" s="102">
        <v>9040315</v>
      </c>
      <c r="F939" s="102" t="s">
        <v>4001</v>
      </c>
      <c r="G939" s="102" t="s">
        <v>1689</v>
      </c>
      <c r="H939" s="102" t="s">
        <v>4437</v>
      </c>
      <c r="I939" s="102" t="s">
        <v>4427</v>
      </c>
      <c r="J939" s="102" t="s">
        <v>4063</v>
      </c>
      <c r="K939" s="102" t="s">
        <v>4010</v>
      </c>
      <c r="L939" s="102" t="s">
        <v>1769</v>
      </c>
      <c r="M939" s="102">
        <v>9040115</v>
      </c>
      <c r="N939" s="102" t="s">
        <v>1770</v>
      </c>
      <c r="O939" s="113" t="str">
        <f>LOOKUP(0,0/FIND(プルダウン!$L$1:$L$41,N939),プルダウン!$M$1:$M$41)</f>
        <v>北谷町</v>
      </c>
      <c r="P939" s="102" t="s">
        <v>1771</v>
      </c>
      <c r="Q939" s="103">
        <v>44228</v>
      </c>
    </row>
    <row r="940" spans="1:17">
      <c r="A940" s="102">
        <v>4750100150</v>
      </c>
      <c r="B940" s="102" t="s">
        <v>388</v>
      </c>
      <c r="C940" s="102" t="s">
        <v>4000</v>
      </c>
      <c r="D940" s="102" t="s">
        <v>187</v>
      </c>
      <c r="E940" s="102">
        <v>9040315</v>
      </c>
      <c r="F940" s="102" t="s">
        <v>4011</v>
      </c>
      <c r="G940" s="102" t="s">
        <v>1689</v>
      </c>
      <c r="H940" s="102" t="s">
        <v>4437</v>
      </c>
      <c r="I940" s="102" t="s">
        <v>4428</v>
      </c>
      <c r="J940" s="102" t="s">
        <v>4063</v>
      </c>
      <c r="K940" s="102" t="s">
        <v>4012</v>
      </c>
      <c r="L940" s="102" t="s">
        <v>423</v>
      </c>
      <c r="M940" s="102">
        <v>9030804</v>
      </c>
      <c r="N940" s="102" t="s">
        <v>424</v>
      </c>
      <c r="O940" s="113" t="str">
        <f>LOOKUP(0,0/FIND(プルダウン!$L$1:$L$41,N940),プルダウン!$M$1:$M$41)</f>
        <v>那覇市</v>
      </c>
      <c r="P940" s="102" t="s">
        <v>425</v>
      </c>
      <c r="Q940" s="103">
        <v>41000</v>
      </c>
    </row>
    <row r="941" spans="1:17">
      <c r="A941" s="102">
        <v>4751200041</v>
      </c>
      <c r="B941" s="102" t="s">
        <v>391</v>
      </c>
      <c r="C941" s="102" t="s">
        <v>4000</v>
      </c>
      <c r="D941" s="102" t="s">
        <v>187</v>
      </c>
      <c r="E941" s="102">
        <v>9040315</v>
      </c>
      <c r="F941" s="102" t="s">
        <v>4011</v>
      </c>
      <c r="G941" s="102" t="s">
        <v>1689</v>
      </c>
      <c r="H941" s="102" t="s">
        <v>4437</v>
      </c>
      <c r="I941" s="102" t="s">
        <v>4427</v>
      </c>
      <c r="J941" s="102" t="s">
        <v>4063</v>
      </c>
      <c r="K941" s="102" t="s">
        <v>4013</v>
      </c>
      <c r="L941" s="102" t="s">
        <v>1687</v>
      </c>
      <c r="M941" s="102">
        <v>9040315</v>
      </c>
      <c r="N941" s="102" t="s">
        <v>1688</v>
      </c>
      <c r="O941" s="113" t="str">
        <f>LOOKUP(0,0/FIND(プルダウン!$L$1:$L$41,N941),プルダウン!$M$1:$M$41)</f>
        <v>読谷村</v>
      </c>
      <c r="P941" s="102" t="s">
        <v>1689</v>
      </c>
      <c r="Q941" s="103">
        <v>41000</v>
      </c>
    </row>
    <row r="942" spans="1:17">
      <c r="A942" s="102">
        <v>4751200041</v>
      </c>
      <c r="B942" s="102" t="s">
        <v>388</v>
      </c>
      <c r="C942" s="102" t="s">
        <v>4000</v>
      </c>
      <c r="D942" s="102" t="s">
        <v>187</v>
      </c>
      <c r="E942" s="102">
        <v>9040315</v>
      </c>
      <c r="F942" s="102" t="s">
        <v>4011</v>
      </c>
      <c r="G942" s="102" t="s">
        <v>1689</v>
      </c>
      <c r="H942" s="102" t="s">
        <v>4437</v>
      </c>
      <c r="I942" s="102" t="s">
        <v>4427</v>
      </c>
      <c r="J942" s="102" t="s">
        <v>4063</v>
      </c>
      <c r="K942" s="102" t="s">
        <v>4013</v>
      </c>
      <c r="L942" s="102" t="s">
        <v>1687</v>
      </c>
      <c r="M942" s="102">
        <v>9040315</v>
      </c>
      <c r="N942" s="102" t="s">
        <v>1688</v>
      </c>
      <c r="O942" s="113" t="str">
        <f>LOOKUP(0,0/FIND(プルダウン!$L$1:$L$41,N942),プルダウン!$M$1:$M$41)</f>
        <v>読谷村</v>
      </c>
      <c r="P942" s="102" t="s">
        <v>1690</v>
      </c>
      <c r="Q942" s="103">
        <v>41000</v>
      </c>
    </row>
    <row r="943" spans="1:17">
      <c r="A943" s="102">
        <v>4750500011</v>
      </c>
      <c r="B943" s="102" t="s">
        <v>388</v>
      </c>
      <c r="C943" s="102" t="s">
        <v>4014</v>
      </c>
      <c r="D943" s="102" t="s">
        <v>180</v>
      </c>
      <c r="E943" s="102">
        <v>9030122</v>
      </c>
      <c r="F943" s="102" t="s">
        <v>4015</v>
      </c>
      <c r="G943" s="102" t="s">
        <v>1120</v>
      </c>
      <c r="H943" s="102" t="s">
        <v>4437</v>
      </c>
      <c r="I943" s="102" t="s">
        <v>4429</v>
      </c>
      <c r="J943" s="102" t="s">
        <v>4063</v>
      </c>
      <c r="K943" s="102" t="s">
        <v>4016</v>
      </c>
      <c r="L943" s="102" t="s">
        <v>181</v>
      </c>
      <c r="M943" s="102">
        <v>9030122</v>
      </c>
      <c r="N943" s="102" t="s">
        <v>1119</v>
      </c>
      <c r="O943" s="113" t="str">
        <f>LOOKUP(0,0/FIND(プルダウン!$L$1:$L$41,N943),プルダウン!$M$1:$M$41)</f>
        <v>西原町</v>
      </c>
      <c r="P943" s="102" t="s">
        <v>1120</v>
      </c>
      <c r="Q943" s="103">
        <v>41000</v>
      </c>
    </row>
    <row r="944" spans="1:17">
      <c r="A944" s="102">
        <v>4750500011</v>
      </c>
      <c r="B944" s="102" t="s">
        <v>391</v>
      </c>
      <c r="C944" s="102" t="s">
        <v>4014</v>
      </c>
      <c r="D944" s="102" t="s">
        <v>180</v>
      </c>
      <c r="E944" s="102">
        <v>9030122</v>
      </c>
      <c r="F944" s="102" t="s">
        <v>4015</v>
      </c>
      <c r="G944" s="102" t="s">
        <v>1120</v>
      </c>
      <c r="H944" s="102" t="s">
        <v>4437</v>
      </c>
      <c r="I944" s="102" t="s">
        <v>4429</v>
      </c>
      <c r="J944" s="102" t="s">
        <v>4063</v>
      </c>
      <c r="K944" s="102" t="s">
        <v>4017</v>
      </c>
      <c r="L944" s="102" t="s">
        <v>1121</v>
      </c>
      <c r="M944" s="102">
        <v>9030122</v>
      </c>
      <c r="N944" s="102" t="s">
        <v>1119</v>
      </c>
      <c r="O944" s="113" t="str">
        <f>LOOKUP(0,0/FIND(プルダウン!$L$1:$L$41,N944),プルダウン!$M$1:$M$41)</f>
        <v>西原町</v>
      </c>
      <c r="P944" s="102" t="s">
        <v>1120</v>
      </c>
      <c r="Q944" s="103">
        <v>41000</v>
      </c>
    </row>
    <row r="945" spans="1:17">
      <c r="A945" s="102">
        <v>4750400360</v>
      </c>
      <c r="B945" s="102" t="s">
        <v>391</v>
      </c>
      <c r="C945" s="102" t="s">
        <v>4018</v>
      </c>
      <c r="D945" s="102" t="s">
        <v>4019</v>
      </c>
      <c r="E945" s="102">
        <v>9011105</v>
      </c>
      <c r="F945" s="102" t="s">
        <v>4020</v>
      </c>
      <c r="G945" s="102" t="s">
        <v>4021</v>
      </c>
      <c r="H945" s="102" t="s">
        <v>4437</v>
      </c>
      <c r="I945" s="102" t="s">
        <v>4430</v>
      </c>
      <c r="J945" s="102" t="s">
        <v>4063</v>
      </c>
      <c r="K945" s="102" t="s">
        <v>4022</v>
      </c>
      <c r="L945" s="102" t="s">
        <v>4023</v>
      </c>
      <c r="M945" s="102">
        <v>9011105</v>
      </c>
      <c r="N945" s="102" t="s">
        <v>4020</v>
      </c>
      <c r="O945" s="113" t="str">
        <f>LOOKUP(0,0/FIND(プルダウン!$L$1:$L$41,N945),プルダウン!$M$1:$M$41)</f>
        <v>南風原町</v>
      </c>
      <c r="P945" s="102" t="s">
        <v>4021</v>
      </c>
      <c r="Q945" s="103">
        <v>44986</v>
      </c>
    </row>
    <row r="946" spans="1:17">
      <c r="A946" s="102">
        <v>4750400360</v>
      </c>
      <c r="B946" s="102" t="s">
        <v>388</v>
      </c>
      <c r="C946" s="102" t="s">
        <v>4018</v>
      </c>
      <c r="D946" s="102" t="s">
        <v>4019</v>
      </c>
      <c r="E946" s="102">
        <v>9011105</v>
      </c>
      <c r="F946" s="102" t="s">
        <v>4020</v>
      </c>
      <c r="G946" s="102" t="s">
        <v>4021</v>
      </c>
      <c r="H946" s="102" t="s">
        <v>4437</v>
      </c>
      <c r="I946" s="102" t="s">
        <v>4430</v>
      </c>
      <c r="J946" s="102" t="s">
        <v>4063</v>
      </c>
      <c r="K946" s="102" t="s">
        <v>4022</v>
      </c>
      <c r="L946" s="102" t="s">
        <v>4023</v>
      </c>
      <c r="M946" s="102">
        <v>9011105</v>
      </c>
      <c r="N946" s="102" t="s">
        <v>4020</v>
      </c>
      <c r="O946" s="113" t="str">
        <f>LOOKUP(0,0/FIND(プルダウン!$L$1:$L$41,N946),プルダウン!$M$1:$M$41)</f>
        <v>南風原町</v>
      </c>
      <c r="P946" s="102" t="s">
        <v>4021</v>
      </c>
      <c r="Q946" s="103">
        <v>44986</v>
      </c>
    </row>
    <row r="947" spans="1:17">
      <c r="A947" s="102">
        <v>4750300065</v>
      </c>
      <c r="B947" s="102" t="s">
        <v>388</v>
      </c>
      <c r="C947" s="102" t="s">
        <v>4024</v>
      </c>
      <c r="D947" s="102" t="s">
        <v>169</v>
      </c>
      <c r="E947" s="102">
        <v>9012101</v>
      </c>
      <c r="F947" s="102" t="s">
        <v>4025</v>
      </c>
      <c r="G947" s="102" t="s">
        <v>4026</v>
      </c>
      <c r="H947" s="102" t="s">
        <v>4437</v>
      </c>
      <c r="I947" s="102" t="s">
        <v>4431</v>
      </c>
      <c r="J947" s="102" t="s">
        <v>4420</v>
      </c>
      <c r="K947" s="102" t="s">
        <v>4027</v>
      </c>
      <c r="L947" s="102" t="s">
        <v>900</v>
      </c>
      <c r="M947" s="102">
        <v>9012101</v>
      </c>
      <c r="N947" s="102" t="s">
        <v>901</v>
      </c>
      <c r="O947" s="113" t="str">
        <f>LOOKUP(0,0/FIND(プルダウン!$L$1:$L$41,N947),プルダウン!$M$1:$M$41)</f>
        <v>浦添市</v>
      </c>
      <c r="P947" s="102" t="s">
        <v>902</v>
      </c>
      <c r="Q947" s="103">
        <v>41000</v>
      </c>
    </row>
    <row r="948" spans="1:17">
      <c r="A948" s="102">
        <v>4750200307</v>
      </c>
      <c r="B948" s="102" t="s">
        <v>391</v>
      </c>
      <c r="C948" s="102" t="s">
        <v>4028</v>
      </c>
      <c r="D948" s="102" t="s">
        <v>807</v>
      </c>
      <c r="E948" s="102">
        <v>9000021</v>
      </c>
      <c r="F948" s="102" t="s">
        <v>4029</v>
      </c>
      <c r="G948" s="102" t="s">
        <v>810</v>
      </c>
      <c r="H948" s="102" t="s">
        <v>4437</v>
      </c>
      <c r="I948" s="102" t="s">
        <v>4432</v>
      </c>
      <c r="J948" s="102" t="s">
        <v>4063</v>
      </c>
      <c r="K948" s="102" t="s">
        <v>4030</v>
      </c>
      <c r="L948" s="102" t="s">
        <v>808</v>
      </c>
      <c r="M948" s="102">
        <v>9010306</v>
      </c>
      <c r="N948" s="102" t="s">
        <v>809</v>
      </c>
      <c r="O948" s="113" t="str">
        <f>LOOKUP(0,0/FIND(プルダウン!$L$1:$L$41,N948),プルダウン!$M$1:$M$41)</f>
        <v>糸満市</v>
      </c>
      <c r="P948" s="102" t="s">
        <v>810</v>
      </c>
      <c r="Q948" s="103">
        <v>42979</v>
      </c>
    </row>
    <row r="949" spans="1:17">
      <c r="A949" s="102">
        <v>4750200307</v>
      </c>
      <c r="B949" s="102" t="s">
        <v>388</v>
      </c>
      <c r="C949" s="102" t="s">
        <v>4028</v>
      </c>
      <c r="D949" s="102" t="s">
        <v>807</v>
      </c>
      <c r="E949" s="102">
        <v>9000021</v>
      </c>
      <c r="F949" s="102" t="s">
        <v>4029</v>
      </c>
      <c r="G949" s="102" t="s">
        <v>810</v>
      </c>
      <c r="H949" s="102" t="s">
        <v>4437</v>
      </c>
      <c r="I949" s="102" t="s">
        <v>4432</v>
      </c>
      <c r="J949" s="102" t="s">
        <v>4063</v>
      </c>
      <c r="K949" s="102" t="s">
        <v>4030</v>
      </c>
      <c r="L949" s="102" t="s">
        <v>808</v>
      </c>
      <c r="M949" s="102">
        <v>9010306</v>
      </c>
      <c r="N949" s="102" t="s">
        <v>809</v>
      </c>
      <c r="O949" s="113" t="str">
        <f>LOOKUP(0,0/FIND(プルダウン!$L$1:$L$41,N949),プルダウン!$M$1:$M$41)</f>
        <v>糸満市</v>
      </c>
      <c r="P949" s="102" t="s">
        <v>810</v>
      </c>
      <c r="Q949" s="103">
        <v>42979</v>
      </c>
    </row>
    <row r="950" spans="1:17">
      <c r="A950" s="102">
        <v>4750200083</v>
      </c>
      <c r="B950" s="102" t="s">
        <v>391</v>
      </c>
      <c r="C950" s="102" t="s">
        <v>4031</v>
      </c>
      <c r="D950" s="102" t="s">
        <v>152</v>
      </c>
      <c r="E950" s="102">
        <v>9020072</v>
      </c>
      <c r="F950" s="102" t="s">
        <v>403</v>
      </c>
      <c r="G950" s="102" t="s">
        <v>137</v>
      </c>
      <c r="H950" s="102" t="s">
        <v>4437</v>
      </c>
      <c r="I950" s="102" t="s">
        <v>4123</v>
      </c>
      <c r="J950" s="102" t="s">
        <v>4063</v>
      </c>
      <c r="K950" s="102" t="s">
        <v>4032</v>
      </c>
      <c r="L950" s="102" t="s">
        <v>758</v>
      </c>
      <c r="M950" s="102">
        <v>9010336</v>
      </c>
      <c r="N950" s="102" t="s">
        <v>759</v>
      </c>
      <c r="O950" s="113" t="str">
        <f>LOOKUP(0,0/FIND(プルダウン!$L$1:$L$41,N950),プルダウン!$M$1:$M$41)</f>
        <v>糸満市</v>
      </c>
      <c r="P950" s="102" t="s">
        <v>760</v>
      </c>
      <c r="Q950" s="103">
        <v>43647</v>
      </c>
    </row>
    <row r="951" spans="1:17">
      <c r="A951" s="102">
        <v>4750200083</v>
      </c>
      <c r="B951" s="102" t="s">
        <v>388</v>
      </c>
      <c r="C951" s="102" t="s">
        <v>4031</v>
      </c>
      <c r="D951" s="102" t="s">
        <v>152</v>
      </c>
      <c r="E951" s="102">
        <v>9020072</v>
      </c>
      <c r="F951" s="102" t="s">
        <v>403</v>
      </c>
      <c r="G951" s="102" t="s">
        <v>137</v>
      </c>
      <c r="H951" s="102" t="s">
        <v>4437</v>
      </c>
      <c r="I951" s="102" t="s">
        <v>4123</v>
      </c>
      <c r="J951" s="102" t="s">
        <v>4063</v>
      </c>
      <c r="K951" s="102" t="s">
        <v>4032</v>
      </c>
      <c r="L951" s="102" t="s">
        <v>758</v>
      </c>
      <c r="M951" s="102">
        <v>9010336</v>
      </c>
      <c r="N951" s="102" t="s">
        <v>759</v>
      </c>
      <c r="O951" s="113" t="str">
        <f>LOOKUP(0,0/FIND(プルダウン!$L$1:$L$41,N951),プルダウン!$M$1:$M$41)</f>
        <v>糸満市</v>
      </c>
      <c r="P951" s="102" t="s">
        <v>760</v>
      </c>
      <c r="Q951" s="103">
        <v>41000</v>
      </c>
    </row>
    <row r="952" spans="1:17">
      <c r="A952" s="102">
        <v>4750200141</v>
      </c>
      <c r="B952" s="102" t="s">
        <v>391</v>
      </c>
      <c r="C952" s="102" t="s">
        <v>4033</v>
      </c>
      <c r="D952" s="102" t="s">
        <v>152</v>
      </c>
      <c r="E952" s="102">
        <v>9020072</v>
      </c>
      <c r="F952" s="102" t="s">
        <v>4034</v>
      </c>
      <c r="G952" s="102" t="s">
        <v>137</v>
      </c>
      <c r="H952" s="102" t="s">
        <v>4437</v>
      </c>
      <c r="I952" s="102" t="s">
        <v>4123</v>
      </c>
      <c r="J952" s="102" t="s">
        <v>4184</v>
      </c>
      <c r="K952" s="102" t="s">
        <v>4035</v>
      </c>
      <c r="L952" s="102" t="s">
        <v>769</v>
      </c>
      <c r="M952" s="102">
        <v>9010311</v>
      </c>
      <c r="N952" s="102" t="s">
        <v>770</v>
      </c>
      <c r="O952" s="113" t="str">
        <f>LOOKUP(0,0/FIND(プルダウン!$L$1:$L$41,N952),プルダウン!$M$1:$M$41)</f>
        <v>糸満市</v>
      </c>
      <c r="P952" s="102" t="s">
        <v>771</v>
      </c>
      <c r="Q952" s="103">
        <v>43647</v>
      </c>
    </row>
    <row r="953" spans="1:17">
      <c r="A953" s="102">
        <v>4750200141</v>
      </c>
      <c r="B953" s="102" t="s">
        <v>388</v>
      </c>
      <c r="C953" s="102" t="s">
        <v>4033</v>
      </c>
      <c r="D953" s="102" t="s">
        <v>152</v>
      </c>
      <c r="E953" s="102">
        <v>9020072</v>
      </c>
      <c r="F953" s="102" t="s">
        <v>4034</v>
      </c>
      <c r="G953" s="102" t="s">
        <v>137</v>
      </c>
      <c r="H953" s="102" t="s">
        <v>4437</v>
      </c>
      <c r="I953" s="102" t="s">
        <v>4123</v>
      </c>
      <c r="J953" s="102" t="s">
        <v>4184</v>
      </c>
      <c r="K953" s="102" t="s">
        <v>4035</v>
      </c>
      <c r="L953" s="102" t="s">
        <v>769</v>
      </c>
      <c r="M953" s="102">
        <v>9010311</v>
      </c>
      <c r="N953" s="102" t="s">
        <v>770</v>
      </c>
      <c r="O953" s="113" t="str">
        <f>LOOKUP(0,0/FIND(プルダウン!$L$1:$L$41,N953),プルダウン!$M$1:$M$41)</f>
        <v>糸満市</v>
      </c>
      <c r="P953" s="102" t="s">
        <v>771</v>
      </c>
      <c r="Q953" s="103">
        <v>41365</v>
      </c>
    </row>
    <row r="954" spans="1:17">
      <c r="A954" s="102">
        <v>4751300643</v>
      </c>
      <c r="B954" s="102" t="s">
        <v>391</v>
      </c>
      <c r="C954" s="102" t="s">
        <v>4036</v>
      </c>
      <c r="D954" s="102" t="s">
        <v>269</v>
      </c>
      <c r="E954" s="102">
        <v>9042223</v>
      </c>
      <c r="F954" s="102" t="s">
        <v>4037</v>
      </c>
      <c r="G954" s="102" t="s">
        <v>4038</v>
      </c>
      <c r="H954" s="102" t="s">
        <v>4437</v>
      </c>
      <c r="I954" s="102" t="s">
        <v>4433</v>
      </c>
      <c r="J954" s="102" t="s">
        <v>4063</v>
      </c>
      <c r="K954" s="102" t="s">
        <v>4039</v>
      </c>
      <c r="L954" s="102" t="s">
        <v>1950</v>
      </c>
      <c r="M954" s="102">
        <v>9042215</v>
      </c>
      <c r="N954" s="102" t="s">
        <v>1951</v>
      </c>
      <c r="O954" s="113" t="str">
        <f>LOOKUP(0,0/FIND(プルダウン!$L$1:$L$41,N954),プルダウン!$M$1:$M$41)</f>
        <v>うるま市</v>
      </c>
      <c r="P954" s="102" t="s">
        <v>1952</v>
      </c>
      <c r="Q954" s="103">
        <v>44440</v>
      </c>
    </row>
    <row r="955" spans="1:17">
      <c r="A955" s="102">
        <v>4751300643</v>
      </c>
      <c r="B955" s="102" t="s">
        <v>388</v>
      </c>
      <c r="C955" s="102" t="s">
        <v>4036</v>
      </c>
      <c r="D955" s="102" t="s">
        <v>269</v>
      </c>
      <c r="E955" s="102">
        <v>9042223</v>
      </c>
      <c r="F955" s="102" t="s">
        <v>4037</v>
      </c>
      <c r="G955" s="102" t="s">
        <v>4038</v>
      </c>
      <c r="H955" s="102" t="s">
        <v>4437</v>
      </c>
      <c r="I955" s="102" t="s">
        <v>4433</v>
      </c>
      <c r="J955" s="102" t="s">
        <v>4063</v>
      </c>
      <c r="K955" s="102" t="s">
        <v>4039</v>
      </c>
      <c r="L955" s="102" t="s">
        <v>1950</v>
      </c>
      <c r="M955" s="102">
        <v>9042215</v>
      </c>
      <c r="N955" s="102" t="s">
        <v>1951</v>
      </c>
      <c r="O955" s="113" t="str">
        <f>LOOKUP(0,0/FIND(プルダウン!$L$1:$L$41,N955),プルダウン!$M$1:$M$41)</f>
        <v>うるま市</v>
      </c>
      <c r="P955" s="102" t="s">
        <v>1952</v>
      </c>
      <c r="Q955" s="103">
        <v>44440</v>
      </c>
    </row>
    <row r="956" spans="1:17">
      <c r="A956" s="102">
        <v>4750400022</v>
      </c>
      <c r="B956" s="102" t="s">
        <v>391</v>
      </c>
      <c r="C956" s="102" t="s">
        <v>4040</v>
      </c>
      <c r="D956" s="102" t="s">
        <v>1038</v>
      </c>
      <c r="E956" s="102">
        <v>9011104</v>
      </c>
      <c r="F956" s="102" t="s">
        <v>1040</v>
      </c>
      <c r="G956" s="102" t="s">
        <v>3988</v>
      </c>
      <c r="H956" s="102" t="s">
        <v>4437</v>
      </c>
      <c r="I956" s="102" t="s">
        <v>4434</v>
      </c>
      <c r="J956" s="102" t="s">
        <v>4063</v>
      </c>
      <c r="K956" s="102" t="s">
        <v>4041</v>
      </c>
      <c r="L956" s="102" t="s">
        <v>1039</v>
      </c>
      <c r="M956" s="102">
        <v>9011104</v>
      </c>
      <c r="N956" s="102" t="s">
        <v>1040</v>
      </c>
      <c r="O956" s="113" t="str">
        <f>LOOKUP(0,0/FIND(プルダウン!$L$1:$L$41,N956),プルダウン!$M$1:$M$41)</f>
        <v>南風原町</v>
      </c>
      <c r="P956" s="102" t="s">
        <v>1041</v>
      </c>
      <c r="Q956" s="103">
        <v>41000</v>
      </c>
    </row>
    <row r="957" spans="1:17">
      <c r="A957" s="102">
        <v>4750400022</v>
      </c>
      <c r="B957" s="102" t="s">
        <v>388</v>
      </c>
      <c r="C957" s="102" t="s">
        <v>4040</v>
      </c>
      <c r="D957" s="102" t="s">
        <v>1038</v>
      </c>
      <c r="E957" s="102">
        <v>9011104</v>
      </c>
      <c r="F957" s="102" t="s">
        <v>1040</v>
      </c>
      <c r="G957" s="102" t="s">
        <v>3988</v>
      </c>
      <c r="H957" s="102" t="s">
        <v>4437</v>
      </c>
      <c r="I957" s="102" t="s">
        <v>4434</v>
      </c>
      <c r="J957" s="102" t="s">
        <v>4063</v>
      </c>
      <c r="K957" s="102" t="s">
        <v>4041</v>
      </c>
      <c r="L957" s="102" t="s">
        <v>1039</v>
      </c>
      <c r="M957" s="102">
        <v>9011104</v>
      </c>
      <c r="N957" s="102" t="s">
        <v>1040</v>
      </c>
      <c r="O957" s="113" t="str">
        <f>LOOKUP(0,0/FIND(プルダウン!$L$1:$L$41,N957),プルダウン!$M$1:$M$41)</f>
        <v>南風原町</v>
      </c>
      <c r="P957" s="102" t="s">
        <v>1041</v>
      </c>
      <c r="Q957" s="103">
        <v>41000</v>
      </c>
    </row>
    <row r="958" spans="1:17">
      <c r="A958" s="102">
        <v>4751300031</v>
      </c>
      <c r="B958" s="102" t="s">
        <v>388</v>
      </c>
      <c r="C958" s="102" t="s">
        <v>4042</v>
      </c>
      <c r="D958" s="102" t="s">
        <v>210</v>
      </c>
      <c r="E958" s="102">
        <v>9040011</v>
      </c>
      <c r="F958" s="102" t="s">
        <v>4043</v>
      </c>
      <c r="G958" s="102" t="s">
        <v>211</v>
      </c>
      <c r="H958" s="102" t="s">
        <v>4437</v>
      </c>
      <c r="I958" s="102" t="s">
        <v>4435</v>
      </c>
      <c r="J958" s="102" t="s">
        <v>4063</v>
      </c>
      <c r="K958" s="102" t="s">
        <v>4044</v>
      </c>
      <c r="L958" s="102" t="s">
        <v>1804</v>
      </c>
      <c r="M958" s="102">
        <v>9042245</v>
      </c>
      <c r="N958" s="102" t="s">
        <v>1805</v>
      </c>
      <c r="O958" s="113" t="str">
        <f>LOOKUP(0,0/FIND(プルダウン!$L$1:$L$41,N958),プルダウン!$M$1:$M$41)</f>
        <v>うるま市</v>
      </c>
      <c r="P958" s="102" t="s">
        <v>1806</v>
      </c>
      <c r="Q958" s="103">
        <v>41000</v>
      </c>
    </row>
    <row r="959" spans="1:17">
      <c r="A959" s="102">
        <v>4751300759</v>
      </c>
      <c r="B959" s="102" t="s">
        <v>388</v>
      </c>
      <c r="C959" s="102" t="s">
        <v>4045</v>
      </c>
      <c r="D959" s="102" t="s">
        <v>1981</v>
      </c>
      <c r="E959" s="102">
        <v>9040414</v>
      </c>
      <c r="F959" s="102" t="s">
        <v>4046</v>
      </c>
      <c r="G959" s="102" t="s">
        <v>1937</v>
      </c>
      <c r="H959" s="102" t="s">
        <v>4437</v>
      </c>
      <c r="I959" s="102" t="s">
        <v>4236</v>
      </c>
      <c r="J959" s="102" t="s">
        <v>4063</v>
      </c>
      <c r="K959" s="102" t="s">
        <v>4047</v>
      </c>
      <c r="L959" s="102" t="s">
        <v>1982</v>
      </c>
      <c r="M959" s="102">
        <v>9042242</v>
      </c>
      <c r="N959" s="102" t="s">
        <v>1983</v>
      </c>
      <c r="O959" s="113" t="str">
        <f>LOOKUP(0,0/FIND(プルダウン!$L$1:$L$41,N959),プルダウン!$M$1:$M$41)</f>
        <v>うるま市</v>
      </c>
      <c r="P959" s="102" t="s">
        <v>1984</v>
      </c>
      <c r="Q959" s="103">
        <v>44713</v>
      </c>
    </row>
  </sheetData>
  <sheetProtection algorithmName="SHA-512" hashValue="hBbDlB1g2eu7umN+wRQ2jHhpxUwkdo5Vum7ouTGrclbCzOQaG97owmZbHqIbi/IOy2pT6lU+Y+bG13nVUBlYEQ==" saltValue="/QOZWdktekR9CeJfoU4U/A==" spinCount="100000" sheet="1" objects="1" scenarios="1"/>
  <autoFilter ref="A2:T959"/>
  <phoneticPr fontId="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selection activeCell="E41" sqref="E41"/>
    </sheetView>
  </sheetViews>
  <sheetFormatPr defaultRowHeight="13.5"/>
  <cols>
    <col min="2" max="2" width="24.375" bestFit="1" customWidth="1"/>
    <col min="8" max="8" width="18.375" bestFit="1" customWidth="1"/>
  </cols>
  <sheetData>
    <row r="1" spans="1:13">
      <c r="A1" t="s">
        <v>2296</v>
      </c>
      <c r="B1" t="s">
        <v>2301</v>
      </c>
      <c r="C1">
        <v>1</v>
      </c>
      <c r="D1">
        <v>175000</v>
      </c>
      <c r="E1">
        <v>1</v>
      </c>
      <c r="F1" t="s">
        <v>2334</v>
      </c>
      <c r="G1" s="100" t="s">
        <v>2337</v>
      </c>
      <c r="H1" t="s">
        <v>2310</v>
      </c>
      <c r="I1" t="s">
        <v>2323</v>
      </c>
      <c r="J1" s="95">
        <v>200000</v>
      </c>
      <c r="K1">
        <v>1</v>
      </c>
      <c r="L1" t="s">
        <v>4447</v>
      </c>
      <c r="M1" t="s">
        <v>4447</v>
      </c>
    </row>
    <row r="2" spans="1:13">
      <c r="A2" t="s">
        <v>2297</v>
      </c>
      <c r="B2" t="s">
        <v>2302</v>
      </c>
      <c r="C2">
        <v>2</v>
      </c>
      <c r="D2">
        <f>$D$1*C2</f>
        <v>350000</v>
      </c>
      <c r="E2">
        <v>2</v>
      </c>
      <c r="F2" t="s">
        <v>2335</v>
      </c>
      <c r="G2" s="100" t="s">
        <v>2338</v>
      </c>
      <c r="H2" t="s">
        <v>2311</v>
      </c>
      <c r="I2" t="s">
        <v>2322</v>
      </c>
      <c r="J2" s="95">
        <v>700000</v>
      </c>
      <c r="K2">
        <v>2</v>
      </c>
      <c r="L2" t="s">
        <v>4448</v>
      </c>
      <c r="M2" t="s">
        <v>4448</v>
      </c>
    </row>
    <row r="3" spans="1:13">
      <c r="A3" t="s">
        <v>110</v>
      </c>
      <c r="B3" t="s">
        <v>2303</v>
      </c>
      <c r="C3">
        <v>3</v>
      </c>
      <c r="D3">
        <f t="shared" ref="D3:D5" si="0">$D$1*C3</f>
        <v>525000</v>
      </c>
      <c r="E3">
        <v>3</v>
      </c>
      <c r="F3" t="s">
        <v>2336</v>
      </c>
      <c r="G3" s="100" t="s">
        <v>2339</v>
      </c>
      <c r="H3" t="s">
        <v>2312</v>
      </c>
      <c r="K3">
        <v>3</v>
      </c>
      <c r="L3" t="s">
        <v>4449</v>
      </c>
      <c r="M3" t="s">
        <v>4449</v>
      </c>
    </row>
    <row r="4" spans="1:13">
      <c r="C4">
        <v>4</v>
      </c>
      <c r="D4">
        <f t="shared" si="0"/>
        <v>700000</v>
      </c>
      <c r="E4">
        <v>4</v>
      </c>
      <c r="G4" s="100" t="s">
        <v>2340</v>
      </c>
      <c r="K4">
        <v>4</v>
      </c>
      <c r="L4" t="s">
        <v>4450</v>
      </c>
      <c r="M4" t="s">
        <v>4450</v>
      </c>
    </row>
    <row r="5" spans="1:13">
      <c r="C5">
        <v>5</v>
      </c>
      <c r="D5">
        <f t="shared" si="0"/>
        <v>875000</v>
      </c>
      <c r="E5">
        <v>5</v>
      </c>
      <c r="G5" s="100" t="s">
        <v>2341</v>
      </c>
      <c r="K5">
        <v>5</v>
      </c>
      <c r="L5" t="s">
        <v>4451</v>
      </c>
      <c r="M5" t="s">
        <v>4451</v>
      </c>
    </row>
    <row r="6" spans="1:13">
      <c r="E6">
        <v>6</v>
      </c>
      <c r="G6" s="100" t="s">
        <v>2342</v>
      </c>
      <c r="K6">
        <v>6</v>
      </c>
      <c r="L6" t="s">
        <v>4452</v>
      </c>
      <c r="M6" t="s">
        <v>4452</v>
      </c>
    </row>
    <row r="7" spans="1:13">
      <c r="E7">
        <v>7</v>
      </c>
      <c r="G7" s="100" t="s">
        <v>2343</v>
      </c>
      <c r="K7">
        <v>7</v>
      </c>
      <c r="L7" t="s">
        <v>352</v>
      </c>
      <c r="M7" t="s">
        <v>352</v>
      </c>
    </row>
    <row r="8" spans="1:13">
      <c r="E8">
        <v>8</v>
      </c>
      <c r="G8" s="100" t="s">
        <v>2344</v>
      </c>
      <c r="K8">
        <v>8</v>
      </c>
      <c r="L8" t="s">
        <v>4453</v>
      </c>
      <c r="M8" t="s">
        <v>4453</v>
      </c>
    </row>
    <row r="9" spans="1:13">
      <c r="E9">
        <v>9</v>
      </c>
      <c r="G9" s="100" t="s">
        <v>2345</v>
      </c>
      <c r="K9">
        <v>9</v>
      </c>
      <c r="L9" t="s">
        <v>4454</v>
      </c>
      <c r="M9" t="s">
        <v>4454</v>
      </c>
    </row>
    <row r="10" spans="1:13">
      <c r="E10">
        <v>10</v>
      </c>
      <c r="G10" s="100" t="s">
        <v>2346</v>
      </c>
      <c r="K10">
        <v>10</v>
      </c>
      <c r="L10" t="s">
        <v>4455</v>
      </c>
      <c r="M10" t="s">
        <v>4455</v>
      </c>
    </row>
    <row r="11" spans="1:13">
      <c r="E11">
        <v>11</v>
      </c>
      <c r="G11" s="100" t="s">
        <v>2347</v>
      </c>
      <c r="K11">
        <v>11</v>
      </c>
      <c r="L11" t="s">
        <v>4456</v>
      </c>
      <c r="M11" t="s">
        <v>4456</v>
      </c>
    </row>
    <row r="12" spans="1:13">
      <c r="E12">
        <v>12</v>
      </c>
      <c r="G12" s="100" t="s">
        <v>2348</v>
      </c>
      <c r="K12">
        <v>12</v>
      </c>
      <c r="L12" t="s">
        <v>4457</v>
      </c>
      <c r="M12" t="s">
        <v>4457</v>
      </c>
    </row>
    <row r="13" spans="1:13">
      <c r="E13">
        <v>13</v>
      </c>
      <c r="G13" s="100" t="s">
        <v>2349</v>
      </c>
      <c r="K13">
        <v>13</v>
      </c>
      <c r="L13" t="s">
        <v>4458</v>
      </c>
      <c r="M13" t="s">
        <v>4458</v>
      </c>
    </row>
    <row r="14" spans="1:13">
      <c r="E14">
        <v>14</v>
      </c>
      <c r="G14" s="100" t="s">
        <v>2350</v>
      </c>
      <c r="K14">
        <v>14</v>
      </c>
      <c r="L14" t="s">
        <v>4459</v>
      </c>
      <c r="M14" t="s">
        <v>4459</v>
      </c>
    </row>
    <row r="15" spans="1:13">
      <c r="E15">
        <v>15</v>
      </c>
      <c r="G15" s="100" t="s">
        <v>2351</v>
      </c>
      <c r="K15">
        <v>15</v>
      </c>
      <c r="L15" t="s">
        <v>4460</v>
      </c>
      <c r="M15" t="s">
        <v>4460</v>
      </c>
    </row>
    <row r="16" spans="1:13">
      <c r="E16">
        <v>16</v>
      </c>
      <c r="G16" s="100" t="s">
        <v>2352</v>
      </c>
      <c r="K16">
        <v>16</v>
      </c>
      <c r="L16" t="s">
        <v>4461</v>
      </c>
      <c r="M16" t="s">
        <v>4461</v>
      </c>
    </row>
    <row r="17" spans="5:13">
      <c r="E17">
        <v>17</v>
      </c>
      <c r="G17" s="100" t="s">
        <v>2353</v>
      </c>
      <c r="K17">
        <v>17</v>
      </c>
      <c r="L17" t="s">
        <v>4462</v>
      </c>
      <c r="M17" t="s">
        <v>4462</v>
      </c>
    </row>
    <row r="18" spans="5:13">
      <c r="E18">
        <v>18</v>
      </c>
      <c r="G18" s="100" t="s">
        <v>2354</v>
      </c>
      <c r="K18">
        <v>18</v>
      </c>
      <c r="L18" t="s">
        <v>4463</v>
      </c>
      <c r="M18" t="s">
        <v>4463</v>
      </c>
    </row>
    <row r="19" spans="5:13">
      <c r="E19">
        <v>19</v>
      </c>
      <c r="G19" s="100" t="s">
        <v>2355</v>
      </c>
      <c r="K19">
        <v>19</v>
      </c>
      <c r="L19" t="s">
        <v>4464</v>
      </c>
      <c r="M19" t="s">
        <v>4464</v>
      </c>
    </row>
    <row r="20" spans="5:13">
      <c r="E20">
        <v>20</v>
      </c>
      <c r="G20" s="100" t="s">
        <v>2356</v>
      </c>
      <c r="K20">
        <v>20</v>
      </c>
      <c r="L20" t="s">
        <v>4465</v>
      </c>
      <c r="M20" t="s">
        <v>4465</v>
      </c>
    </row>
    <row r="21" spans="5:13">
      <c r="E21">
        <v>21</v>
      </c>
      <c r="G21" s="100" t="s">
        <v>2357</v>
      </c>
      <c r="K21">
        <v>21</v>
      </c>
      <c r="L21" t="s">
        <v>4466</v>
      </c>
      <c r="M21" t="s">
        <v>4466</v>
      </c>
    </row>
    <row r="22" spans="5:13">
      <c r="E22">
        <v>22</v>
      </c>
      <c r="G22" s="100" t="s">
        <v>2358</v>
      </c>
      <c r="K22">
        <v>22</v>
      </c>
      <c r="L22" t="s">
        <v>4467</v>
      </c>
      <c r="M22" t="s">
        <v>4467</v>
      </c>
    </row>
    <row r="23" spans="5:13">
      <c r="E23">
        <v>23</v>
      </c>
      <c r="G23" s="100" t="s">
        <v>2359</v>
      </c>
      <c r="K23">
        <v>23</v>
      </c>
      <c r="L23" t="s">
        <v>4468</v>
      </c>
      <c r="M23" t="s">
        <v>4468</v>
      </c>
    </row>
    <row r="24" spans="5:13">
      <c r="E24">
        <v>24</v>
      </c>
      <c r="G24" s="100" t="s">
        <v>2360</v>
      </c>
      <c r="K24">
        <v>24</v>
      </c>
      <c r="L24" t="s">
        <v>4469</v>
      </c>
      <c r="M24" t="s">
        <v>4469</v>
      </c>
    </row>
    <row r="25" spans="5:13">
      <c r="E25">
        <v>25</v>
      </c>
      <c r="G25" s="100" t="s">
        <v>2361</v>
      </c>
      <c r="K25">
        <v>25</v>
      </c>
      <c r="L25" t="s">
        <v>4470</v>
      </c>
      <c r="M25" t="s">
        <v>4470</v>
      </c>
    </row>
    <row r="26" spans="5:13">
      <c r="E26">
        <v>26</v>
      </c>
      <c r="G26" s="100" t="s">
        <v>2362</v>
      </c>
      <c r="K26">
        <v>26</v>
      </c>
      <c r="L26" t="s">
        <v>4471</v>
      </c>
      <c r="M26" t="s">
        <v>4471</v>
      </c>
    </row>
    <row r="27" spans="5:13">
      <c r="E27">
        <v>27</v>
      </c>
      <c r="G27" s="100" t="s">
        <v>2363</v>
      </c>
      <c r="K27">
        <v>27</v>
      </c>
      <c r="L27" t="s">
        <v>4472</v>
      </c>
      <c r="M27" t="s">
        <v>4472</v>
      </c>
    </row>
    <row r="28" spans="5:13">
      <c r="E28">
        <v>28</v>
      </c>
      <c r="G28" s="100" t="s">
        <v>2364</v>
      </c>
      <c r="K28">
        <v>28</v>
      </c>
      <c r="L28" t="s">
        <v>4473</v>
      </c>
      <c r="M28" t="s">
        <v>4473</v>
      </c>
    </row>
    <row r="29" spans="5:13">
      <c r="E29">
        <v>29</v>
      </c>
      <c r="G29" s="100" t="s">
        <v>2365</v>
      </c>
      <c r="K29">
        <v>29</v>
      </c>
      <c r="L29" t="s">
        <v>4474</v>
      </c>
      <c r="M29" t="s">
        <v>4474</v>
      </c>
    </row>
    <row r="30" spans="5:13">
      <c r="E30">
        <v>30</v>
      </c>
      <c r="G30" s="100" t="s">
        <v>2366</v>
      </c>
      <c r="K30">
        <v>30</v>
      </c>
      <c r="L30" t="s">
        <v>4475</v>
      </c>
      <c r="M30" t="s">
        <v>4475</v>
      </c>
    </row>
    <row r="31" spans="5:13">
      <c r="E31">
        <v>31</v>
      </c>
      <c r="G31" s="100" t="s">
        <v>2367</v>
      </c>
      <c r="K31">
        <v>31</v>
      </c>
      <c r="L31" t="s">
        <v>4476</v>
      </c>
      <c r="M31" t="s">
        <v>4476</v>
      </c>
    </row>
    <row r="32" spans="5:13">
      <c r="E32">
        <v>32</v>
      </c>
      <c r="G32" s="100" t="s">
        <v>2368</v>
      </c>
      <c r="K32">
        <v>32</v>
      </c>
      <c r="L32" t="s">
        <v>4477</v>
      </c>
      <c r="M32" t="s">
        <v>4477</v>
      </c>
    </row>
    <row r="33" spans="5:13">
      <c r="E33">
        <v>33</v>
      </c>
      <c r="G33" s="100" t="s">
        <v>2369</v>
      </c>
      <c r="K33">
        <v>33</v>
      </c>
      <c r="L33" t="s">
        <v>4478</v>
      </c>
      <c r="M33" t="s">
        <v>4478</v>
      </c>
    </row>
    <row r="34" spans="5:13">
      <c r="E34">
        <v>34</v>
      </c>
      <c r="G34" s="100" t="s">
        <v>2370</v>
      </c>
      <c r="K34">
        <v>34</v>
      </c>
      <c r="L34" t="s">
        <v>4479</v>
      </c>
      <c r="M34" t="s">
        <v>4479</v>
      </c>
    </row>
    <row r="35" spans="5:13">
      <c r="E35">
        <v>35</v>
      </c>
      <c r="G35" s="100" t="s">
        <v>2371</v>
      </c>
      <c r="K35">
        <v>35</v>
      </c>
      <c r="L35" t="s">
        <v>4480</v>
      </c>
      <c r="M35" t="s">
        <v>4480</v>
      </c>
    </row>
    <row r="36" spans="5:13">
      <c r="E36">
        <v>36</v>
      </c>
      <c r="G36" s="100" t="s">
        <v>2372</v>
      </c>
      <c r="K36">
        <v>36</v>
      </c>
      <c r="L36" t="s">
        <v>4481</v>
      </c>
      <c r="M36" t="s">
        <v>4481</v>
      </c>
    </row>
    <row r="37" spans="5:13">
      <c r="E37">
        <v>37</v>
      </c>
      <c r="G37" s="100" t="s">
        <v>2373</v>
      </c>
      <c r="K37">
        <v>37</v>
      </c>
      <c r="L37" t="s">
        <v>4482</v>
      </c>
      <c r="M37" t="s">
        <v>4482</v>
      </c>
    </row>
    <row r="38" spans="5:13">
      <c r="E38">
        <v>38</v>
      </c>
      <c r="G38" s="100" t="s">
        <v>2374</v>
      </c>
      <c r="K38">
        <v>38</v>
      </c>
      <c r="L38" t="s">
        <v>4483</v>
      </c>
      <c r="M38" t="s">
        <v>4483</v>
      </c>
    </row>
    <row r="39" spans="5:13">
      <c r="E39">
        <v>39</v>
      </c>
      <c r="G39" s="100" t="s">
        <v>2375</v>
      </c>
      <c r="K39">
        <v>39</v>
      </c>
      <c r="L39" t="s">
        <v>4484</v>
      </c>
      <c r="M39" t="s">
        <v>4484</v>
      </c>
    </row>
    <row r="40" spans="5:13">
      <c r="E40">
        <v>40</v>
      </c>
      <c r="G40" s="100" t="s">
        <v>2376</v>
      </c>
      <c r="K40">
        <v>40</v>
      </c>
      <c r="L40" t="s">
        <v>4485</v>
      </c>
      <c r="M40" t="s">
        <v>4485</v>
      </c>
    </row>
    <row r="41" spans="5:13">
      <c r="G41" s="100" t="s">
        <v>2377</v>
      </c>
      <c r="K41">
        <v>41</v>
      </c>
      <c r="L41" t="s">
        <v>4486</v>
      </c>
      <c r="M41" t="s">
        <v>4486</v>
      </c>
    </row>
    <row r="42" spans="5:13">
      <c r="G42" s="100" t="s">
        <v>2378</v>
      </c>
    </row>
    <row r="43" spans="5:13">
      <c r="G43" s="100" t="s">
        <v>2379</v>
      </c>
    </row>
    <row r="44" spans="5:13">
      <c r="G44" s="100" t="s">
        <v>2380</v>
      </c>
    </row>
    <row r="45" spans="5:13">
      <c r="G45" s="100" t="s">
        <v>2381</v>
      </c>
    </row>
    <row r="46" spans="5:13">
      <c r="G46" s="100" t="s">
        <v>2382</v>
      </c>
    </row>
    <row r="47" spans="5:13">
      <c r="G47" s="100" t="s">
        <v>2383</v>
      </c>
    </row>
    <row r="48" spans="5:13">
      <c r="G48" s="100" t="s">
        <v>2384</v>
      </c>
    </row>
    <row r="49" spans="7:7">
      <c r="G49" s="100" t="s">
        <v>2385</v>
      </c>
    </row>
    <row r="50" spans="7:7">
      <c r="G50" s="100" t="s">
        <v>2386</v>
      </c>
    </row>
  </sheetData>
  <sheetProtection algorithmName="SHA-512" hashValue="XF5uG5GFHYBypebx+ZvDUdM15FKyKujs9TOn/qhoh2i4lU90PKWLeIeO+ZwxkZN2KBluwC6SV/JuueNM9UZwpQ==" saltValue="GyC922qj1TRlfM22BHQSjw==" spinCount="100000" sheet="1" objects="1" scenarios="1"/>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showGridLines="0" tabSelected="1" view="pageBreakPreview" zoomScaleNormal="100" zoomScaleSheetLayoutView="100" workbookViewId="0">
      <selection activeCell="N19" sqref="N19:O19"/>
    </sheetView>
  </sheetViews>
  <sheetFormatPr defaultColWidth="3" defaultRowHeight="13.5"/>
  <cols>
    <col min="1" max="12" width="3.375" customWidth="1"/>
    <col min="13" max="13" width="4.5" customWidth="1"/>
    <col min="14" max="28" width="3.375" customWidth="1"/>
  </cols>
  <sheetData>
    <row r="1" spans="1:28">
      <c r="A1" s="1" t="s">
        <v>4546</v>
      </c>
    </row>
    <row r="2" spans="1:28" ht="14.25" customHeight="1">
      <c r="A2" s="192" t="str">
        <f ca="1">IF(L25&lt;&gt;"",IF(OR(U3="",X3="",C19="",E19="",G19="",N19=""),"エラー：未入力の項目がありますので、黄色の色つきセルを全て入力してください。",""),"")</f>
        <v/>
      </c>
      <c r="B2" s="192"/>
      <c r="C2" s="192"/>
      <c r="D2" s="192"/>
      <c r="E2" s="192"/>
      <c r="F2" s="192"/>
      <c r="G2" s="192"/>
      <c r="H2" s="192"/>
      <c r="I2" s="192"/>
      <c r="J2" s="192"/>
      <c r="K2" s="192"/>
      <c r="L2" s="192"/>
      <c r="M2" s="192"/>
      <c r="N2" s="192"/>
      <c r="O2" s="192"/>
      <c r="P2" s="192"/>
      <c r="Q2" s="192"/>
      <c r="R2" s="192"/>
      <c r="S2" s="192"/>
      <c r="T2" s="192"/>
      <c r="U2" s="192"/>
      <c r="V2" s="192"/>
      <c r="W2" s="192"/>
      <c r="X2" s="192"/>
      <c r="Y2" s="192"/>
      <c r="Z2" s="192"/>
    </row>
    <row r="3" spans="1:28">
      <c r="A3" s="1"/>
      <c r="B3" s="2"/>
      <c r="C3" s="3"/>
      <c r="D3" s="3"/>
      <c r="E3" s="4"/>
      <c r="F3" s="4"/>
      <c r="G3" s="4"/>
      <c r="H3" s="4"/>
      <c r="I3" s="4"/>
      <c r="J3" s="4"/>
      <c r="K3" s="4"/>
      <c r="L3" s="4"/>
      <c r="M3" s="4"/>
      <c r="N3" s="4"/>
      <c r="O3" s="4"/>
      <c r="Q3" s="6" t="s">
        <v>28</v>
      </c>
      <c r="R3" s="193"/>
      <c r="S3" s="193"/>
      <c r="T3" s="36" t="s">
        <v>4</v>
      </c>
      <c r="U3" s="193"/>
      <c r="V3" s="193"/>
      <c r="W3" s="36" t="s">
        <v>3</v>
      </c>
      <c r="X3" s="193"/>
      <c r="Y3" s="193"/>
      <c r="Z3" s="34" t="s">
        <v>2</v>
      </c>
      <c r="AB3" s="4"/>
    </row>
    <row r="4" spans="1:28">
      <c r="Q4" s="5"/>
    </row>
    <row r="6" spans="1:28">
      <c r="B6" s="2"/>
      <c r="C6" s="3"/>
      <c r="D6" s="3" t="s">
        <v>108</v>
      </c>
      <c r="E6" s="4"/>
      <c r="F6" s="4"/>
      <c r="G6" s="4"/>
      <c r="H6" s="4" t="s">
        <v>1</v>
      </c>
      <c r="J6" s="34"/>
      <c r="K6" s="34"/>
      <c r="L6" s="34"/>
      <c r="M6" s="34"/>
      <c r="N6" s="34"/>
      <c r="O6" s="34"/>
      <c r="P6" s="34"/>
      <c r="Q6" s="34"/>
      <c r="R6" s="34"/>
      <c r="S6" s="34"/>
      <c r="T6" s="34"/>
      <c r="U6" s="34"/>
      <c r="V6" s="34"/>
      <c r="W6" s="34"/>
      <c r="X6" s="34"/>
      <c r="Y6" s="34"/>
      <c r="Z6" s="34"/>
      <c r="AA6" s="34"/>
      <c r="AB6" s="34"/>
    </row>
    <row r="7" spans="1:28">
      <c r="A7" s="4"/>
      <c r="B7" s="2"/>
      <c r="C7" s="3"/>
      <c r="D7" s="3"/>
      <c r="E7" s="4"/>
      <c r="F7" s="4"/>
      <c r="G7" s="4"/>
      <c r="H7" s="4"/>
      <c r="I7" s="4"/>
      <c r="J7" s="4"/>
      <c r="K7" s="4"/>
      <c r="L7" s="4"/>
      <c r="M7" s="4"/>
      <c r="N7" s="4"/>
      <c r="O7" s="4"/>
      <c r="P7" s="4"/>
    </row>
    <row r="8" spans="1:28">
      <c r="I8" s="194" t="s">
        <v>23</v>
      </c>
      <c r="J8" s="195"/>
      <c r="K8" s="195"/>
      <c r="L8" s="195"/>
      <c r="M8" s="196" t="str">
        <f>IF(総括表!D7="","",総括表!D7)</f>
        <v/>
      </c>
      <c r="N8" s="196"/>
      <c r="O8" s="196"/>
      <c r="P8" s="196"/>
      <c r="Q8" s="196"/>
      <c r="R8" s="196"/>
      <c r="S8" s="196"/>
      <c r="T8" s="196"/>
      <c r="U8" s="196"/>
      <c r="V8" s="196"/>
      <c r="W8" s="196"/>
      <c r="X8" s="196"/>
      <c r="Y8" s="196"/>
      <c r="AB8" s="4"/>
    </row>
    <row r="9" spans="1:28">
      <c r="A9" s="4"/>
      <c r="B9" s="2"/>
      <c r="C9" s="3"/>
      <c r="D9" s="3"/>
      <c r="E9" s="4"/>
      <c r="F9" s="4"/>
      <c r="G9" s="4"/>
      <c r="H9" s="4"/>
      <c r="I9" s="195"/>
      <c r="J9" s="195"/>
      <c r="K9" s="195"/>
      <c r="L9" s="195"/>
      <c r="M9" s="196"/>
      <c r="N9" s="196"/>
      <c r="O9" s="196"/>
      <c r="P9" s="196"/>
      <c r="Q9" s="196"/>
      <c r="R9" s="196"/>
      <c r="S9" s="196"/>
      <c r="T9" s="196"/>
      <c r="U9" s="196"/>
      <c r="V9" s="196"/>
      <c r="W9" s="196"/>
      <c r="X9" s="196"/>
      <c r="Y9" s="196"/>
      <c r="AB9" s="4"/>
    </row>
    <row r="10" spans="1:28" ht="13.5" customHeight="1">
      <c r="A10" s="4"/>
      <c r="B10" s="2"/>
      <c r="C10" s="3"/>
      <c r="D10" s="3"/>
      <c r="E10" s="4"/>
      <c r="F10" s="4"/>
      <c r="G10" s="4"/>
      <c r="H10" s="4"/>
      <c r="I10" s="185" t="s">
        <v>109</v>
      </c>
      <c r="J10" s="186"/>
      <c r="K10" s="186"/>
      <c r="L10" s="186"/>
      <c r="M10" s="187" t="str">
        <f>IF(総括表!D5="","",総括表!D5)</f>
        <v/>
      </c>
      <c r="N10" s="187"/>
      <c r="O10" s="187"/>
      <c r="P10" s="187"/>
      <c r="Q10" s="187"/>
      <c r="R10" s="187"/>
      <c r="S10" s="187"/>
      <c r="T10" s="187"/>
      <c r="U10" s="187"/>
      <c r="V10" s="187"/>
      <c r="W10" s="187"/>
      <c r="X10" s="187"/>
      <c r="Y10" s="187"/>
    </row>
    <row r="11" spans="1:28">
      <c r="I11" s="186"/>
      <c r="J11" s="186"/>
      <c r="K11" s="186"/>
      <c r="L11" s="186"/>
      <c r="M11" s="187"/>
      <c r="N11" s="187"/>
      <c r="O11" s="187"/>
      <c r="P11" s="187"/>
      <c r="Q11" s="187"/>
      <c r="R11" s="187"/>
      <c r="S11" s="187"/>
      <c r="T11" s="187"/>
      <c r="U11" s="187"/>
      <c r="V11" s="187"/>
      <c r="W11" s="187"/>
      <c r="X11" s="187"/>
      <c r="Y11" s="187"/>
    </row>
    <row r="12" spans="1:28" ht="13.5" customHeight="1">
      <c r="I12" s="185" t="s">
        <v>4488</v>
      </c>
      <c r="J12" s="186"/>
      <c r="K12" s="186"/>
      <c r="L12" s="186"/>
      <c r="M12" s="187" t="str">
        <f>IF(総括表!E8="","",総括表!E8)</f>
        <v/>
      </c>
      <c r="N12" s="187"/>
      <c r="O12" s="187"/>
      <c r="P12" s="187"/>
      <c r="Q12" s="187" t="str">
        <f>IF(総括表!J8="","",総括表!J8)</f>
        <v/>
      </c>
      <c r="R12" s="187"/>
      <c r="S12" s="187"/>
      <c r="T12" s="187"/>
      <c r="U12" s="187"/>
      <c r="V12" s="187"/>
      <c r="W12" s="187"/>
      <c r="X12" s="187"/>
      <c r="Y12" s="188"/>
    </row>
    <row r="13" spans="1:28" ht="14.25" customHeight="1">
      <c r="I13" s="186"/>
      <c r="J13" s="186"/>
      <c r="K13" s="186"/>
      <c r="L13" s="186"/>
      <c r="M13" s="187"/>
      <c r="N13" s="187"/>
      <c r="O13" s="187"/>
      <c r="P13" s="187"/>
      <c r="Q13" s="187"/>
      <c r="R13" s="187"/>
      <c r="S13" s="187"/>
      <c r="T13" s="187"/>
      <c r="U13" s="187"/>
      <c r="V13" s="187"/>
      <c r="W13" s="187"/>
      <c r="X13" s="187"/>
      <c r="Y13" s="188"/>
    </row>
    <row r="15" spans="1:28">
      <c r="A15" s="189"/>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row>
    <row r="16" spans="1:28" ht="19.5" customHeight="1">
      <c r="A16" s="190" t="s">
        <v>4542</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row>
    <row r="17" spans="1:28">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c r="A19" s="198" t="s">
        <v>4532</v>
      </c>
      <c r="B19" s="198"/>
      <c r="C19" s="145"/>
      <c r="D19" s="132" t="s">
        <v>4533</v>
      </c>
      <c r="E19" s="145"/>
      <c r="F19" s="132" t="s">
        <v>4534</v>
      </c>
      <c r="G19" s="145"/>
      <c r="H19" s="198" t="s">
        <v>4535</v>
      </c>
      <c r="I19" s="198"/>
      <c r="J19" s="198"/>
      <c r="K19" s="198"/>
      <c r="L19" s="198"/>
      <c r="M19" s="198"/>
      <c r="N19" s="197"/>
      <c r="O19" s="197"/>
      <c r="P19" s="133" t="s">
        <v>4540</v>
      </c>
      <c r="Q19" s="132"/>
      <c r="R19" s="132"/>
      <c r="S19" s="132"/>
      <c r="T19" s="132"/>
      <c r="U19" s="132"/>
      <c r="V19" s="132"/>
      <c r="W19" s="132"/>
      <c r="X19" s="132"/>
      <c r="Y19" s="132"/>
      <c r="Z19" s="132"/>
    </row>
    <row r="20" spans="1:28">
      <c r="A20" s="199" t="s">
        <v>4541</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72"/>
      <c r="AB20" s="72"/>
    </row>
    <row r="21" spans="1:28">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72"/>
      <c r="AB21" s="72"/>
    </row>
    <row r="23" spans="1:28">
      <c r="N23" s="132" t="s">
        <v>103</v>
      </c>
    </row>
    <row r="24" spans="1:28" ht="18" customHeight="1"/>
    <row r="25" spans="1:28" ht="24">
      <c r="E25" s="35" t="s">
        <v>4520</v>
      </c>
      <c r="F25" s="35"/>
      <c r="G25" s="35"/>
      <c r="H25" s="35"/>
      <c r="I25" s="35"/>
      <c r="J25" s="35"/>
      <c r="K25" s="35"/>
      <c r="L25" s="183" t="str">
        <f ca="1">IF(総括表!H13=0,"",総括表!H13)</f>
        <v/>
      </c>
      <c r="M25" s="184"/>
      <c r="N25" s="184"/>
      <c r="O25" s="184"/>
      <c r="P25" s="184"/>
      <c r="Q25" s="184"/>
      <c r="R25" s="184"/>
      <c r="S25" s="184"/>
      <c r="T25" s="184"/>
      <c r="U25" s="137" t="s">
        <v>124</v>
      </c>
    </row>
    <row r="26" spans="1:28">
      <c r="E26" s="35"/>
      <c r="F26" s="35"/>
      <c r="G26" s="35"/>
      <c r="H26" s="35"/>
      <c r="I26" s="35"/>
      <c r="J26" s="35"/>
      <c r="K26" s="35"/>
      <c r="L26" s="35"/>
      <c r="M26" s="35"/>
      <c r="N26" s="35"/>
      <c r="O26" s="35"/>
      <c r="P26" s="35"/>
      <c r="Q26" s="138"/>
      <c r="R26" s="35"/>
      <c r="S26" s="35"/>
      <c r="T26" s="35"/>
    </row>
    <row r="27" spans="1:28" ht="23.25" customHeight="1">
      <c r="E27" s="35" t="s">
        <v>107</v>
      </c>
      <c r="F27" s="35"/>
      <c r="G27" s="35"/>
      <c r="H27" s="35"/>
      <c r="J27" s="35" t="s">
        <v>2283</v>
      </c>
      <c r="K27" s="35"/>
      <c r="L27" s="35"/>
      <c r="M27" s="35"/>
      <c r="N27" s="35"/>
      <c r="O27" s="35"/>
      <c r="P27" s="35"/>
      <c r="Q27" s="35"/>
      <c r="R27" s="35"/>
      <c r="S27" s="35"/>
      <c r="T27" s="35"/>
    </row>
    <row r="28" spans="1:28" ht="23.25" customHeight="1">
      <c r="E28" s="35"/>
      <c r="F28" s="35"/>
      <c r="G28" s="35"/>
      <c r="H28" s="35"/>
      <c r="J28" s="35" t="s">
        <v>2279</v>
      </c>
      <c r="K28" s="35"/>
      <c r="L28" s="35"/>
      <c r="M28" s="35"/>
      <c r="N28" s="35"/>
      <c r="O28" s="35"/>
      <c r="P28" s="35"/>
      <c r="Q28" s="35"/>
      <c r="R28" s="35"/>
      <c r="S28" s="35"/>
      <c r="T28" s="35"/>
    </row>
    <row r="29" spans="1:28" ht="23.25" customHeight="1">
      <c r="E29" s="35"/>
      <c r="F29" s="35"/>
      <c r="G29" s="35"/>
      <c r="H29" s="35"/>
      <c r="J29" s="35" t="s">
        <v>4521</v>
      </c>
      <c r="K29" s="35"/>
      <c r="L29" s="35"/>
      <c r="M29" s="35"/>
      <c r="N29" s="35"/>
      <c r="O29" s="35"/>
      <c r="P29" s="35"/>
      <c r="Q29" s="35"/>
      <c r="R29" s="35"/>
      <c r="S29" s="35"/>
      <c r="T29" s="35"/>
    </row>
    <row r="30" spans="1:28">
      <c r="E30" s="35"/>
      <c r="F30" s="35"/>
      <c r="G30" s="35"/>
      <c r="H30" s="35"/>
      <c r="I30" s="35"/>
      <c r="J30" s="35"/>
      <c r="K30" s="35"/>
      <c r="L30" s="35"/>
      <c r="M30" s="35"/>
      <c r="N30" s="35"/>
      <c r="O30" s="35"/>
      <c r="P30" s="35"/>
      <c r="Q30" s="35"/>
      <c r="R30" s="35"/>
      <c r="S30" s="35"/>
      <c r="T30" s="35"/>
    </row>
  </sheetData>
  <sheetProtection algorithmName="SHA-512" hashValue="ggJ0fPbCxFcHMNxaD7/c70YmJBOSdXeWw8w8jz9Ofa0h4KuPKIXgzTHdI7/4DVlIIf3B4DKO3GjvcacOcYF7FA==" saltValue="mCXhgQlHi6j5WWYdsj2YeQ==" spinCount="100000" sheet="1" objects="1" scenarios="1" selectLockedCells="1"/>
  <mergeCells count="19">
    <mergeCell ref="A2:Z2"/>
    <mergeCell ref="R3:S3"/>
    <mergeCell ref="U3:V3"/>
    <mergeCell ref="X3:Y3"/>
    <mergeCell ref="A19:B19"/>
    <mergeCell ref="L25:T25"/>
    <mergeCell ref="I8:L9"/>
    <mergeCell ref="M12:P13"/>
    <mergeCell ref="Q12:X13"/>
    <mergeCell ref="Y12:Y13"/>
    <mergeCell ref="I10:L11"/>
    <mergeCell ref="I12:L13"/>
    <mergeCell ref="M8:Y9"/>
    <mergeCell ref="M10:Y11"/>
    <mergeCell ref="N19:O19"/>
    <mergeCell ref="H19:M19"/>
    <mergeCell ref="A15:Z15"/>
    <mergeCell ref="A16:Z16"/>
    <mergeCell ref="A20:Z21"/>
  </mergeCells>
  <phoneticPr fontId="6"/>
  <conditionalFormatting sqref="A2:Z2">
    <cfRule type="containsText" dxfId="17" priority="1" operator="containsText" text="エラー">
      <formula>NOT(ISERROR(SEARCH("エラー",A2)))</formula>
    </cfRule>
  </conditionalFormatting>
  <dataValidations count="1">
    <dataValidation imeMode="disabled" allowBlank="1" showInputMessage="1" showErrorMessage="1" sqref="R3:S3 U3:V3 X3:Y3"/>
  </dataValidations>
  <pageMargins left="0.7" right="0.7" top="0.75" bottom="0.75" header="0.3" footer="0.3"/>
  <pageSetup paperSize="9" fitToWidth="0" orientation="portrait" r:id="rId1"/>
  <colBreaks count="1" manualBreakCount="1">
    <brk id="28"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E35"/>
  <sheetViews>
    <sheetView showGridLines="0" view="pageBreakPreview" zoomScale="85" zoomScaleNormal="140" zoomScaleSheetLayoutView="85" workbookViewId="0">
      <selection activeCell="E9" sqref="E9:H9"/>
    </sheetView>
  </sheetViews>
  <sheetFormatPr defaultColWidth="2.25" defaultRowHeight="13.5"/>
  <cols>
    <col min="1" max="1" width="2.25" style="8"/>
    <col min="2" max="2" width="3.125" style="8" customWidth="1"/>
    <col min="3" max="3" width="28" style="8" customWidth="1"/>
    <col min="4" max="4" width="10.25" style="8" customWidth="1"/>
    <col min="5" max="5" width="5.75" style="8" customWidth="1"/>
    <col min="6" max="6" width="2.75" style="8" customWidth="1"/>
    <col min="7" max="7" width="8.625" style="8" customWidth="1"/>
    <col min="8" max="8" width="19.125" style="8" customWidth="1"/>
    <col min="9" max="11" width="12" style="8" customWidth="1"/>
    <col min="12" max="12" width="13.75" style="8" bestFit="1" customWidth="1"/>
    <col min="13" max="13" width="19.25" style="8" bestFit="1" customWidth="1"/>
    <col min="14" max="28" width="2.25" style="8"/>
    <col min="29" max="29" width="13.875" style="8" customWidth="1"/>
    <col min="30" max="36" width="10.75" style="8" customWidth="1"/>
    <col min="37" max="37" width="9.5" style="8" customWidth="1"/>
    <col min="38" max="38" width="11.625" style="8" customWidth="1"/>
    <col min="39" max="39" width="19.25" style="8" customWidth="1"/>
    <col min="40" max="40" width="4.625" style="8" customWidth="1"/>
    <col min="41" max="46" width="9.125" style="8" customWidth="1"/>
    <col min="47" max="47" width="9.875" style="8" customWidth="1"/>
    <col min="48" max="48" width="15.375" style="8" customWidth="1"/>
    <col min="49" max="49" width="3.75" style="8" customWidth="1"/>
    <col min="50" max="56" width="10.25" style="8" customWidth="1"/>
    <col min="57" max="57" width="13.75" style="8" customWidth="1"/>
    <col min="58" max="16384" width="2.25" style="8"/>
  </cols>
  <sheetData>
    <row r="1" spans="1:12" ht="24.75" customHeight="1">
      <c r="A1" s="8" t="s">
        <v>4487</v>
      </c>
      <c r="J1" s="9"/>
      <c r="K1" s="200"/>
      <c r="L1" s="200"/>
    </row>
    <row r="2" spans="1:12" ht="16.5" customHeight="1">
      <c r="A2" s="211" t="str">
        <f ca="1">IF(H13&lt;&gt;0,IF(OR(E9="",J9="",E10="",J10=""),"エラー：未入力の項目がありますので、黄色の色つきセルを全て入力してください。",""),"")</f>
        <v/>
      </c>
      <c r="B2" s="211"/>
      <c r="C2" s="211"/>
      <c r="D2" s="211"/>
      <c r="E2" s="211"/>
      <c r="F2" s="211"/>
      <c r="G2" s="211"/>
      <c r="H2" s="211"/>
      <c r="I2" s="211"/>
      <c r="J2" s="211"/>
      <c r="K2" s="211"/>
      <c r="L2" s="211"/>
    </row>
    <row r="3" spans="1:12" ht="22.5" customHeight="1">
      <c r="B3" s="214" t="s">
        <v>2284</v>
      </c>
      <c r="C3" s="214"/>
      <c r="J3" s="9"/>
      <c r="K3" s="75"/>
      <c r="L3" s="75"/>
    </row>
    <row r="4" spans="1:12" ht="15" customHeight="1">
      <c r="B4" s="215" t="s">
        <v>2286</v>
      </c>
      <c r="C4" s="215"/>
      <c r="D4" s="234" t="str">
        <f>IFERROR(VLOOKUP(個票1!AG4,事業所リスト!A3:Q959,3,0),"")</f>
        <v/>
      </c>
      <c r="E4" s="235"/>
      <c r="F4" s="235"/>
      <c r="G4" s="235"/>
      <c r="H4" s="235"/>
      <c r="I4" s="235"/>
      <c r="J4" s="235"/>
      <c r="K4" s="235"/>
      <c r="L4" s="236"/>
    </row>
    <row r="5" spans="1:12" ht="22.5" customHeight="1">
      <c r="B5" s="216" t="s">
        <v>2285</v>
      </c>
      <c r="C5" s="217"/>
      <c r="D5" s="208" t="str">
        <f>IFERROR(VLOOKUP(個票1!AG4,事業所リスト!A3:Q959,4,0),"")</f>
        <v/>
      </c>
      <c r="E5" s="209"/>
      <c r="F5" s="209"/>
      <c r="G5" s="209"/>
      <c r="H5" s="209"/>
      <c r="I5" s="209"/>
      <c r="J5" s="209"/>
      <c r="K5" s="209"/>
      <c r="L5" s="210"/>
    </row>
    <row r="6" spans="1:12" ht="15" customHeight="1">
      <c r="B6" s="218" t="s">
        <v>2287</v>
      </c>
      <c r="C6" s="219"/>
      <c r="D6" s="109" t="s">
        <v>2290</v>
      </c>
      <c r="E6" s="241" t="str">
        <f>IFERROR(VLOOKUP(個票1!AG4,事業所リスト!A3:Q959,5,0),"")</f>
        <v/>
      </c>
      <c r="F6" s="241"/>
      <c r="G6" s="241"/>
      <c r="H6" s="110" t="s">
        <v>2291</v>
      </c>
      <c r="I6" s="110"/>
      <c r="J6" s="111"/>
      <c r="K6" s="80"/>
      <c r="L6" s="81"/>
    </row>
    <row r="7" spans="1:12" ht="22.5" customHeight="1">
      <c r="B7" s="220"/>
      <c r="C7" s="221"/>
      <c r="D7" s="208" t="str">
        <f>IFERROR(VLOOKUP(個票1!AG4,事業所リスト!A3:Q959,6,0),"")</f>
        <v/>
      </c>
      <c r="E7" s="209"/>
      <c r="F7" s="209"/>
      <c r="G7" s="209"/>
      <c r="H7" s="209"/>
      <c r="I7" s="209"/>
      <c r="J7" s="209"/>
      <c r="K7" s="209"/>
      <c r="L7" s="210"/>
    </row>
    <row r="8" spans="1:12" ht="22.5" customHeight="1">
      <c r="B8" s="213" t="s">
        <v>2288</v>
      </c>
      <c r="C8" s="213"/>
      <c r="D8" s="76" t="s">
        <v>9</v>
      </c>
      <c r="E8" s="204" t="str">
        <f>IFERROR(VLOOKUP(個票1!AG4,事業所リスト!A3:Q959,10,0),"")</f>
        <v/>
      </c>
      <c r="F8" s="205"/>
      <c r="G8" s="205"/>
      <c r="H8" s="206"/>
      <c r="I8" s="76" t="s">
        <v>10</v>
      </c>
      <c r="J8" s="205" t="str">
        <f>IFERROR(VLOOKUP(個票1!AG4,事業所リスト!A3:Q959,9,0),"")</f>
        <v/>
      </c>
      <c r="K8" s="205"/>
      <c r="L8" s="206"/>
    </row>
    <row r="9" spans="1:12" ht="22.5" customHeight="1">
      <c r="B9" s="213" t="s">
        <v>2289</v>
      </c>
      <c r="C9" s="213"/>
      <c r="D9" s="76" t="s">
        <v>9</v>
      </c>
      <c r="E9" s="201"/>
      <c r="F9" s="202"/>
      <c r="G9" s="202"/>
      <c r="H9" s="203"/>
      <c r="I9" s="76" t="s">
        <v>10</v>
      </c>
      <c r="J9" s="202"/>
      <c r="K9" s="202"/>
      <c r="L9" s="203"/>
    </row>
    <row r="10" spans="1:12" ht="22.5" customHeight="1">
      <c r="B10" s="213" t="s">
        <v>4057</v>
      </c>
      <c r="C10" s="213"/>
      <c r="D10" s="76" t="s">
        <v>8</v>
      </c>
      <c r="E10" s="201"/>
      <c r="F10" s="202"/>
      <c r="G10" s="202"/>
      <c r="H10" s="203"/>
      <c r="I10" s="76" t="s">
        <v>2293</v>
      </c>
      <c r="J10" s="203"/>
      <c r="K10" s="207"/>
      <c r="L10" s="207"/>
    </row>
    <row r="11" spans="1:12" ht="16.5" customHeight="1">
      <c r="J11" s="9"/>
      <c r="K11" s="75"/>
      <c r="L11" s="75"/>
    </row>
    <row r="12" spans="1:12" ht="18.75" customHeight="1">
      <c r="B12" s="8" t="s">
        <v>4522</v>
      </c>
      <c r="J12" s="9"/>
      <c r="K12" s="75"/>
      <c r="L12" s="75"/>
    </row>
    <row r="13" spans="1:12" ht="24.75" customHeight="1">
      <c r="B13" s="222" t="s">
        <v>4523</v>
      </c>
      <c r="C13" s="223"/>
      <c r="D13" s="223"/>
      <c r="E13" s="223"/>
      <c r="F13" s="223"/>
      <c r="G13" s="223"/>
      <c r="H13" s="237">
        <f ca="1">SUM(H14:K16)</f>
        <v>0</v>
      </c>
      <c r="I13" s="238"/>
      <c r="J13" s="238"/>
      <c r="K13" s="238"/>
      <c r="L13" s="82" t="s">
        <v>2295</v>
      </c>
    </row>
    <row r="14" spans="1:12" ht="24.75" customHeight="1">
      <c r="B14" s="224" t="s">
        <v>2298</v>
      </c>
      <c r="C14" s="225"/>
      <c r="D14" s="225"/>
      <c r="E14" s="225"/>
      <c r="F14" s="225"/>
      <c r="G14" s="226"/>
      <c r="H14" s="239">
        <f ca="1">SUM(I21:I35)</f>
        <v>0</v>
      </c>
      <c r="I14" s="240"/>
      <c r="J14" s="240"/>
      <c r="K14" s="240"/>
      <c r="L14" s="82" t="s">
        <v>2295</v>
      </c>
    </row>
    <row r="15" spans="1:12" ht="24.75" customHeight="1">
      <c r="B15" s="224" t="s">
        <v>2299</v>
      </c>
      <c r="C15" s="225"/>
      <c r="D15" s="225"/>
      <c r="E15" s="225"/>
      <c r="F15" s="225"/>
      <c r="G15" s="226"/>
      <c r="H15" s="239">
        <f ca="1">SUM(J21:J35)</f>
        <v>0</v>
      </c>
      <c r="I15" s="240"/>
      <c r="J15" s="240"/>
      <c r="K15" s="240"/>
      <c r="L15" s="82" t="s">
        <v>2295</v>
      </c>
    </row>
    <row r="16" spans="1:12" ht="24.75" customHeight="1">
      <c r="B16" s="224" t="s">
        <v>2300</v>
      </c>
      <c r="C16" s="225"/>
      <c r="D16" s="225"/>
      <c r="E16" s="225"/>
      <c r="F16" s="225"/>
      <c r="G16" s="226"/>
      <c r="H16" s="239">
        <f ca="1">SUM(K21:K35)</f>
        <v>0</v>
      </c>
      <c r="I16" s="240"/>
      <c r="J16" s="240"/>
      <c r="K16" s="240"/>
      <c r="L16" s="82" t="s">
        <v>2295</v>
      </c>
    </row>
    <row r="17" spans="2:57" ht="16.5" customHeight="1">
      <c r="C17" s="38"/>
      <c r="D17" s="38"/>
      <c r="H17" s="38"/>
      <c r="J17" s="9"/>
      <c r="K17" s="37"/>
      <c r="L17" s="37"/>
    </row>
    <row r="18" spans="2:57" ht="16.5" customHeight="1">
      <c r="B18" s="77" t="s">
        <v>4524</v>
      </c>
      <c r="C18" s="38"/>
      <c r="D18" s="38"/>
      <c r="H18" s="38"/>
      <c r="J18" s="9"/>
      <c r="K18" s="37"/>
      <c r="L18" s="37"/>
      <c r="AC18" s="8" t="s">
        <v>4490</v>
      </c>
    </row>
    <row r="19" spans="2:57" ht="16.5" customHeight="1">
      <c r="B19" s="212" t="s">
        <v>26</v>
      </c>
      <c r="C19" s="213" t="s">
        <v>4519</v>
      </c>
      <c r="D19" s="231" t="s">
        <v>125</v>
      </c>
      <c r="E19" s="227" t="s">
        <v>2292</v>
      </c>
      <c r="F19" s="228"/>
      <c r="G19" s="228"/>
      <c r="H19" s="213" t="s">
        <v>25</v>
      </c>
      <c r="I19" s="213" t="s">
        <v>4525</v>
      </c>
      <c r="J19" s="213"/>
      <c r="K19" s="213"/>
      <c r="L19" s="213"/>
      <c r="AC19" s="8" t="s">
        <v>4491</v>
      </c>
      <c r="AO19" s="8" t="s">
        <v>4504</v>
      </c>
      <c r="AX19" s="8" t="s">
        <v>4513</v>
      </c>
    </row>
    <row r="20" spans="2:57" ht="48" customHeight="1">
      <c r="B20" s="212"/>
      <c r="C20" s="213"/>
      <c r="D20" s="231"/>
      <c r="E20" s="229"/>
      <c r="F20" s="230"/>
      <c r="G20" s="230"/>
      <c r="H20" s="213"/>
      <c r="I20" s="78" t="s">
        <v>2280</v>
      </c>
      <c r="J20" s="78" t="s">
        <v>2281</v>
      </c>
      <c r="K20" s="78" t="s">
        <v>2282</v>
      </c>
      <c r="L20" s="79" t="s">
        <v>27</v>
      </c>
      <c r="M20" s="33" t="s">
        <v>122</v>
      </c>
      <c r="AC20" s="118" t="s">
        <v>4489</v>
      </c>
      <c r="AD20" s="118" t="s">
        <v>4492</v>
      </c>
      <c r="AE20" s="118" t="s">
        <v>4493</v>
      </c>
      <c r="AF20" s="118" t="s">
        <v>4494</v>
      </c>
      <c r="AG20" s="118" t="s">
        <v>4495</v>
      </c>
      <c r="AH20" s="118" t="s">
        <v>4496</v>
      </c>
      <c r="AI20" s="118" t="s">
        <v>4497</v>
      </c>
      <c r="AJ20" s="118" t="s">
        <v>4498</v>
      </c>
      <c r="AK20" s="118" t="s">
        <v>4499</v>
      </c>
      <c r="AL20" s="118" t="s">
        <v>4500</v>
      </c>
      <c r="AM20" s="118" t="s">
        <v>4501</v>
      </c>
      <c r="AN20" s="117"/>
      <c r="AO20" s="118" t="s">
        <v>4505</v>
      </c>
      <c r="AP20" s="118" t="s">
        <v>4506</v>
      </c>
      <c r="AQ20" s="118" t="s">
        <v>4507</v>
      </c>
      <c r="AR20" s="123" t="s">
        <v>4508</v>
      </c>
      <c r="AS20" s="123" t="s">
        <v>4509</v>
      </c>
      <c r="AT20" s="123" t="s">
        <v>4510</v>
      </c>
      <c r="AU20" s="118" t="s">
        <v>4511</v>
      </c>
      <c r="AV20" s="119" t="s">
        <v>4512</v>
      </c>
      <c r="AX20" s="118" t="s">
        <v>4505</v>
      </c>
      <c r="AY20" s="118" t="s">
        <v>4506</v>
      </c>
      <c r="AZ20" s="118" t="s">
        <v>4507</v>
      </c>
      <c r="BA20" s="123" t="s">
        <v>4508</v>
      </c>
      <c r="BB20" s="123" t="s">
        <v>4509</v>
      </c>
      <c r="BC20" s="123" t="s">
        <v>4510</v>
      </c>
      <c r="BD20" s="118" t="s">
        <v>4511</v>
      </c>
      <c r="BE20" s="119" t="s">
        <v>4512</v>
      </c>
    </row>
    <row r="21" spans="2:57" ht="22.5" customHeight="1">
      <c r="B21" s="10">
        <f>ROW()-20</f>
        <v>1</v>
      </c>
      <c r="C21" s="12" t="str">
        <f ca="1">IF(OR($M21="OK"),IFERROR(INDIRECT("個票"&amp;$B21&amp;"！$L$4"),""),"")</f>
        <v/>
      </c>
      <c r="D21" s="11" t="str">
        <f t="shared" ref="D21:D35" ca="1" si="0">IF(OR($M21="OK"),IFERROR(ASC(INDIRECT("個票"&amp;$B21&amp;"！$AG$4")),""),"")</f>
        <v/>
      </c>
      <c r="E21" s="232" t="str">
        <f ca="1">IF(OR($M21="OK"),IFERROR(INDIRECT("個票"&amp;$B21&amp;"！$AO$7"),""),"")</f>
        <v/>
      </c>
      <c r="F21" s="233"/>
      <c r="G21" s="233"/>
      <c r="H21" s="39" t="str">
        <f ca="1">IF(OR($M21="OK"),IFERROR(INDIRECT("個票"&amp;$B21&amp;"！$L$5"),""),"")</f>
        <v/>
      </c>
      <c r="I21" s="114" t="str">
        <f ca="1">IF(OR($M21="OK"),IFERROR(INDIRECT("個票"&amp;$B21&amp;"！$AH$1９"),""),"")</f>
        <v/>
      </c>
      <c r="J21" s="114" t="str">
        <f ca="1">IF(OR($M21="OK"),IFERROR(INDIRECT("個票"&amp;$B21&amp;"！$AH$3３"),""),"")</f>
        <v/>
      </c>
      <c r="K21" s="114" t="str">
        <f ca="1">IF(OR($M21="OK"),IFERROR(INDIRECT("個票"&amp;$B21&amp;"！$AH$4８"),""),"")</f>
        <v/>
      </c>
      <c r="L21" s="115">
        <f ca="1">SUM(I21:K21)</f>
        <v>0</v>
      </c>
      <c r="M21" s="33" t="str">
        <f ca="1">IFERROR(IF(INDIRECT("個票"&amp;$B21&amp;"！$AP$5７")="NG","",INDIRECT("個票"&amp;$B21&amp;"！$AP$5７")),"")</f>
        <v/>
      </c>
      <c r="AC21" s="119" t="str">
        <f ca="1">IF(OR($M21="OK"),IFERROR(INDIRECT("個票"&amp;$B21&amp;"！$L$4"),""),"")</f>
        <v/>
      </c>
      <c r="AD21" s="119" t="str">
        <f ca="1">IF($AE21&lt;&gt;"",(IF(AE$21="地方公共団体（市町村）","公立","私立")),"")</f>
        <v/>
      </c>
      <c r="AE21" s="119" t="str">
        <f ca="1">IF(OR($M21="OK"),IFERROR(INDIRECT("個票"&amp;$B21&amp;"！$AO$8"),""),"")</f>
        <v/>
      </c>
      <c r="AF21" s="119" t="str">
        <f ca="1">IF(OR($M21="OK"),IFERROR(INDIRECT("個票"&amp;$B21&amp;"！$AO$7"),""),"")</f>
        <v/>
      </c>
      <c r="AG21" s="119" t="str">
        <f ca="1">IF(OR($M21="OK"),IFERROR(INDIRECT("個票"&amp;$B21&amp;"！$E$19"),""),"")</f>
        <v/>
      </c>
      <c r="AH21" s="119" t="str">
        <f ca="1">IF(OR($M21="OK"),IFERROR(INDIRECT("個票"&amp;$B21&amp;"！$N$19"),""),"")</f>
        <v/>
      </c>
      <c r="AI21" s="119" t="str">
        <f ca="1">IF(OR($M21="OK"),IFERROR(INDIRECT("個票"&amp;$B21&amp;"！$AH$19"),""),"")</f>
        <v/>
      </c>
      <c r="AJ21" s="119" t="str">
        <f ca="1">IF(OR($M21="OK"),IFERROR(INDIRECT("個票"&amp;$B21&amp;"！$G$12"),""),"")</f>
        <v/>
      </c>
      <c r="AK21" s="118" t="str">
        <f ca="1">IF(OR($M21="OK"),IFERROR(INDIRECT("個票"&amp;$B21&amp;"！$AV$15"),""),"")</f>
        <v/>
      </c>
      <c r="AL21" s="118" t="str">
        <f ca="1">IF(OR($M21="OK"),IFERROR(INDIRECT("個票"&amp;$B21&amp;"！$AW$15"),""),"")</f>
        <v/>
      </c>
      <c r="AM21" s="118" t="str">
        <f ca="1">IF(OR($M21="OK"),IFERROR(INDIRECT("個票"&amp;$B21&amp;"！$AX$15"),""),"")</f>
        <v/>
      </c>
      <c r="AO21" s="119" t="str">
        <f ca="1">IF($AE21&lt;&gt;"",(IF(AE$21="地方公共団体（市町村）","公立","私立")),"")</f>
        <v/>
      </c>
      <c r="AP21" s="119" t="str">
        <f ca="1">IF(OR($M21="OK"),IFERROR(INDIRECT("個票"&amp;$B21&amp;"！$AO$8"),""),"")</f>
        <v/>
      </c>
      <c r="AQ21" s="119" t="str">
        <f ca="1">IF(OR($M21="OK"),IFERROR(INDIRECT("個票"&amp;$B21&amp;"！$L$4"),""),"")</f>
        <v/>
      </c>
      <c r="AR21" s="119" t="str">
        <f ca="1">IF(OR($M21="OK"),IFERROR(INDIRECT("個票"&amp;$B21&amp;"！$E$33"),""),"")</f>
        <v/>
      </c>
      <c r="AS21" s="119" t="str">
        <f ca="1">IF(OR($M21="OK"),IFERROR(INDIRECT("個票"&amp;$B21&amp;"！$N$33"),""),"")</f>
        <v/>
      </c>
      <c r="AT21" s="119" t="str">
        <f ca="1">IF(OR($M21="OK"),IFERROR(INDIRECT("個票"&amp;$B21&amp;"！$AH$33"),""),"")</f>
        <v/>
      </c>
      <c r="AU21" s="119" t="str">
        <f ca="1">IF(OR($M21="OK"),IFERROR(INDIRECT("個票"&amp;$B21&amp;"！$E$29"),""),"")</f>
        <v/>
      </c>
      <c r="AV21" s="124" t="str">
        <f ca="1">IF(OR($M21="OK"),IFERROR(INDIRECT("個票"&amp;$B21&amp;"！$E$30"),""),"")</f>
        <v/>
      </c>
      <c r="AX21" s="119" t="str">
        <f ca="1">IF($AE21&lt;&gt;"",(IF(AN$21="地方公共団体（市町村）","公立","私立")),"")</f>
        <v/>
      </c>
      <c r="AY21" s="119" t="str">
        <f ca="1">IF(OR($M21="OK"),IFERROR(INDIRECT("個票"&amp;$B21&amp;"！$AO$8"),""),"")</f>
        <v/>
      </c>
      <c r="AZ21" s="119" t="str">
        <f ca="1">IF(OR($M21="OK"),IFERROR(INDIRECT("個票"&amp;$B21&amp;"！$L$4"),""),"")</f>
        <v/>
      </c>
      <c r="BA21" s="119" t="str">
        <f ca="1">IF(OR($M21="OK"),IFERROR(INDIRECT("個票"&amp;$B21&amp;"！$E$48"),""),"")</f>
        <v/>
      </c>
      <c r="BB21" s="119" t="str">
        <f ca="1">IF(OR($M21="OK"),IFERROR(INDIRECT("個票"&amp;$B21&amp;"！$N$48"),""),"")</f>
        <v/>
      </c>
      <c r="BC21" s="119" t="str">
        <f ca="1">IF(OR($M21="OK"),IFERROR(INDIRECT("個票"&amp;$B21&amp;"！$AH$48"),""),"")</f>
        <v/>
      </c>
      <c r="BD21" s="119" t="str">
        <f ca="1">IF(OR($M21="OK"),IFERROR(INDIRECT("個票"&amp;$B21&amp;"！$AV$45"),""),"")</f>
        <v/>
      </c>
      <c r="BE21" s="124" t="str">
        <f ca="1">IF(OR($M21="OK"),IFERROR(INDIRECT("個票"&amp;$B21&amp;"！$G$45"),""),"")</f>
        <v/>
      </c>
    </row>
    <row r="22" spans="2:57" ht="22.5" customHeight="1">
      <c r="B22" s="10">
        <f t="shared" ref="B22:B35" si="1">ROW()-20</f>
        <v>2</v>
      </c>
      <c r="C22" s="12" t="str">
        <f t="shared" ref="C22:C35" ca="1" si="2">IF(OR($M22="OK"),IFERROR(INDIRECT("個票"&amp;$B22&amp;"！$L$4"),""),"")</f>
        <v/>
      </c>
      <c r="D22" s="99" t="str">
        <f t="shared" ca="1" si="0"/>
        <v/>
      </c>
      <c r="E22" s="232" t="str">
        <f t="shared" ref="E22:E35" ca="1" si="3">IF(OR($M22="OK"),IFERROR(INDIRECT("個票"&amp;$B22&amp;"！$AO$7"),""),"")</f>
        <v/>
      </c>
      <c r="F22" s="233"/>
      <c r="G22" s="233"/>
      <c r="H22" s="39" t="str">
        <f t="shared" ref="H22:H35" ca="1" si="4">IF(OR($M22="OK"),IFERROR(INDIRECT("個票"&amp;$B22&amp;"！$L$5"),""),"")</f>
        <v/>
      </c>
      <c r="I22" s="114" t="str">
        <f t="shared" ref="I22:I35" ca="1" si="5">IF(OR($M22="OK"),IFERROR(INDIRECT("個票"&amp;$B22&amp;"！$AH$1９"),""),"")</f>
        <v/>
      </c>
      <c r="J22" s="114" t="str">
        <f t="shared" ref="J22:J35" ca="1" si="6">IF(OR($M22="OK"),IFERROR(INDIRECT("個票"&amp;$B22&amp;"！$AH$3３"),""),"")</f>
        <v/>
      </c>
      <c r="K22" s="114" t="str">
        <f t="shared" ref="K22:K35" ca="1" si="7">IF(OR($M22="OK"),IFERROR(INDIRECT("個票"&amp;$B22&amp;"！$AH$4８"),""),"")</f>
        <v/>
      </c>
      <c r="L22" s="115">
        <f t="shared" ref="L22:L35" ca="1" si="8">SUM(I22:K22)</f>
        <v>0</v>
      </c>
      <c r="M22" s="33" t="str">
        <f t="shared" ref="M22:M35" ca="1" si="9">IFERROR(IF(INDIRECT("個票"&amp;$B22&amp;"！$AP$5７")="NG","",INDIRECT("個票"&amp;$B22&amp;"！$AP$5７")),"")</f>
        <v/>
      </c>
      <c r="AC22" s="119" t="str">
        <f t="shared" ref="AC22:AC35" ca="1" si="10">IF(OR($M22="OK"),IFERROR(INDIRECT("個票"&amp;$B22&amp;"！$L$4"),""),"")</f>
        <v/>
      </c>
      <c r="AD22" s="119" t="str">
        <f t="shared" ref="AD22:AD35" ca="1" si="11">IF($AE22&lt;&gt;"",(IF(AE$21="地方公共団体（市町村）","公立","私立")),"")</f>
        <v/>
      </c>
      <c r="AE22" s="119" t="str">
        <f t="shared" ref="AE22:AE35" ca="1" si="12">IF(OR($M22="OK"),IFERROR(INDIRECT("個票"&amp;$B22&amp;"！$AO$8"),""),"")</f>
        <v/>
      </c>
      <c r="AF22" s="119" t="str">
        <f t="shared" ref="AF22:AF35" ca="1" si="13">IF(OR($M22="OK"),IFERROR(INDIRECT("個票"&amp;$B22&amp;"！$AO$7"),""),"")</f>
        <v/>
      </c>
      <c r="AG22" s="119" t="str">
        <f t="shared" ref="AG22:AG35" ca="1" si="14">IF(OR($M22="OK"),IFERROR(INDIRECT("個票"&amp;$B22&amp;"！$E$19"),""),"")</f>
        <v/>
      </c>
      <c r="AH22" s="119" t="str">
        <f t="shared" ref="AH22:AH35" ca="1" si="15">IF(OR($M22="OK"),IFERROR(INDIRECT("個票"&amp;$B22&amp;"！$N$19"),""),"")</f>
        <v/>
      </c>
      <c r="AI22" s="119" t="str">
        <f t="shared" ref="AI22:AI35" ca="1" si="16">IF(OR($M22="OK"),IFERROR(INDIRECT("個票"&amp;$B22&amp;"！$AH$19"),""),"")</f>
        <v/>
      </c>
      <c r="AJ22" s="119" t="str">
        <f t="shared" ref="AJ22:AJ35" ca="1" si="17">IF(OR($M22="OK"),IFERROR(INDIRECT("個票"&amp;$B22&amp;"！$G$12"),""),"")</f>
        <v/>
      </c>
      <c r="AK22" s="118" t="str">
        <f t="shared" ref="AK22:AK35" ca="1" si="18">IF(OR($M22="OK"),IFERROR(INDIRECT("個票"&amp;$B22&amp;"！$AV$15"),""),"")</f>
        <v/>
      </c>
      <c r="AL22" s="118" t="str">
        <f t="shared" ref="AL22:AL35" ca="1" si="19">IF(OR($M22="OK"),IFERROR(INDIRECT("個票"&amp;$B22&amp;"！$AW$15"),""),"")</f>
        <v/>
      </c>
      <c r="AM22" s="118" t="str">
        <f t="shared" ref="AM22:AM35" ca="1" si="20">IF(OR($M22="OK"),IFERROR(INDIRECT("個票"&amp;$B22&amp;"！$AX$15"),""),"")</f>
        <v/>
      </c>
      <c r="AO22" s="119" t="str">
        <f t="shared" ref="AO22:AO35" ca="1" si="21">IF($AE22&lt;&gt;"",(IF(AE$21="地方公共団体（市町村）","公立","私立")),"")</f>
        <v/>
      </c>
      <c r="AP22" s="119" t="str">
        <f t="shared" ref="AP22:AP35" ca="1" si="22">IF(OR($M22="OK"),IFERROR(INDIRECT("個票"&amp;$B22&amp;"！$AO$8"),""),"")</f>
        <v/>
      </c>
      <c r="AQ22" s="119" t="str">
        <f t="shared" ref="AQ22:AQ35" ca="1" si="23">IF(OR($M22="OK"),IFERROR(INDIRECT("個票"&amp;$B22&amp;"！$L$4"),""),"")</f>
        <v/>
      </c>
      <c r="AR22" s="119" t="str">
        <f t="shared" ref="AR22:AR35" ca="1" si="24">IF(OR($M22="OK"),IFERROR(INDIRECT("個票"&amp;$B22&amp;"！$E$33"),""),"")</f>
        <v/>
      </c>
      <c r="AS22" s="119" t="str">
        <f t="shared" ref="AS22:AS35" ca="1" si="25">IF(OR($M22="OK"),IFERROR(INDIRECT("個票"&amp;$B22&amp;"！$N$33"),""),"")</f>
        <v/>
      </c>
      <c r="AT22" s="119" t="str">
        <f t="shared" ref="AT22:AT35" ca="1" si="26">IF(OR($M22="OK"),IFERROR(INDIRECT("個票"&amp;$B22&amp;"！$AH$33"),""),"")</f>
        <v/>
      </c>
      <c r="AU22" s="119" t="str">
        <f t="shared" ref="AU22:AU35" ca="1" si="27">IF(OR($M22="OK"),IFERROR(INDIRECT("個票"&amp;$B22&amp;"！$E$29"),""),"")</f>
        <v/>
      </c>
      <c r="AV22" s="124" t="str">
        <f t="shared" ref="AV22:AV35" ca="1" si="28">IF(OR($M22="OK"),IFERROR(INDIRECT("個票"&amp;$B22&amp;"！$E$30"),""),"")</f>
        <v/>
      </c>
      <c r="AX22" s="119" t="str">
        <f t="shared" ref="AX22:AX35" ca="1" si="29">IF($AE22&lt;&gt;"",(IF(AN$21="地方公共団体（市町村）","公立","私立")),"")</f>
        <v/>
      </c>
      <c r="AY22" s="119" t="str">
        <f t="shared" ref="AY22:AY35" ca="1" si="30">IF(OR($M22="OK"),IFERROR(INDIRECT("個票"&amp;$B22&amp;"！$AO$8"),""),"")</f>
        <v/>
      </c>
      <c r="AZ22" s="119" t="str">
        <f t="shared" ref="AZ22:AZ35" ca="1" si="31">IF(OR($M22="OK"),IFERROR(INDIRECT("個票"&amp;$B22&amp;"！$L$4"),""),"")</f>
        <v/>
      </c>
      <c r="BA22" s="119" t="str">
        <f t="shared" ref="BA22:BA35" ca="1" si="32">IF(OR($M22="OK"),IFERROR(INDIRECT("個票"&amp;$B22&amp;"！$E$48"),""),"")</f>
        <v/>
      </c>
      <c r="BB22" s="119" t="str">
        <f t="shared" ref="BB22:BB35" ca="1" si="33">IF(OR($M22="OK"),IFERROR(INDIRECT("個票"&amp;$B22&amp;"！$N$48"),""),"")</f>
        <v/>
      </c>
      <c r="BC22" s="119" t="str">
        <f t="shared" ref="BC22:BC35" ca="1" si="34">IF(OR($M22="OK"),IFERROR(INDIRECT("個票"&amp;$B22&amp;"！$AH$48"),""),"")</f>
        <v/>
      </c>
      <c r="BD22" s="119" t="str">
        <f t="shared" ref="BD22:BD35" ca="1" si="35">IF(OR($M22="OK"),IFERROR(INDIRECT("個票"&amp;$B22&amp;"！$AV$45"),""),"")</f>
        <v/>
      </c>
      <c r="BE22" s="124" t="str">
        <f t="shared" ref="BE22:BE35" ca="1" si="36">IF(OR($M22="OK"),IFERROR(INDIRECT("個票"&amp;$B22&amp;"！$G$45"),""),"")</f>
        <v/>
      </c>
    </row>
    <row r="23" spans="2:57" ht="22.5" customHeight="1">
      <c r="B23" s="10">
        <f t="shared" si="1"/>
        <v>3</v>
      </c>
      <c r="C23" s="12" t="str">
        <f t="shared" ca="1" si="2"/>
        <v/>
      </c>
      <c r="D23" s="99" t="str">
        <f t="shared" ca="1" si="0"/>
        <v/>
      </c>
      <c r="E23" s="232" t="str">
        <f t="shared" ca="1" si="3"/>
        <v/>
      </c>
      <c r="F23" s="233"/>
      <c r="G23" s="233"/>
      <c r="H23" s="39" t="str">
        <f t="shared" ca="1" si="4"/>
        <v/>
      </c>
      <c r="I23" s="114" t="str">
        <f t="shared" ca="1" si="5"/>
        <v/>
      </c>
      <c r="J23" s="114" t="str">
        <f t="shared" ca="1" si="6"/>
        <v/>
      </c>
      <c r="K23" s="114" t="str">
        <f t="shared" ca="1" si="7"/>
        <v/>
      </c>
      <c r="L23" s="115">
        <f t="shared" ca="1" si="8"/>
        <v>0</v>
      </c>
      <c r="M23" s="33" t="str">
        <f t="shared" ca="1" si="9"/>
        <v/>
      </c>
      <c r="AC23" s="119" t="str">
        <f t="shared" ca="1" si="10"/>
        <v/>
      </c>
      <c r="AD23" s="119" t="str">
        <f t="shared" ca="1" si="11"/>
        <v/>
      </c>
      <c r="AE23" s="119" t="str">
        <f t="shared" ca="1" si="12"/>
        <v/>
      </c>
      <c r="AF23" s="119" t="str">
        <f t="shared" ca="1" si="13"/>
        <v/>
      </c>
      <c r="AG23" s="119" t="str">
        <f t="shared" ca="1" si="14"/>
        <v/>
      </c>
      <c r="AH23" s="119" t="str">
        <f t="shared" ca="1" si="15"/>
        <v/>
      </c>
      <c r="AI23" s="119" t="str">
        <f t="shared" ca="1" si="16"/>
        <v/>
      </c>
      <c r="AJ23" s="119" t="str">
        <f t="shared" ca="1" si="17"/>
        <v/>
      </c>
      <c r="AK23" s="118" t="str">
        <f t="shared" ca="1" si="18"/>
        <v/>
      </c>
      <c r="AL23" s="118" t="str">
        <f t="shared" ca="1" si="19"/>
        <v/>
      </c>
      <c r="AM23" s="118" t="str">
        <f t="shared" ca="1" si="20"/>
        <v/>
      </c>
      <c r="AO23" s="119" t="str">
        <f t="shared" ca="1" si="21"/>
        <v/>
      </c>
      <c r="AP23" s="119" t="str">
        <f t="shared" ca="1" si="22"/>
        <v/>
      </c>
      <c r="AQ23" s="119" t="str">
        <f t="shared" ca="1" si="23"/>
        <v/>
      </c>
      <c r="AR23" s="119" t="str">
        <f t="shared" ca="1" si="24"/>
        <v/>
      </c>
      <c r="AS23" s="119" t="str">
        <f t="shared" ca="1" si="25"/>
        <v/>
      </c>
      <c r="AT23" s="119" t="str">
        <f t="shared" ca="1" si="26"/>
        <v/>
      </c>
      <c r="AU23" s="119" t="str">
        <f t="shared" ca="1" si="27"/>
        <v/>
      </c>
      <c r="AV23" s="124" t="str">
        <f t="shared" ca="1" si="28"/>
        <v/>
      </c>
      <c r="AX23" s="119" t="str">
        <f t="shared" ca="1" si="29"/>
        <v/>
      </c>
      <c r="AY23" s="119" t="str">
        <f t="shared" ca="1" si="30"/>
        <v/>
      </c>
      <c r="AZ23" s="119" t="str">
        <f t="shared" ca="1" si="31"/>
        <v/>
      </c>
      <c r="BA23" s="119" t="str">
        <f t="shared" ca="1" si="32"/>
        <v/>
      </c>
      <c r="BB23" s="119" t="str">
        <f t="shared" ca="1" si="33"/>
        <v/>
      </c>
      <c r="BC23" s="119" t="str">
        <f t="shared" ca="1" si="34"/>
        <v/>
      </c>
      <c r="BD23" s="119" t="str">
        <f t="shared" ca="1" si="35"/>
        <v/>
      </c>
      <c r="BE23" s="124" t="str">
        <f t="shared" ca="1" si="36"/>
        <v/>
      </c>
    </row>
    <row r="24" spans="2:57" ht="22.5" customHeight="1">
      <c r="B24" s="10">
        <f t="shared" si="1"/>
        <v>4</v>
      </c>
      <c r="C24" s="12" t="str">
        <f t="shared" ca="1" si="2"/>
        <v/>
      </c>
      <c r="D24" s="99" t="str">
        <f t="shared" ca="1" si="0"/>
        <v/>
      </c>
      <c r="E24" s="232" t="str">
        <f t="shared" ca="1" si="3"/>
        <v/>
      </c>
      <c r="F24" s="233"/>
      <c r="G24" s="233"/>
      <c r="H24" s="39" t="str">
        <f t="shared" ca="1" si="4"/>
        <v/>
      </c>
      <c r="I24" s="114" t="str">
        <f t="shared" ca="1" si="5"/>
        <v/>
      </c>
      <c r="J24" s="114" t="str">
        <f t="shared" ca="1" si="6"/>
        <v/>
      </c>
      <c r="K24" s="114" t="str">
        <f t="shared" ca="1" si="7"/>
        <v/>
      </c>
      <c r="L24" s="115">
        <f t="shared" ca="1" si="8"/>
        <v>0</v>
      </c>
      <c r="M24" s="33" t="str">
        <f t="shared" ca="1" si="9"/>
        <v/>
      </c>
      <c r="AC24" s="119" t="str">
        <f t="shared" ca="1" si="10"/>
        <v/>
      </c>
      <c r="AD24" s="119" t="str">
        <f t="shared" ca="1" si="11"/>
        <v/>
      </c>
      <c r="AE24" s="119" t="str">
        <f t="shared" ca="1" si="12"/>
        <v/>
      </c>
      <c r="AF24" s="119" t="str">
        <f t="shared" ca="1" si="13"/>
        <v/>
      </c>
      <c r="AG24" s="119" t="str">
        <f t="shared" ca="1" si="14"/>
        <v/>
      </c>
      <c r="AH24" s="119" t="str">
        <f t="shared" ca="1" si="15"/>
        <v/>
      </c>
      <c r="AI24" s="119" t="str">
        <f t="shared" ca="1" si="16"/>
        <v/>
      </c>
      <c r="AJ24" s="119" t="str">
        <f t="shared" ca="1" si="17"/>
        <v/>
      </c>
      <c r="AK24" s="118" t="str">
        <f t="shared" ca="1" si="18"/>
        <v/>
      </c>
      <c r="AL24" s="118" t="str">
        <f t="shared" ca="1" si="19"/>
        <v/>
      </c>
      <c r="AM24" s="118" t="str">
        <f t="shared" ca="1" si="20"/>
        <v/>
      </c>
      <c r="AO24" s="119" t="str">
        <f t="shared" ca="1" si="21"/>
        <v/>
      </c>
      <c r="AP24" s="119" t="str">
        <f t="shared" ca="1" si="22"/>
        <v/>
      </c>
      <c r="AQ24" s="119" t="str">
        <f t="shared" ca="1" si="23"/>
        <v/>
      </c>
      <c r="AR24" s="119" t="str">
        <f t="shared" ca="1" si="24"/>
        <v/>
      </c>
      <c r="AS24" s="119" t="str">
        <f t="shared" ca="1" si="25"/>
        <v/>
      </c>
      <c r="AT24" s="119" t="str">
        <f t="shared" ca="1" si="26"/>
        <v/>
      </c>
      <c r="AU24" s="119" t="str">
        <f t="shared" ca="1" si="27"/>
        <v/>
      </c>
      <c r="AV24" s="124" t="str">
        <f t="shared" ca="1" si="28"/>
        <v/>
      </c>
      <c r="AX24" s="119" t="str">
        <f t="shared" ca="1" si="29"/>
        <v/>
      </c>
      <c r="AY24" s="119" t="str">
        <f t="shared" ca="1" si="30"/>
        <v/>
      </c>
      <c r="AZ24" s="119" t="str">
        <f t="shared" ca="1" si="31"/>
        <v/>
      </c>
      <c r="BA24" s="119" t="str">
        <f t="shared" ca="1" si="32"/>
        <v/>
      </c>
      <c r="BB24" s="119" t="str">
        <f t="shared" ca="1" si="33"/>
        <v/>
      </c>
      <c r="BC24" s="119" t="str">
        <f t="shared" ca="1" si="34"/>
        <v/>
      </c>
      <c r="BD24" s="119" t="str">
        <f t="shared" ca="1" si="35"/>
        <v/>
      </c>
      <c r="BE24" s="124" t="str">
        <f t="shared" ca="1" si="36"/>
        <v/>
      </c>
    </row>
    <row r="25" spans="2:57" ht="22.5" customHeight="1">
      <c r="B25" s="10">
        <f t="shared" si="1"/>
        <v>5</v>
      </c>
      <c r="C25" s="12" t="str">
        <f t="shared" ca="1" si="2"/>
        <v/>
      </c>
      <c r="D25" s="99" t="str">
        <f t="shared" ca="1" si="0"/>
        <v/>
      </c>
      <c r="E25" s="232" t="str">
        <f t="shared" ca="1" si="3"/>
        <v/>
      </c>
      <c r="F25" s="233"/>
      <c r="G25" s="233"/>
      <c r="H25" s="39" t="str">
        <f t="shared" ca="1" si="4"/>
        <v/>
      </c>
      <c r="I25" s="114" t="str">
        <f t="shared" ca="1" si="5"/>
        <v/>
      </c>
      <c r="J25" s="114" t="str">
        <f t="shared" ca="1" si="6"/>
        <v/>
      </c>
      <c r="K25" s="114" t="str">
        <f t="shared" ca="1" si="7"/>
        <v/>
      </c>
      <c r="L25" s="115">
        <f t="shared" ca="1" si="8"/>
        <v>0</v>
      </c>
      <c r="M25" s="33" t="str">
        <f t="shared" ca="1" si="9"/>
        <v/>
      </c>
      <c r="AC25" s="119" t="str">
        <f t="shared" ca="1" si="10"/>
        <v/>
      </c>
      <c r="AD25" s="119" t="str">
        <f t="shared" ca="1" si="11"/>
        <v/>
      </c>
      <c r="AE25" s="119" t="str">
        <f t="shared" ca="1" si="12"/>
        <v/>
      </c>
      <c r="AF25" s="119" t="str">
        <f t="shared" ca="1" si="13"/>
        <v/>
      </c>
      <c r="AG25" s="119" t="str">
        <f t="shared" ca="1" si="14"/>
        <v/>
      </c>
      <c r="AH25" s="119" t="str">
        <f t="shared" ca="1" si="15"/>
        <v/>
      </c>
      <c r="AI25" s="119" t="str">
        <f t="shared" ca="1" si="16"/>
        <v/>
      </c>
      <c r="AJ25" s="119" t="str">
        <f t="shared" ca="1" si="17"/>
        <v/>
      </c>
      <c r="AK25" s="118" t="str">
        <f t="shared" ca="1" si="18"/>
        <v/>
      </c>
      <c r="AL25" s="118" t="str">
        <f t="shared" ca="1" si="19"/>
        <v/>
      </c>
      <c r="AM25" s="118" t="str">
        <f t="shared" ca="1" si="20"/>
        <v/>
      </c>
      <c r="AO25" s="119" t="str">
        <f t="shared" ca="1" si="21"/>
        <v/>
      </c>
      <c r="AP25" s="119" t="str">
        <f t="shared" ca="1" si="22"/>
        <v/>
      </c>
      <c r="AQ25" s="119" t="str">
        <f t="shared" ca="1" si="23"/>
        <v/>
      </c>
      <c r="AR25" s="119" t="str">
        <f t="shared" ca="1" si="24"/>
        <v/>
      </c>
      <c r="AS25" s="119" t="str">
        <f t="shared" ca="1" si="25"/>
        <v/>
      </c>
      <c r="AT25" s="119" t="str">
        <f t="shared" ca="1" si="26"/>
        <v/>
      </c>
      <c r="AU25" s="119" t="str">
        <f t="shared" ca="1" si="27"/>
        <v/>
      </c>
      <c r="AV25" s="124" t="str">
        <f t="shared" ca="1" si="28"/>
        <v/>
      </c>
      <c r="AX25" s="119" t="str">
        <f t="shared" ca="1" si="29"/>
        <v/>
      </c>
      <c r="AY25" s="119" t="str">
        <f t="shared" ca="1" si="30"/>
        <v/>
      </c>
      <c r="AZ25" s="119" t="str">
        <f t="shared" ca="1" si="31"/>
        <v/>
      </c>
      <c r="BA25" s="119" t="str">
        <f t="shared" ca="1" si="32"/>
        <v/>
      </c>
      <c r="BB25" s="119" t="str">
        <f t="shared" ca="1" si="33"/>
        <v/>
      </c>
      <c r="BC25" s="119" t="str">
        <f t="shared" ca="1" si="34"/>
        <v/>
      </c>
      <c r="BD25" s="119" t="str">
        <f t="shared" ca="1" si="35"/>
        <v/>
      </c>
      <c r="BE25" s="124" t="str">
        <f t="shared" ca="1" si="36"/>
        <v/>
      </c>
    </row>
    <row r="26" spans="2:57" ht="22.5" customHeight="1">
      <c r="B26" s="10">
        <f t="shared" si="1"/>
        <v>6</v>
      </c>
      <c r="C26" s="12" t="str">
        <f t="shared" ca="1" si="2"/>
        <v/>
      </c>
      <c r="D26" s="99" t="str">
        <f t="shared" ca="1" si="0"/>
        <v/>
      </c>
      <c r="E26" s="232" t="str">
        <f t="shared" ca="1" si="3"/>
        <v/>
      </c>
      <c r="F26" s="233"/>
      <c r="G26" s="233"/>
      <c r="H26" s="39" t="str">
        <f t="shared" ca="1" si="4"/>
        <v/>
      </c>
      <c r="I26" s="114" t="str">
        <f t="shared" ca="1" si="5"/>
        <v/>
      </c>
      <c r="J26" s="114" t="str">
        <f t="shared" ca="1" si="6"/>
        <v/>
      </c>
      <c r="K26" s="114" t="str">
        <f t="shared" ca="1" si="7"/>
        <v/>
      </c>
      <c r="L26" s="115">
        <f t="shared" ca="1" si="8"/>
        <v>0</v>
      </c>
      <c r="M26" s="33" t="str">
        <f t="shared" ca="1" si="9"/>
        <v/>
      </c>
      <c r="AC26" s="119" t="str">
        <f t="shared" ca="1" si="10"/>
        <v/>
      </c>
      <c r="AD26" s="119" t="str">
        <f t="shared" ca="1" si="11"/>
        <v/>
      </c>
      <c r="AE26" s="119" t="str">
        <f t="shared" ca="1" si="12"/>
        <v/>
      </c>
      <c r="AF26" s="119" t="str">
        <f t="shared" ca="1" si="13"/>
        <v/>
      </c>
      <c r="AG26" s="119" t="str">
        <f t="shared" ca="1" si="14"/>
        <v/>
      </c>
      <c r="AH26" s="119" t="str">
        <f t="shared" ca="1" si="15"/>
        <v/>
      </c>
      <c r="AI26" s="119" t="str">
        <f t="shared" ca="1" si="16"/>
        <v/>
      </c>
      <c r="AJ26" s="119" t="str">
        <f t="shared" ca="1" si="17"/>
        <v/>
      </c>
      <c r="AK26" s="118" t="str">
        <f t="shared" ca="1" si="18"/>
        <v/>
      </c>
      <c r="AL26" s="118" t="str">
        <f t="shared" ca="1" si="19"/>
        <v/>
      </c>
      <c r="AM26" s="118" t="str">
        <f t="shared" ca="1" si="20"/>
        <v/>
      </c>
      <c r="AO26" s="119" t="str">
        <f t="shared" ca="1" si="21"/>
        <v/>
      </c>
      <c r="AP26" s="119" t="str">
        <f t="shared" ca="1" si="22"/>
        <v/>
      </c>
      <c r="AQ26" s="119" t="str">
        <f t="shared" ca="1" si="23"/>
        <v/>
      </c>
      <c r="AR26" s="119" t="str">
        <f t="shared" ca="1" si="24"/>
        <v/>
      </c>
      <c r="AS26" s="119" t="str">
        <f t="shared" ca="1" si="25"/>
        <v/>
      </c>
      <c r="AT26" s="119" t="str">
        <f t="shared" ca="1" si="26"/>
        <v/>
      </c>
      <c r="AU26" s="119" t="str">
        <f t="shared" ca="1" si="27"/>
        <v/>
      </c>
      <c r="AV26" s="124" t="str">
        <f t="shared" ca="1" si="28"/>
        <v/>
      </c>
      <c r="AX26" s="119" t="str">
        <f t="shared" ca="1" si="29"/>
        <v/>
      </c>
      <c r="AY26" s="119" t="str">
        <f t="shared" ca="1" si="30"/>
        <v/>
      </c>
      <c r="AZ26" s="119" t="str">
        <f t="shared" ca="1" si="31"/>
        <v/>
      </c>
      <c r="BA26" s="119" t="str">
        <f t="shared" ca="1" si="32"/>
        <v/>
      </c>
      <c r="BB26" s="119" t="str">
        <f t="shared" ca="1" si="33"/>
        <v/>
      </c>
      <c r="BC26" s="119" t="str">
        <f t="shared" ca="1" si="34"/>
        <v/>
      </c>
      <c r="BD26" s="119" t="str">
        <f t="shared" ca="1" si="35"/>
        <v/>
      </c>
      <c r="BE26" s="124" t="str">
        <f t="shared" ca="1" si="36"/>
        <v/>
      </c>
    </row>
    <row r="27" spans="2:57" ht="22.5" customHeight="1">
      <c r="B27" s="10">
        <f t="shared" si="1"/>
        <v>7</v>
      </c>
      <c r="C27" s="12" t="str">
        <f t="shared" ca="1" si="2"/>
        <v/>
      </c>
      <c r="D27" s="99" t="str">
        <f t="shared" ca="1" si="0"/>
        <v/>
      </c>
      <c r="E27" s="232" t="str">
        <f t="shared" ca="1" si="3"/>
        <v/>
      </c>
      <c r="F27" s="233"/>
      <c r="G27" s="233"/>
      <c r="H27" s="39" t="str">
        <f t="shared" ca="1" si="4"/>
        <v/>
      </c>
      <c r="I27" s="114" t="str">
        <f t="shared" ca="1" si="5"/>
        <v/>
      </c>
      <c r="J27" s="114" t="str">
        <f t="shared" ca="1" si="6"/>
        <v/>
      </c>
      <c r="K27" s="114" t="str">
        <f t="shared" ca="1" si="7"/>
        <v/>
      </c>
      <c r="L27" s="115">
        <f t="shared" ca="1" si="8"/>
        <v>0</v>
      </c>
      <c r="M27" s="33" t="str">
        <f t="shared" ca="1" si="9"/>
        <v/>
      </c>
      <c r="AC27" s="119" t="str">
        <f t="shared" ca="1" si="10"/>
        <v/>
      </c>
      <c r="AD27" s="119" t="str">
        <f t="shared" ca="1" si="11"/>
        <v/>
      </c>
      <c r="AE27" s="119" t="str">
        <f t="shared" ca="1" si="12"/>
        <v/>
      </c>
      <c r="AF27" s="119" t="str">
        <f t="shared" ca="1" si="13"/>
        <v/>
      </c>
      <c r="AG27" s="119" t="str">
        <f t="shared" ca="1" si="14"/>
        <v/>
      </c>
      <c r="AH27" s="119" t="str">
        <f t="shared" ca="1" si="15"/>
        <v/>
      </c>
      <c r="AI27" s="119" t="str">
        <f t="shared" ca="1" si="16"/>
        <v/>
      </c>
      <c r="AJ27" s="119" t="str">
        <f t="shared" ca="1" si="17"/>
        <v/>
      </c>
      <c r="AK27" s="118" t="str">
        <f t="shared" ca="1" si="18"/>
        <v/>
      </c>
      <c r="AL27" s="118" t="str">
        <f t="shared" ca="1" si="19"/>
        <v/>
      </c>
      <c r="AM27" s="118" t="str">
        <f t="shared" ca="1" si="20"/>
        <v/>
      </c>
      <c r="AO27" s="119" t="str">
        <f t="shared" ca="1" si="21"/>
        <v/>
      </c>
      <c r="AP27" s="119" t="str">
        <f t="shared" ca="1" si="22"/>
        <v/>
      </c>
      <c r="AQ27" s="119" t="str">
        <f t="shared" ca="1" si="23"/>
        <v/>
      </c>
      <c r="AR27" s="119" t="str">
        <f t="shared" ca="1" si="24"/>
        <v/>
      </c>
      <c r="AS27" s="119" t="str">
        <f t="shared" ca="1" si="25"/>
        <v/>
      </c>
      <c r="AT27" s="119" t="str">
        <f t="shared" ca="1" si="26"/>
        <v/>
      </c>
      <c r="AU27" s="119" t="str">
        <f t="shared" ca="1" si="27"/>
        <v/>
      </c>
      <c r="AV27" s="124" t="str">
        <f t="shared" ca="1" si="28"/>
        <v/>
      </c>
      <c r="AX27" s="119" t="str">
        <f t="shared" ca="1" si="29"/>
        <v/>
      </c>
      <c r="AY27" s="119" t="str">
        <f t="shared" ca="1" si="30"/>
        <v/>
      </c>
      <c r="AZ27" s="119" t="str">
        <f t="shared" ca="1" si="31"/>
        <v/>
      </c>
      <c r="BA27" s="119" t="str">
        <f t="shared" ca="1" si="32"/>
        <v/>
      </c>
      <c r="BB27" s="119" t="str">
        <f t="shared" ca="1" si="33"/>
        <v/>
      </c>
      <c r="BC27" s="119" t="str">
        <f t="shared" ca="1" si="34"/>
        <v/>
      </c>
      <c r="BD27" s="119" t="str">
        <f t="shared" ca="1" si="35"/>
        <v/>
      </c>
      <c r="BE27" s="124" t="str">
        <f t="shared" ca="1" si="36"/>
        <v/>
      </c>
    </row>
    <row r="28" spans="2:57" ht="22.5" customHeight="1">
      <c r="B28" s="10">
        <f t="shared" si="1"/>
        <v>8</v>
      </c>
      <c r="C28" s="12" t="str">
        <f t="shared" ca="1" si="2"/>
        <v/>
      </c>
      <c r="D28" s="99" t="str">
        <f t="shared" ca="1" si="0"/>
        <v/>
      </c>
      <c r="E28" s="232" t="str">
        <f t="shared" ca="1" si="3"/>
        <v/>
      </c>
      <c r="F28" s="233"/>
      <c r="G28" s="233"/>
      <c r="H28" s="39" t="str">
        <f t="shared" ca="1" si="4"/>
        <v/>
      </c>
      <c r="I28" s="114" t="str">
        <f t="shared" ca="1" si="5"/>
        <v/>
      </c>
      <c r="J28" s="114" t="str">
        <f t="shared" ca="1" si="6"/>
        <v/>
      </c>
      <c r="K28" s="114" t="str">
        <f t="shared" ca="1" si="7"/>
        <v/>
      </c>
      <c r="L28" s="115">
        <f t="shared" ca="1" si="8"/>
        <v>0</v>
      </c>
      <c r="M28" s="33" t="str">
        <f t="shared" ca="1" si="9"/>
        <v/>
      </c>
      <c r="AC28" s="119" t="str">
        <f t="shared" ca="1" si="10"/>
        <v/>
      </c>
      <c r="AD28" s="119" t="str">
        <f t="shared" ca="1" si="11"/>
        <v/>
      </c>
      <c r="AE28" s="119" t="str">
        <f t="shared" ca="1" si="12"/>
        <v/>
      </c>
      <c r="AF28" s="119" t="str">
        <f t="shared" ca="1" si="13"/>
        <v/>
      </c>
      <c r="AG28" s="119" t="str">
        <f t="shared" ca="1" si="14"/>
        <v/>
      </c>
      <c r="AH28" s="119" t="str">
        <f t="shared" ca="1" si="15"/>
        <v/>
      </c>
      <c r="AI28" s="119" t="str">
        <f t="shared" ca="1" si="16"/>
        <v/>
      </c>
      <c r="AJ28" s="119" t="str">
        <f t="shared" ca="1" si="17"/>
        <v/>
      </c>
      <c r="AK28" s="118" t="str">
        <f t="shared" ca="1" si="18"/>
        <v/>
      </c>
      <c r="AL28" s="118" t="str">
        <f t="shared" ca="1" si="19"/>
        <v/>
      </c>
      <c r="AM28" s="118" t="str">
        <f t="shared" ca="1" si="20"/>
        <v/>
      </c>
      <c r="AO28" s="119" t="str">
        <f t="shared" ca="1" si="21"/>
        <v/>
      </c>
      <c r="AP28" s="119" t="str">
        <f t="shared" ca="1" si="22"/>
        <v/>
      </c>
      <c r="AQ28" s="119" t="str">
        <f t="shared" ca="1" si="23"/>
        <v/>
      </c>
      <c r="AR28" s="119" t="str">
        <f t="shared" ca="1" si="24"/>
        <v/>
      </c>
      <c r="AS28" s="119" t="str">
        <f t="shared" ca="1" si="25"/>
        <v/>
      </c>
      <c r="AT28" s="119" t="str">
        <f t="shared" ca="1" si="26"/>
        <v/>
      </c>
      <c r="AU28" s="119" t="str">
        <f t="shared" ca="1" si="27"/>
        <v/>
      </c>
      <c r="AV28" s="124" t="str">
        <f t="shared" ca="1" si="28"/>
        <v/>
      </c>
      <c r="AX28" s="119" t="str">
        <f t="shared" ca="1" si="29"/>
        <v/>
      </c>
      <c r="AY28" s="119" t="str">
        <f t="shared" ca="1" si="30"/>
        <v/>
      </c>
      <c r="AZ28" s="119" t="str">
        <f t="shared" ca="1" si="31"/>
        <v/>
      </c>
      <c r="BA28" s="119" t="str">
        <f t="shared" ca="1" si="32"/>
        <v/>
      </c>
      <c r="BB28" s="119" t="str">
        <f t="shared" ca="1" si="33"/>
        <v/>
      </c>
      <c r="BC28" s="119" t="str">
        <f t="shared" ca="1" si="34"/>
        <v/>
      </c>
      <c r="BD28" s="119" t="str">
        <f t="shared" ca="1" si="35"/>
        <v/>
      </c>
      <c r="BE28" s="124" t="str">
        <f t="shared" ca="1" si="36"/>
        <v/>
      </c>
    </row>
    <row r="29" spans="2:57" ht="22.5" customHeight="1">
      <c r="B29" s="10">
        <f t="shared" si="1"/>
        <v>9</v>
      </c>
      <c r="C29" s="12" t="str">
        <f t="shared" ca="1" si="2"/>
        <v/>
      </c>
      <c r="D29" s="99" t="str">
        <f t="shared" ca="1" si="0"/>
        <v/>
      </c>
      <c r="E29" s="232" t="str">
        <f t="shared" ca="1" si="3"/>
        <v/>
      </c>
      <c r="F29" s="233"/>
      <c r="G29" s="233"/>
      <c r="H29" s="39" t="str">
        <f t="shared" ca="1" si="4"/>
        <v/>
      </c>
      <c r="I29" s="114" t="str">
        <f t="shared" ca="1" si="5"/>
        <v/>
      </c>
      <c r="J29" s="114" t="str">
        <f t="shared" ca="1" si="6"/>
        <v/>
      </c>
      <c r="K29" s="114" t="str">
        <f t="shared" ca="1" si="7"/>
        <v/>
      </c>
      <c r="L29" s="115">
        <f t="shared" ca="1" si="8"/>
        <v>0</v>
      </c>
      <c r="M29" s="33" t="str">
        <f t="shared" ca="1" si="9"/>
        <v/>
      </c>
      <c r="AC29" s="119" t="str">
        <f t="shared" ca="1" si="10"/>
        <v/>
      </c>
      <c r="AD29" s="119" t="str">
        <f t="shared" ca="1" si="11"/>
        <v/>
      </c>
      <c r="AE29" s="119" t="str">
        <f t="shared" ca="1" si="12"/>
        <v/>
      </c>
      <c r="AF29" s="119" t="str">
        <f t="shared" ca="1" si="13"/>
        <v/>
      </c>
      <c r="AG29" s="119" t="str">
        <f t="shared" ca="1" si="14"/>
        <v/>
      </c>
      <c r="AH29" s="119" t="str">
        <f t="shared" ca="1" si="15"/>
        <v/>
      </c>
      <c r="AI29" s="119" t="str">
        <f t="shared" ca="1" si="16"/>
        <v/>
      </c>
      <c r="AJ29" s="119" t="str">
        <f t="shared" ca="1" si="17"/>
        <v/>
      </c>
      <c r="AK29" s="118" t="str">
        <f t="shared" ca="1" si="18"/>
        <v/>
      </c>
      <c r="AL29" s="118" t="str">
        <f t="shared" ca="1" si="19"/>
        <v/>
      </c>
      <c r="AM29" s="118" t="str">
        <f t="shared" ca="1" si="20"/>
        <v/>
      </c>
      <c r="AO29" s="119" t="str">
        <f t="shared" ca="1" si="21"/>
        <v/>
      </c>
      <c r="AP29" s="119" t="str">
        <f t="shared" ca="1" si="22"/>
        <v/>
      </c>
      <c r="AQ29" s="119" t="str">
        <f t="shared" ca="1" si="23"/>
        <v/>
      </c>
      <c r="AR29" s="119" t="str">
        <f t="shared" ca="1" si="24"/>
        <v/>
      </c>
      <c r="AS29" s="119" t="str">
        <f t="shared" ca="1" si="25"/>
        <v/>
      </c>
      <c r="AT29" s="119" t="str">
        <f t="shared" ca="1" si="26"/>
        <v/>
      </c>
      <c r="AU29" s="119" t="str">
        <f t="shared" ca="1" si="27"/>
        <v/>
      </c>
      <c r="AV29" s="124" t="str">
        <f t="shared" ca="1" si="28"/>
        <v/>
      </c>
      <c r="AX29" s="119" t="str">
        <f t="shared" ca="1" si="29"/>
        <v/>
      </c>
      <c r="AY29" s="119" t="str">
        <f t="shared" ca="1" si="30"/>
        <v/>
      </c>
      <c r="AZ29" s="119" t="str">
        <f t="shared" ca="1" si="31"/>
        <v/>
      </c>
      <c r="BA29" s="119" t="str">
        <f t="shared" ca="1" si="32"/>
        <v/>
      </c>
      <c r="BB29" s="119" t="str">
        <f t="shared" ca="1" si="33"/>
        <v/>
      </c>
      <c r="BC29" s="119" t="str">
        <f t="shared" ca="1" si="34"/>
        <v/>
      </c>
      <c r="BD29" s="119" t="str">
        <f t="shared" ca="1" si="35"/>
        <v/>
      </c>
      <c r="BE29" s="124" t="str">
        <f t="shared" ca="1" si="36"/>
        <v/>
      </c>
    </row>
    <row r="30" spans="2:57" ht="22.5" customHeight="1">
      <c r="B30" s="10">
        <f t="shared" si="1"/>
        <v>10</v>
      </c>
      <c r="C30" s="12" t="str">
        <f t="shared" ca="1" si="2"/>
        <v/>
      </c>
      <c r="D30" s="99" t="str">
        <f t="shared" ca="1" si="0"/>
        <v/>
      </c>
      <c r="E30" s="232" t="str">
        <f t="shared" ca="1" si="3"/>
        <v/>
      </c>
      <c r="F30" s="233"/>
      <c r="G30" s="233"/>
      <c r="H30" s="39" t="str">
        <f t="shared" ca="1" si="4"/>
        <v/>
      </c>
      <c r="I30" s="114" t="str">
        <f t="shared" ca="1" si="5"/>
        <v/>
      </c>
      <c r="J30" s="114" t="str">
        <f t="shared" ca="1" si="6"/>
        <v/>
      </c>
      <c r="K30" s="114" t="str">
        <f t="shared" ca="1" si="7"/>
        <v/>
      </c>
      <c r="L30" s="115">
        <f t="shared" ca="1" si="8"/>
        <v>0</v>
      </c>
      <c r="M30" s="33" t="str">
        <f t="shared" ca="1" si="9"/>
        <v/>
      </c>
      <c r="AC30" s="119" t="str">
        <f t="shared" ca="1" si="10"/>
        <v/>
      </c>
      <c r="AD30" s="119" t="str">
        <f t="shared" ca="1" si="11"/>
        <v/>
      </c>
      <c r="AE30" s="119" t="str">
        <f t="shared" ca="1" si="12"/>
        <v/>
      </c>
      <c r="AF30" s="119" t="str">
        <f t="shared" ca="1" si="13"/>
        <v/>
      </c>
      <c r="AG30" s="119" t="str">
        <f t="shared" ca="1" si="14"/>
        <v/>
      </c>
      <c r="AH30" s="119" t="str">
        <f t="shared" ca="1" si="15"/>
        <v/>
      </c>
      <c r="AI30" s="119" t="str">
        <f t="shared" ca="1" si="16"/>
        <v/>
      </c>
      <c r="AJ30" s="119" t="str">
        <f t="shared" ca="1" si="17"/>
        <v/>
      </c>
      <c r="AK30" s="118" t="str">
        <f t="shared" ca="1" si="18"/>
        <v/>
      </c>
      <c r="AL30" s="118" t="str">
        <f t="shared" ca="1" si="19"/>
        <v/>
      </c>
      <c r="AM30" s="118" t="str">
        <f t="shared" ca="1" si="20"/>
        <v/>
      </c>
      <c r="AO30" s="119" t="str">
        <f t="shared" ca="1" si="21"/>
        <v/>
      </c>
      <c r="AP30" s="119" t="str">
        <f t="shared" ca="1" si="22"/>
        <v/>
      </c>
      <c r="AQ30" s="119" t="str">
        <f t="shared" ca="1" si="23"/>
        <v/>
      </c>
      <c r="AR30" s="119" t="str">
        <f t="shared" ca="1" si="24"/>
        <v/>
      </c>
      <c r="AS30" s="119" t="str">
        <f t="shared" ca="1" si="25"/>
        <v/>
      </c>
      <c r="AT30" s="119" t="str">
        <f t="shared" ca="1" si="26"/>
        <v/>
      </c>
      <c r="AU30" s="119" t="str">
        <f t="shared" ca="1" si="27"/>
        <v/>
      </c>
      <c r="AV30" s="124" t="str">
        <f t="shared" ca="1" si="28"/>
        <v/>
      </c>
      <c r="AX30" s="119" t="str">
        <f t="shared" ca="1" si="29"/>
        <v/>
      </c>
      <c r="AY30" s="119" t="str">
        <f t="shared" ca="1" si="30"/>
        <v/>
      </c>
      <c r="AZ30" s="119" t="str">
        <f t="shared" ca="1" si="31"/>
        <v/>
      </c>
      <c r="BA30" s="119" t="str">
        <f t="shared" ca="1" si="32"/>
        <v/>
      </c>
      <c r="BB30" s="119" t="str">
        <f t="shared" ca="1" si="33"/>
        <v/>
      </c>
      <c r="BC30" s="119" t="str">
        <f t="shared" ca="1" si="34"/>
        <v/>
      </c>
      <c r="BD30" s="119" t="str">
        <f t="shared" ca="1" si="35"/>
        <v/>
      </c>
      <c r="BE30" s="124" t="str">
        <f t="shared" ca="1" si="36"/>
        <v/>
      </c>
    </row>
    <row r="31" spans="2:57" ht="22.5" customHeight="1">
      <c r="B31" s="10">
        <f t="shared" si="1"/>
        <v>11</v>
      </c>
      <c r="C31" s="12" t="str">
        <f t="shared" ca="1" si="2"/>
        <v/>
      </c>
      <c r="D31" s="99" t="str">
        <f t="shared" ca="1" si="0"/>
        <v/>
      </c>
      <c r="E31" s="232" t="str">
        <f t="shared" ca="1" si="3"/>
        <v/>
      </c>
      <c r="F31" s="233"/>
      <c r="G31" s="233"/>
      <c r="H31" s="39" t="str">
        <f t="shared" ca="1" si="4"/>
        <v/>
      </c>
      <c r="I31" s="114" t="str">
        <f t="shared" ca="1" si="5"/>
        <v/>
      </c>
      <c r="J31" s="114" t="str">
        <f t="shared" ca="1" si="6"/>
        <v/>
      </c>
      <c r="K31" s="114" t="str">
        <f t="shared" ca="1" si="7"/>
        <v/>
      </c>
      <c r="L31" s="115">
        <f t="shared" ca="1" si="8"/>
        <v>0</v>
      </c>
      <c r="M31" s="33" t="str">
        <f t="shared" ca="1" si="9"/>
        <v/>
      </c>
      <c r="AC31" s="119" t="str">
        <f t="shared" ca="1" si="10"/>
        <v/>
      </c>
      <c r="AD31" s="119" t="str">
        <f t="shared" ca="1" si="11"/>
        <v/>
      </c>
      <c r="AE31" s="119" t="str">
        <f t="shared" ca="1" si="12"/>
        <v/>
      </c>
      <c r="AF31" s="119" t="str">
        <f t="shared" ca="1" si="13"/>
        <v/>
      </c>
      <c r="AG31" s="119" t="str">
        <f t="shared" ca="1" si="14"/>
        <v/>
      </c>
      <c r="AH31" s="119" t="str">
        <f t="shared" ca="1" si="15"/>
        <v/>
      </c>
      <c r="AI31" s="119" t="str">
        <f t="shared" ca="1" si="16"/>
        <v/>
      </c>
      <c r="AJ31" s="119" t="str">
        <f t="shared" ca="1" si="17"/>
        <v/>
      </c>
      <c r="AK31" s="118" t="str">
        <f t="shared" ca="1" si="18"/>
        <v/>
      </c>
      <c r="AL31" s="118" t="str">
        <f t="shared" ca="1" si="19"/>
        <v/>
      </c>
      <c r="AM31" s="118" t="str">
        <f t="shared" ca="1" si="20"/>
        <v/>
      </c>
      <c r="AO31" s="119" t="str">
        <f t="shared" ca="1" si="21"/>
        <v/>
      </c>
      <c r="AP31" s="119" t="str">
        <f t="shared" ca="1" si="22"/>
        <v/>
      </c>
      <c r="AQ31" s="119" t="str">
        <f t="shared" ca="1" si="23"/>
        <v/>
      </c>
      <c r="AR31" s="119" t="str">
        <f t="shared" ca="1" si="24"/>
        <v/>
      </c>
      <c r="AS31" s="119" t="str">
        <f t="shared" ca="1" si="25"/>
        <v/>
      </c>
      <c r="AT31" s="119" t="str">
        <f t="shared" ca="1" si="26"/>
        <v/>
      </c>
      <c r="AU31" s="119" t="str">
        <f t="shared" ca="1" si="27"/>
        <v/>
      </c>
      <c r="AV31" s="124" t="str">
        <f t="shared" ca="1" si="28"/>
        <v/>
      </c>
      <c r="AX31" s="119" t="str">
        <f t="shared" ca="1" si="29"/>
        <v/>
      </c>
      <c r="AY31" s="119" t="str">
        <f t="shared" ca="1" si="30"/>
        <v/>
      </c>
      <c r="AZ31" s="119" t="str">
        <f t="shared" ca="1" si="31"/>
        <v/>
      </c>
      <c r="BA31" s="119" t="str">
        <f t="shared" ca="1" si="32"/>
        <v/>
      </c>
      <c r="BB31" s="119" t="str">
        <f t="shared" ca="1" si="33"/>
        <v/>
      </c>
      <c r="BC31" s="119" t="str">
        <f t="shared" ca="1" si="34"/>
        <v/>
      </c>
      <c r="BD31" s="119" t="str">
        <f t="shared" ca="1" si="35"/>
        <v/>
      </c>
      <c r="BE31" s="124" t="str">
        <f t="shared" ca="1" si="36"/>
        <v/>
      </c>
    </row>
    <row r="32" spans="2:57" ht="22.5" customHeight="1">
      <c r="B32" s="10">
        <f t="shared" si="1"/>
        <v>12</v>
      </c>
      <c r="C32" s="12" t="str">
        <f t="shared" ca="1" si="2"/>
        <v/>
      </c>
      <c r="D32" s="99" t="str">
        <f t="shared" ca="1" si="0"/>
        <v/>
      </c>
      <c r="E32" s="232" t="str">
        <f t="shared" ca="1" si="3"/>
        <v/>
      </c>
      <c r="F32" s="233"/>
      <c r="G32" s="233"/>
      <c r="H32" s="39" t="str">
        <f t="shared" ca="1" si="4"/>
        <v/>
      </c>
      <c r="I32" s="114" t="str">
        <f t="shared" ca="1" si="5"/>
        <v/>
      </c>
      <c r="J32" s="114" t="str">
        <f t="shared" ca="1" si="6"/>
        <v/>
      </c>
      <c r="K32" s="114" t="str">
        <f t="shared" ca="1" si="7"/>
        <v/>
      </c>
      <c r="L32" s="115">
        <f t="shared" ca="1" si="8"/>
        <v>0</v>
      </c>
      <c r="M32" s="33" t="str">
        <f t="shared" ca="1" si="9"/>
        <v/>
      </c>
      <c r="AC32" s="119" t="str">
        <f t="shared" ca="1" si="10"/>
        <v/>
      </c>
      <c r="AD32" s="119" t="str">
        <f t="shared" ca="1" si="11"/>
        <v/>
      </c>
      <c r="AE32" s="119" t="str">
        <f t="shared" ca="1" si="12"/>
        <v/>
      </c>
      <c r="AF32" s="119" t="str">
        <f t="shared" ca="1" si="13"/>
        <v/>
      </c>
      <c r="AG32" s="119" t="str">
        <f t="shared" ca="1" si="14"/>
        <v/>
      </c>
      <c r="AH32" s="119" t="str">
        <f t="shared" ca="1" si="15"/>
        <v/>
      </c>
      <c r="AI32" s="119" t="str">
        <f t="shared" ca="1" si="16"/>
        <v/>
      </c>
      <c r="AJ32" s="119" t="str">
        <f t="shared" ca="1" si="17"/>
        <v/>
      </c>
      <c r="AK32" s="118" t="str">
        <f t="shared" ca="1" si="18"/>
        <v/>
      </c>
      <c r="AL32" s="118" t="str">
        <f t="shared" ca="1" si="19"/>
        <v/>
      </c>
      <c r="AM32" s="118" t="str">
        <f t="shared" ca="1" si="20"/>
        <v/>
      </c>
      <c r="AO32" s="119" t="str">
        <f t="shared" ca="1" si="21"/>
        <v/>
      </c>
      <c r="AP32" s="119" t="str">
        <f t="shared" ca="1" si="22"/>
        <v/>
      </c>
      <c r="AQ32" s="119" t="str">
        <f t="shared" ca="1" si="23"/>
        <v/>
      </c>
      <c r="AR32" s="119" t="str">
        <f t="shared" ca="1" si="24"/>
        <v/>
      </c>
      <c r="AS32" s="119" t="str">
        <f t="shared" ca="1" si="25"/>
        <v/>
      </c>
      <c r="AT32" s="119" t="str">
        <f t="shared" ca="1" si="26"/>
        <v/>
      </c>
      <c r="AU32" s="119" t="str">
        <f t="shared" ca="1" si="27"/>
        <v/>
      </c>
      <c r="AV32" s="124" t="str">
        <f t="shared" ca="1" si="28"/>
        <v/>
      </c>
      <c r="AX32" s="119" t="str">
        <f t="shared" ca="1" si="29"/>
        <v/>
      </c>
      <c r="AY32" s="119" t="str">
        <f t="shared" ca="1" si="30"/>
        <v/>
      </c>
      <c r="AZ32" s="119" t="str">
        <f t="shared" ca="1" si="31"/>
        <v/>
      </c>
      <c r="BA32" s="119" t="str">
        <f t="shared" ca="1" si="32"/>
        <v/>
      </c>
      <c r="BB32" s="119" t="str">
        <f t="shared" ca="1" si="33"/>
        <v/>
      </c>
      <c r="BC32" s="119" t="str">
        <f t="shared" ca="1" si="34"/>
        <v/>
      </c>
      <c r="BD32" s="119" t="str">
        <f t="shared" ca="1" si="35"/>
        <v/>
      </c>
      <c r="BE32" s="124" t="str">
        <f t="shared" ca="1" si="36"/>
        <v/>
      </c>
    </row>
    <row r="33" spans="2:57" ht="22.5" customHeight="1">
      <c r="B33" s="10">
        <f t="shared" si="1"/>
        <v>13</v>
      </c>
      <c r="C33" s="12" t="str">
        <f t="shared" ca="1" si="2"/>
        <v/>
      </c>
      <c r="D33" s="99" t="str">
        <f t="shared" ca="1" si="0"/>
        <v/>
      </c>
      <c r="E33" s="232" t="str">
        <f t="shared" ca="1" si="3"/>
        <v/>
      </c>
      <c r="F33" s="233"/>
      <c r="G33" s="233"/>
      <c r="H33" s="39" t="str">
        <f t="shared" ca="1" si="4"/>
        <v/>
      </c>
      <c r="I33" s="114" t="str">
        <f t="shared" ca="1" si="5"/>
        <v/>
      </c>
      <c r="J33" s="114" t="str">
        <f t="shared" ca="1" si="6"/>
        <v/>
      </c>
      <c r="K33" s="114" t="str">
        <f t="shared" ca="1" si="7"/>
        <v/>
      </c>
      <c r="L33" s="115">
        <f t="shared" ca="1" si="8"/>
        <v>0</v>
      </c>
      <c r="M33" s="33" t="str">
        <f t="shared" ca="1" si="9"/>
        <v/>
      </c>
      <c r="AC33" s="119" t="str">
        <f t="shared" ca="1" si="10"/>
        <v/>
      </c>
      <c r="AD33" s="119" t="str">
        <f t="shared" ca="1" si="11"/>
        <v/>
      </c>
      <c r="AE33" s="119" t="str">
        <f t="shared" ca="1" si="12"/>
        <v/>
      </c>
      <c r="AF33" s="119" t="str">
        <f t="shared" ca="1" si="13"/>
        <v/>
      </c>
      <c r="AG33" s="119" t="str">
        <f t="shared" ca="1" si="14"/>
        <v/>
      </c>
      <c r="AH33" s="119" t="str">
        <f t="shared" ca="1" si="15"/>
        <v/>
      </c>
      <c r="AI33" s="119" t="str">
        <f t="shared" ca="1" si="16"/>
        <v/>
      </c>
      <c r="AJ33" s="119" t="str">
        <f t="shared" ca="1" si="17"/>
        <v/>
      </c>
      <c r="AK33" s="118" t="str">
        <f t="shared" ca="1" si="18"/>
        <v/>
      </c>
      <c r="AL33" s="118" t="str">
        <f t="shared" ca="1" si="19"/>
        <v/>
      </c>
      <c r="AM33" s="118" t="str">
        <f t="shared" ca="1" si="20"/>
        <v/>
      </c>
      <c r="AO33" s="119" t="str">
        <f t="shared" ca="1" si="21"/>
        <v/>
      </c>
      <c r="AP33" s="119" t="str">
        <f t="shared" ca="1" si="22"/>
        <v/>
      </c>
      <c r="AQ33" s="119" t="str">
        <f t="shared" ca="1" si="23"/>
        <v/>
      </c>
      <c r="AR33" s="119" t="str">
        <f t="shared" ca="1" si="24"/>
        <v/>
      </c>
      <c r="AS33" s="119" t="str">
        <f t="shared" ca="1" si="25"/>
        <v/>
      </c>
      <c r="AT33" s="119" t="str">
        <f t="shared" ca="1" si="26"/>
        <v/>
      </c>
      <c r="AU33" s="119" t="str">
        <f t="shared" ca="1" si="27"/>
        <v/>
      </c>
      <c r="AV33" s="124" t="str">
        <f t="shared" ca="1" si="28"/>
        <v/>
      </c>
      <c r="AX33" s="119" t="str">
        <f t="shared" ca="1" si="29"/>
        <v/>
      </c>
      <c r="AY33" s="119" t="str">
        <f t="shared" ca="1" si="30"/>
        <v/>
      </c>
      <c r="AZ33" s="119" t="str">
        <f t="shared" ca="1" si="31"/>
        <v/>
      </c>
      <c r="BA33" s="119" t="str">
        <f t="shared" ca="1" si="32"/>
        <v/>
      </c>
      <c r="BB33" s="119" t="str">
        <f t="shared" ca="1" si="33"/>
        <v/>
      </c>
      <c r="BC33" s="119" t="str">
        <f t="shared" ca="1" si="34"/>
        <v/>
      </c>
      <c r="BD33" s="119" t="str">
        <f t="shared" ca="1" si="35"/>
        <v/>
      </c>
      <c r="BE33" s="124" t="str">
        <f t="shared" ca="1" si="36"/>
        <v/>
      </c>
    </row>
    <row r="34" spans="2:57" ht="22.5" customHeight="1">
      <c r="B34" s="10">
        <f t="shared" si="1"/>
        <v>14</v>
      </c>
      <c r="C34" s="12" t="str">
        <f t="shared" ca="1" si="2"/>
        <v/>
      </c>
      <c r="D34" s="99" t="str">
        <f t="shared" ca="1" si="0"/>
        <v/>
      </c>
      <c r="E34" s="232" t="str">
        <f t="shared" ca="1" si="3"/>
        <v/>
      </c>
      <c r="F34" s="233"/>
      <c r="G34" s="233"/>
      <c r="H34" s="39" t="str">
        <f t="shared" ca="1" si="4"/>
        <v/>
      </c>
      <c r="I34" s="114" t="str">
        <f t="shared" ca="1" si="5"/>
        <v/>
      </c>
      <c r="J34" s="114" t="str">
        <f t="shared" ca="1" si="6"/>
        <v/>
      </c>
      <c r="K34" s="114" t="str">
        <f t="shared" ca="1" si="7"/>
        <v/>
      </c>
      <c r="L34" s="115">
        <f t="shared" ca="1" si="8"/>
        <v>0</v>
      </c>
      <c r="M34" s="33" t="str">
        <f t="shared" ca="1" si="9"/>
        <v/>
      </c>
      <c r="AC34" s="119" t="str">
        <f t="shared" ca="1" si="10"/>
        <v/>
      </c>
      <c r="AD34" s="119" t="str">
        <f t="shared" ca="1" si="11"/>
        <v/>
      </c>
      <c r="AE34" s="119" t="str">
        <f t="shared" ca="1" si="12"/>
        <v/>
      </c>
      <c r="AF34" s="119" t="str">
        <f t="shared" ca="1" si="13"/>
        <v/>
      </c>
      <c r="AG34" s="119" t="str">
        <f t="shared" ca="1" si="14"/>
        <v/>
      </c>
      <c r="AH34" s="119" t="str">
        <f t="shared" ca="1" si="15"/>
        <v/>
      </c>
      <c r="AI34" s="119" t="str">
        <f t="shared" ca="1" si="16"/>
        <v/>
      </c>
      <c r="AJ34" s="119" t="str">
        <f t="shared" ca="1" si="17"/>
        <v/>
      </c>
      <c r="AK34" s="118" t="str">
        <f t="shared" ca="1" si="18"/>
        <v/>
      </c>
      <c r="AL34" s="118" t="str">
        <f t="shared" ca="1" si="19"/>
        <v/>
      </c>
      <c r="AM34" s="118" t="str">
        <f t="shared" ca="1" si="20"/>
        <v/>
      </c>
      <c r="AO34" s="119" t="str">
        <f t="shared" ca="1" si="21"/>
        <v/>
      </c>
      <c r="AP34" s="119" t="str">
        <f t="shared" ca="1" si="22"/>
        <v/>
      </c>
      <c r="AQ34" s="119" t="str">
        <f t="shared" ca="1" si="23"/>
        <v/>
      </c>
      <c r="AR34" s="119" t="str">
        <f t="shared" ca="1" si="24"/>
        <v/>
      </c>
      <c r="AS34" s="119" t="str">
        <f t="shared" ca="1" si="25"/>
        <v/>
      </c>
      <c r="AT34" s="119" t="str">
        <f t="shared" ca="1" si="26"/>
        <v/>
      </c>
      <c r="AU34" s="119" t="str">
        <f t="shared" ca="1" si="27"/>
        <v/>
      </c>
      <c r="AV34" s="124" t="str">
        <f t="shared" ca="1" si="28"/>
        <v/>
      </c>
      <c r="AX34" s="119" t="str">
        <f t="shared" ca="1" si="29"/>
        <v/>
      </c>
      <c r="AY34" s="119" t="str">
        <f t="shared" ca="1" si="30"/>
        <v/>
      </c>
      <c r="AZ34" s="119" t="str">
        <f t="shared" ca="1" si="31"/>
        <v/>
      </c>
      <c r="BA34" s="119" t="str">
        <f t="shared" ca="1" si="32"/>
        <v/>
      </c>
      <c r="BB34" s="119" t="str">
        <f t="shared" ca="1" si="33"/>
        <v/>
      </c>
      <c r="BC34" s="119" t="str">
        <f t="shared" ca="1" si="34"/>
        <v/>
      </c>
      <c r="BD34" s="119" t="str">
        <f t="shared" ca="1" si="35"/>
        <v/>
      </c>
      <c r="BE34" s="124" t="str">
        <f t="shared" ca="1" si="36"/>
        <v/>
      </c>
    </row>
    <row r="35" spans="2:57" ht="22.5" customHeight="1">
      <c r="B35" s="10">
        <f t="shared" si="1"/>
        <v>15</v>
      </c>
      <c r="C35" s="12" t="str">
        <f t="shared" ca="1" si="2"/>
        <v/>
      </c>
      <c r="D35" s="99" t="str">
        <f t="shared" ca="1" si="0"/>
        <v/>
      </c>
      <c r="E35" s="232" t="str">
        <f t="shared" ca="1" si="3"/>
        <v/>
      </c>
      <c r="F35" s="233"/>
      <c r="G35" s="233"/>
      <c r="H35" s="39" t="str">
        <f t="shared" ca="1" si="4"/>
        <v/>
      </c>
      <c r="I35" s="114" t="str">
        <f t="shared" ca="1" si="5"/>
        <v/>
      </c>
      <c r="J35" s="114" t="str">
        <f t="shared" ca="1" si="6"/>
        <v/>
      </c>
      <c r="K35" s="114" t="str">
        <f t="shared" ca="1" si="7"/>
        <v/>
      </c>
      <c r="L35" s="115">
        <f t="shared" ca="1" si="8"/>
        <v>0</v>
      </c>
      <c r="M35" s="33" t="str">
        <f t="shared" ca="1" si="9"/>
        <v/>
      </c>
      <c r="AC35" s="119" t="str">
        <f t="shared" ca="1" si="10"/>
        <v/>
      </c>
      <c r="AD35" s="119" t="str">
        <f t="shared" ca="1" si="11"/>
        <v/>
      </c>
      <c r="AE35" s="119" t="str">
        <f t="shared" ca="1" si="12"/>
        <v/>
      </c>
      <c r="AF35" s="119" t="str">
        <f t="shared" ca="1" si="13"/>
        <v/>
      </c>
      <c r="AG35" s="119" t="str">
        <f t="shared" ca="1" si="14"/>
        <v/>
      </c>
      <c r="AH35" s="119" t="str">
        <f t="shared" ca="1" si="15"/>
        <v/>
      </c>
      <c r="AI35" s="119" t="str">
        <f t="shared" ca="1" si="16"/>
        <v/>
      </c>
      <c r="AJ35" s="119" t="str">
        <f t="shared" ca="1" si="17"/>
        <v/>
      </c>
      <c r="AK35" s="118" t="str">
        <f t="shared" ca="1" si="18"/>
        <v/>
      </c>
      <c r="AL35" s="118" t="str">
        <f t="shared" ca="1" si="19"/>
        <v/>
      </c>
      <c r="AM35" s="118" t="str">
        <f t="shared" ca="1" si="20"/>
        <v/>
      </c>
      <c r="AO35" s="119" t="str">
        <f t="shared" ca="1" si="21"/>
        <v/>
      </c>
      <c r="AP35" s="119" t="str">
        <f t="shared" ca="1" si="22"/>
        <v/>
      </c>
      <c r="AQ35" s="119" t="str">
        <f t="shared" ca="1" si="23"/>
        <v/>
      </c>
      <c r="AR35" s="119" t="str">
        <f t="shared" ca="1" si="24"/>
        <v/>
      </c>
      <c r="AS35" s="119" t="str">
        <f t="shared" ca="1" si="25"/>
        <v/>
      </c>
      <c r="AT35" s="119" t="str">
        <f t="shared" ca="1" si="26"/>
        <v/>
      </c>
      <c r="AU35" s="119" t="str">
        <f t="shared" ca="1" si="27"/>
        <v/>
      </c>
      <c r="AV35" s="124" t="str">
        <f t="shared" ca="1" si="28"/>
        <v/>
      </c>
      <c r="AX35" s="119" t="str">
        <f t="shared" ca="1" si="29"/>
        <v/>
      </c>
      <c r="AY35" s="119" t="str">
        <f t="shared" ca="1" si="30"/>
        <v/>
      </c>
      <c r="AZ35" s="119" t="str">
        <f t="shared" ca="1" si="31"/>
        <v/>
      </c>
      <c r="BA35" s="119" t="str">
        <f t="shared" ca="1" si="32"/>
        <v/>
      </c>
      <c r="BB35" s="119" t="str">
        <f t="shared" ca="1" si="33"/>
        <v/>
      </c>
      <c r="BC35" s="119" t="str">
        <f t="shared" ca="1" si="34"/>
        <v/>
      </c>
      <c r="BD35" s="119" t="str">
        <f t="shared" ca="1" si="35"/>
        <v/>
      </c>
      <c r="BE35" s="124" t="str">
        <f t="shared" ca="1" si="36"/>
        <v/>
      </c>
    </row>
  </sheetData>
  <sheetProtection algorithmName="SHA-512" hashValue="lhpWps7CUOzMzu0T3VeE/YNs+BmhWqqF163PitlOddekpNrxovPM49zpj3BBw7Y6F1Hlp3OnVC63dSxij5wrfQ==" saltValue="fQBNeKOQCqFtoYp4wmIVvw==" spinCount="100000" sheet="1" selectLockedCells="1"/>
  <mergeCells count="48">
    <mergeCell ref="H19:H20"/>
    <mergeCell ref="I19:L19"/>
    <mergeCell ref="D4:L4"/>
    <mergeCell ref="H13:K13"/>
    <mergeCell ref="H14:K14"/>
    <mergeCell ref="H15:K15"/>
    <mergeCell ref="H16:K16"/>
    <mergeCell ref="E6:G6"/>
    <mergeCell ref="E31:G31"/>
    <mergeCell ref="E32:G32"/>
    <mergeCell ref="E33:G33"/>
    <mergeCell ref="E34:G34"/>
    <mergeCell ref="E35:G35"/>
    <mergeCell ref="E26:G26"/>
    <mergeCell ref="E27:G27"/>
    <mergeCell ref="E28:G28"/>
    <mergeCell ref="E29:G29"/>
    <mergeCell ref="E30:G30"/>
    <mergeCell ref="E21:G21"/>
    <mergeCell ref="E22:G22"/>
    <mergeCell ref="E23:G23"/>
    <mergeCell ref="E24:G24"/>
    <mergeCell ref="E25:G25"/>
    <mergeCell ref="B19:B20"/>
    <mergeCell ref="C19:C20"/>
    <mergeCell ref="B10:C10"/>
    <mergeCell ref="B3:C3"/>
    <mergeCell ref="B4:C4"/>
    <mergeCell ref="B5:C5"/>
    <mergeCell ref="B6:C7"/>
    <mergeCell ref="B13:G13"/>
    <mergeCell ref="B14:G14"/>
    <mergeCell ref="B15:G15"/>
    <mergeCell ref="B16:G16"/>
    <mergeCell ref="B9:C9"/>
    <mergeCell ref="B8:C8"/>
    <mergeCell ref="E19:G20"/>
    <mergeCell ref="D19:D20"/>
    <mergeCell ref="K1:L1"/>
    <mergeCell ref="E10:H10"/>
    <mergeCell ref="E8:H8"/>
    <mergeCell ref="E9:H9"/>
    <mergeCell ref="J10:L10"/>
    <mergeCell ref="J9:L9"/>
    <mergeCell ref="J8:L8"/>
    <mergeCell ref="D7:L7"/>
    <mergeCell ref="D5:L5"/>
    <mergeCell ref="A2:L2"/>
  </mergeCells>
  <phoneticPr fontId="6"/>
  <conditionalFormatting sqref="K1:L1 K11:L12 K6:L6 K17:L18 K3:L3">
    <cfRule type="cellIs" dxfId="16" priority="2" operator="equal">
      <formula>0</formula>
    </cfRule>
  </conditionalFormatting>
  <conditionalFormatting sqref="A2:L2">
    <cfRule type="containsText" dxfId="15" priority="1" operator="containsText" text="エラー">
      <formula>NOT(ISERROR(SEARCH("エラー",A2)))</formula>
    </cfRule>
  </conditionalFormatting>
  <pageMargins left="0.55118110236220474" right="0.19685039370078741" top="0.39370078740157483" bottom="0.39370078740157483" header="0" footer="0"/>
  <pageSetup paperSize="9" scale="75"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topLeftCell="A4" zoomScale="120" zoomScaleNormal="120" zoomScaleSheetLayoutView="120" workbookViewId="0">
      <selection activeCell="G12" sqref="G12:J12"/>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73"/>
      <c r="AQ5" s="73"/>
      <c r="AR5" s="73"/>
      <c r="AS5" s="73"/>
      <c r="AT5" s="73"/>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74"/>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74"/>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4503</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4528</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2294</v>
      </c>
      <c r="J33" s="272" t="s">
        <v>2326</v>
      </c>
      <c r="K33" s="272"/>
      <c r="L33" s="272"/>
      <c r="M33" s="272"/>
      <c r="N33" s="247">
        <v>200000</v>
      </c>
      <c r="O33" s="248"/>
      <c r="P33" s="248"/>
      <c r="Q33" s="248"/>
      <c r="R33" s="248"/>
      <c r="S33" s="149" t="s">
        <v>2294</v>
      </c>
      <c r="T33" s="276" t="s">
        <v>2325</v>
      </c>
      <c r="U33" s="277"/>
      <c r="V33" s="277"/>
      <c r="W33" s="278"/>
      <c r="X33" s="247">
        <f>MIN(E33,N33)</f>
        <v>0</v>
      </c>
      <c r="Y33" s="248"/>
      <c r="Z33" s="248"/>
      <c r="AA33" s="248"/>
      <c r="AB33" s="248"/>
      <c r="AC33" s="150" t="s">
        <v>2294</v>
      </c>
      <c r="AD33" s="249" t="s">
        <v>4531</v>
      </c>
      <c r="AE33" s="250"/>
      <c r="AF33" s="250"/>
      <c r="AG33" s="251"/>
      <c r="AH33" s="252">
        <f>MIN(AH32,X33*4/5)</f>
        <v>0</v>
      </c>
      <c r="AI33" s="253"/>
      <c r="AJ33" s="253"/>
      <c r="AK33" s="253"/>
      <c r="AL33" s="253"/>
      <c r="AM33" s="151" t="s">
        <v>2294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2313</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4503</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4515</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2313</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row>
    <row r="61" spans="1:42" ht="26.25" hidden="1" customHeight="1">
      <c r="A61" s="55"/>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row>
    <row r="62" spans="1:42" ht="26.25" hidden="1" customHeight="1">
      <c r="A62" s="55"/>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row>
    <row r="63" spans="1:42" ht="26.25" hidden="1" customHeight="1">
      <c r="A63" s="55"/>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row>
    <row r="64" spans="1:42" ht="26.25" hidden="1" customHeight="1">
      <c r="A64" s="55"/>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row>
    <row r="65" spans="1:39" ht="26.25" hidden="1" customHeight="1">
      <c r="A65" s="55"/>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row>
    <row r="66" spans="1:39" ht="26.25" hidden="1" customHeight="1">
      <c r="A66" s="55"/>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39" ht="26.25" hidden="1" customHeight="1">
      <c r="A67" s="55"/>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39" ht="26.25" hidden="1" customHeight="1">
      <c r="A68" s="55"/>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39" ht="26.25" hidden="1" customHeight="1">
      <c r="A69" s="55"/>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row>
    <row r="70" spans="1:39" ht="26.25" hidden="1" customHeight="1">
      <c r="A70" s="55"/>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row>
    <row r="71" spans="1:39" ht="26.25" hidden="1" customHeight="1">
      <c r="A71" s="55"/>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row>
    <row r="72" spans="1:39" ht="26.25" hidden="1" customHeight="1">
      <c r="A72" s="55"/>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row>
    <row r="73" spans="1:39" ht="26.25" hidden="1" customHeight="1">
      <c r="A73" s="55"/>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row>
    <row r="74" spans="1:39" ht="26.25" hidden="1" customHeight="1">
      <c r="A74" s="55"/>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row>
    <row r="75" spans="1:39" ht="26.25" hidden="1" customHeight="1">
      <c r="A75" s="55"/>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row>
    <row r="76" spans="1:39" ht="26.25" hidden="1" customHeight="1">
      <c r="A76" s="55"/>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row>
    <row r="77" spans="1:39" ht="26.25" hidden="1" customHeight="1">
      <c r="A77" s="55"/>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row>
    <row r="78" spans="1:39" ht="26.25" hidden="1" customHeight="1">
      <c r="A78" s="55"/>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row>
    <row r="79" spans="1:39" ht="26.25" hidden="1" customHeight="1">
      <c r="A79" s="55"/>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row>
    <row r="80" spans="1:39" ht="26.25" hidden="1" customHeight="1">
      <c r="A80" s="55"/>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row>
    <row r="81" spans="1:39" ht="26.25" hidden="1" customHeight="1">
      <c r="A81" s="55"/>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row>
    <row r="82" spans="1:39" ht="26.25" hidden="1" customHeight="1">
      <c r="A82" s="55"/>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row>
    <row r="83" spans="1:39" ht="26.25" hidden="1" customHeight="1">
      <c r="A83" s="55"/>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row>
    <row r="84" spans="1:39" ht="26.25" hidden="1" customHeight="1">
      <c r="A84" s="55"/>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row>
    <row r="85" spans="1:39" ht="26.25" hidden="1" customHeight="1">
      <c r="A85" s="55"/>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row>
    <row r="86" spans="1:39" ht="26.25" hidden="1" customHeight="1">
      <c r="A86" s="55"/>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row>
    <row r="87" spans="1:39" ht="26.25" hidden="1" customHeight="1">
      <c r="A87" s="55"/>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row>
    <row r="88" spans="1:39" ht="26.25" hidden="1" customHeight="1">
      <c r="A88" s="55"/>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row>
    <row r="89" spans="1:39" ht="26.25" hidden="1" customHeight="1">
      <c r="A89" s="55"/>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row>
    <row r="90" spans="1:39" ht="26.25" hidden="1" customHeight="1">
      <c r="A90" s="55"/>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row>
    <row r="91" spans="1:39" ht="26.25" hidden="1" customHeight="1">
      <c r="A91" s="55"/>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row>
    <row r="92" spans="1:39" ht="26.25" hidden="1" customHeight="1">
      <c r="A92" s="55"/>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row>
    <row r="93" spans="1:39" ht="26.25" hidden="1" customHeight="1">
      <c r="A93" s="55"/>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row>
    <row r="94" spans="1:39" ht="26.25" hidden="1" customHeight="1">
      <c r="A94" s="55"/>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row>
    <row r="95" spans="1:39" ht="26.25" hidden="1" customHeight="1">
      <c r="A95" s="55"/>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row>
    <row r="96" spans="1:39" ht="26.25" hidden="1" customHeight="1">
      <c r="A96" s="55"/>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row>
    <row r="97" spans="1:39" ht="26.25" hidden="1" customHeight="1">
      <c r="A97" s="55"/>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row>
    <row r="98" spans="1:39" ht="26.25" hidden="1" customHeight="1">
      <c r="A98" s="55"/>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row>
    <row r="99" spans="1:39" ht="26.25" hidden="1" customHeight="1">
      <c r="A99" s="55"/>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row>
    <row r="100" spans="1:39" ht="26.25" hidden="1" customHeight="1">
      <c r="A100" s="55"/>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row>
    <row r="101" spans="1:39" ht="26.25" hidden="1" customHeight="1">
      <c r="A101" s="55"/>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row>
    <row r="102" spans="1:39" ht="26.25" hidden="1" customHeight="1">
      <c r="A102" s="55"/>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row>
    <row r="103" spans="1:39" ht="26.25" hidden="1" customHeight="1">
      <c r="A103" s="55"/>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row>
    <row r="104" spans="1:39" ht="26.25" hidden="1" customHeight="1">
      <c r="A104" s="55"/>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row>
    <row r="105" spans="1:39" ht="26.25" hidden="1" customHeight="1">
      <c r="A105" s="55"/>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row>
    <row r="106" spans="1:39" ht="26.25" hidden="1" customHeight="1">
      <c r="A106" s="55"/>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row>
    <row r="107" spans="1:39" ht="26.25" hidden="1" customHeight="1">
      <c r="A107" s="55"/>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row>
    <row r="108" spans="1:39" ht="26.25" hidden="1" customHeight="1">
      <c r="A108" s="55"/>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row>
    <row r="109" spans="1:39" ht="26.25" hidden="1" customHeight="1">
      <c r="A109" s="55"/>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row>
    <row r="110" spans="1:39" ht="26.25" hidden="1" customHeight="1">
      <c r="A110" s="55"/>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row>
    <row r="111" spans="1:39" ht="26.25" hidden="1" customHeight="1">
      <c r="A111" s="55"/>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row>
    <row r="112" spans="1:39" ht="26.25" hidden="1" customHeight="1">
      <c r="A112" s="55"/>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row>
    <row r="113" spans="1:43" ht="26.25" hidden="1" customHeight="1">
      <c r="A113" s="55"/>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row>
    <row r="114" spans="1:43" ht="26.25" hidden="1" customHeight="1">
      <c r="A114" s="55"/>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row>
    <row r="115" spans="1:43" ht="26.25" hidden="1" customHeight="1">
      <c r="A115" s="55"/>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row>
    <row r="116" spans="1:43" ht="26.25" hidden="1" customHeight="1">
      <c r="A116" s="55"/>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row>
    <row r="117" spans="1:43" ht="26.25" hidden="1" customHeight="1">
      <c r="A117" s="55"/>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row>
    <row r="118" spans="1:43" ht="26.25" hidden="1" customHeight="1">
      <c r="A118" s="55"/>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row>
    <row r="119" spans="1:43" ht="26.25" hidden="1" customHeight="1">
      <c r="A119" s="55"/>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row>
    <row r="120" spans="1:43" ht="26.25" hidden="1" customHeight="1">
      <c r="A120" s="55"/>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row>
    <row r="121" spans="1:43" ht="26.25" hidden="1" customHeight="1">
      <c r="A121" s="55"/>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row>
    <row r="122" spans="1:43" ht="26.25" hidden="1" customHeight="1">
      <c r="A122" s="55"/>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row>
    <row r="123" spans="1:43" ht="26.25" hidden="1" customHeight="1">
      <c r="A123" s="55"/>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9+BRuChHVTHnBBi3LLAl7FiyBlpuJvLCJ3g2lj5JjH+9ZyWugb6qE6nQJMyhJmwpB0vrUT80QxrDWf05soR9dg==" saltValue="a34Sm8phG/3hFc8NiBMPQw==" spinCount="100000" sheet="1" selectLockedCells="1" autoFilter="0"/>
  <mergeCells count="170">
    <mergeCell ref="A2:AM2"/>
    <mergeCell ref="E29:AM29"/>
    <mergeCell ref="E30:AM30"/>
    <mergeCell ref="J33:M33"/>
    <mergeCell ref="E33:H33"/>
    <mergeCell ref="B33:D33"/>
    <mergeCell ref="A3:A9"/>
    <mergeCell ref="L3:AF3"/>
    <mergeCell ref="AG3:AM3"/>
    <mergeCell ref="A12:F12"/>
    <mergeCell ref="G12:J12"/>
    <mergeCell ref="K12:S12"/>
    <mergeCell ref="T12:AM12"/>
    <mergeCell ref="A14:F14"/>
    <mergeCell ref="B19:D19"/>
    <mergeCell ref="E19:H19"/>
    <mergeCell ref="J19:M19"/>
    <mergeCell ref="N19:R19"/>
    <mergeCell ref="T19:W19"/>
    <mergeCell ref="A15:F15"/>
    <mergeCell ref="E25:I25"/>
    <mergeCell ref="J25:AM25"/>
    <mergeCell ref="A22:D22"/>
    <mergeCell ref="G16:M16"/>
    <mergeCell ref="A57:AM57"/>
    <mergeCell ref="L9:AM9"/>
    <mergeCell ref="T33:W33"/>
    <mergeCell ref="N33:R33"/>
    <mergeCell ref="A30:D30"/>
    <mergeCell ref="E50:I50"/>
    <mergeCell ref="J50:AM50"/>
    <mergeCell ref="A51:D51"/>
    <mergeCell ref="E51:I51"/>
    <mergeCell ref="J51:AM51"/>
    <mergeCell ref="J40:AM40"/>
    <mergeCell ref="J39:AM39"/>
    <mergeCell ref="X19:AB19"/>
    <mergeCell ref="AD19:AG19"/>
    <mergeCell ref="AH19:AL19"/>
    <mergeCell ref="AB14:AG14"/>
    <mergeCell ref="AH14:AM14"/>
    <mergeCell ref="AH16:AM16"/>
    <mergeCell ref="J35:AM35"/>
    <mergeCell ref="J36:AM36"/>
    <mergeCell ref="J37:AM37"/>
    <mergeCell ref="A38:D38"/>
    <mergeCell ref="A39:D39"/>
    <mergeCell ref="J38:AM38"/>
    <mergeCell ref="B129:W129"/>
    <mergeCell ref="X129:AM129"/>
    <mergeCell ref="B58:AM58"/>
    <mergeCell ref="B59:AM59"/>
    <mergeCell ref="A127:AM127"/>
    <mergeCell ref="B128:W128"/>
    <mergeCell ref="X128:AM128"/>
    <mergeCell ref="G15:I15"/>
    <mergeCell ref="J15:M15"/>
    <mergeCell ref="N15:P15"/>
    <mergeCell ref="Q15:T15"/>
    <mergeCell ref="U15:W15"/>
    <mergeCell ref="X15:AA15"/>
    <mergeCell ref="AB15:AD15"/>
    <mergeCell ref="AE15:AG15"/>
    <mergeCell ref="AH15:AJ15"/>
    <mergeCell ref="AK15:AM15"/>
    <mergeCell ref="E40:I40"/>
    <mergeCell ref="A34:D34"/>
    <mergeCell ref="A29:D29"/>
    <mergeCell ref="AH33:AL33"/>
    <mergeCell ref="AD33:AG33"/>
    <mergeCell ref="J34:AM34"/>
    <mergeCell ref="X33:AB33"/>
    <mergeCell ref="AP4:AT4"/>
    <mergeCell ref="B5:K5"/>
    <mergeCell ref="L5:AK5"/>
    <mergeCell ref="P8:Y8"/>
    <mergeCell ref="AC8:AM8"/>
    <mergeCell ref="B6:K7"/>
    <mergeCell ref="AC6:AM6"/>
    <mergeCell ref="AT6:AT7"/>
    <mergeCell ref="L7:AM7"/>
    <mergeCell ref="Z8:AB8"/>
    <mergeCell ref="L8:O8"/>
    <mergeCell ref="L4:AF4"/>
    <mergeCell ref="AG4:AM4"/>
    <mergeCell ref="Q6:V6"/>
    <mergeCell ref="J54:AM54"/>
    <mergeCell ref="A49:D49"/>
    <mergeCell ref="E49:I49"/>
    <mergeCell ref="J49:AM49"/>
    <mergeCell ref="A50:D50"/>
    <mergeCell ref="A21:D21"/>
    <mergeCell ref="E21:I21"/>
    <mergeCell ref="J21:AM21"/>
    <mergeCell ref="E34:I34"/>
    <mergeCell ref="E35:I35"/>
    <mergeCell ref="A26:D26"/>
    <mergeCell ref="E26:I26"/>
    <mergeCell ref="J26:AM26"/>
    <mergeCell ref="A24:D24"/>
    <mergeCell ref="E24:I24"/>
    <mergeCell ref="E22:I22"/>
    <mergeCell ref="J22:AM22"/>
    <mergeCell ref="A23:D23"/>
    <mergeCell ref="E23:I23"/>
    <mergeCell ref="J32:M32"/>
    <mergeCell ref="N32:R32"/>
    <mergeCell ref="AD32:AG32"/>
    <mergeCell ref="AH32:AL32"/>
    <mergeCell ref="A25:D25"/>
    <mergeCell ref="AD47:AG47"/>
    <mergeCell ref="AH47:AL47"/>
    <mergeCell ref="A35:D35"/>
    <mergeCell ref="J23:AM23"/>
    <mergeCell ref="A20:D20"/>
    <mergeCell ref="A55:D55"/>
    <mergeCell ref="E55:I55"/>
    <mergeCell ref="J55:AM55"/>
    <mergeCell ref="A43:F43"/>
    <mergeCell ref="G43:AM43"/>
    <mergeCell ref="A44:F44"/>
    <mergeCell ref="A45:F45"/>
    <mergeCell ref="G45:AM45"/>
    <mergeCell ref="K44:S44"/>
    <mergeCell ref="T44:AM44"/>
    <mergeCell ref="G44:J44"/>
    <mergeCell ref="A52:D52"/>
    <mergeCell ref="E52:I52"/>
    <mergeCell ref="J52:AM52"/>
    <mergeCell ref="A53:D53"/>
    <mergeCell ref="E53:I53"/>
    <mergeCell ref="J53:AM53"/>
    <mergeCell ref="A54:D54"/>
    <mergeCell ref="E54:I54"/>
    <mergeCell ref="J48:M48"/>
    <mergeCell ref="N48:R48"/>
    <mergeCell ref="T48:W48"/>
    <mergeCell ref="A36:D36"/>
    <mergeCell ref="A37:D37"/>
    <mergeCell ref="A40:D40"/>
    <mergeCell ref="E36:I36"/>
    <mergeCell ref="E37:I37"/>
    <mergeCell ref="E38:I38"/>
    <mergeCell ref="E39:I39"/>
    <mergeCell ref="J47:M47"/>
    <mergeCell ref="N47:R47"/>
    <mergeCell ref="AH13:AM13"/>
    <mergeCell ref="G14:M14"/>
    <mergeCell ref="N14:T14"/>
    <mergeCell ref="U14:AA14"/>
    <mergeCell ref="X48:AB48"/>
    <mergeCell ref="AD48:AG48"/>
    <mergeCell ref="AH48:AL48"/>
    <mergeCell ref="J24:AM24"/>
    <mergeCell ref="G13:M13"/>
    <mergeCell ref="N13:T13"/>
    <mergeCell ref="U13:AA13"/>
    <mergeCell ref="AB13:AG13"/>
    <mergeCell ref="N16:T16"/>
    <mergeCell ref="U16:AA16"/>
    <mergeCell ref="AB16:AG16"/>
    <mergeCell ref="E20:I20"/>
    <mergeCell ref="J20:AM20"/>
    <mergeCell ref="A16:F16"/>
    <mergeCell ref="J18:M18"/>
    <mergeCell ref="N18:R18"/>
    <mergeCell ref="AD18:AG18"/>
    <mergeCell ref="AH18:AL18"/>
    <mergeCell ref="B48:D48"/>
    <mergeCell ref="E48:H48"/>
  </mergeCells>
  <phoneticPr fontId="6"/>
  <conditionalFormatting sqref="A2:AM2">
    <cfRule type="containsText" dxfId="14" priority="1" operator="containsText" text="エラー">
      <formula>NOT(ISERROR(SEARCH("エラー",A2)))</formula>
    </cfRule>
  </conditionalFormatting>
  <dataValidations count="6">
    <dataValidation type="list" allowBlank="1" showInputMessage="1" showErrorMessage="1" sqref="A128:A129">
      <formula1>"○"</formula1>
    </dataValidation>
    <dataValidation type="textLength" imeMode="disabled" operator="equal" allowBlank="1" showInputMessage="1" showErrorMessage="1" errorTitle="事業所番号" error="10桁で入力してください。" sqref="AG4:AM4">
      <formula1>10</formula1>
    </dataValidation>
    <dataValidation imeMode="off" allowBlank="1" showInputMessage="1" showErrorMessage="1" sqref="P8:Y8 AC8:AM8"/>
    <dataValidation imeMode="fullKatakana" allowBlank="1" showInputMessage="1" showErrorMessage="1" sqref="L3:AF3"/>
    <dataValidation type="list" imeMode="disabled" allowBlank="1" showInputMessage="1" showErrorMessage="1" sqref="A58:A123">
      <formula1>"○"</formula1>
    </dataValidation>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プルダウン!$B$1:$B$3</xm:f>
          </x14:formula1>
          <xm:sqref>L5:AK5</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プルダウン!$E$1:$E$40</xm:f>
          </x14:formula1>
          <xm:sqref>AH14:AM14</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プルダウン!$E$1:$E$40</xm:f>
          </x14:formula1>
          <xm:sqref>G14:M14 N14:T14 U14:AA14 AB14:AG14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13"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12"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11"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6"/>
  <sheetViews>
    <sheetView showGridLines="0" view="pageBreakPreview" zoomScaleNormal="120" zoomScaleSheetLayoutView="100" workbookViewId="0">
      <selection activeCell="AG4" sqref="AG4:AM4"/>
    </sheetView>
  </sheetViews>
  <sheetFormatPr defaultColWidth="2.25" defaultRowHeight="13.5"/>
  <cols>
    <col min="1" max="1" width="5.75" style="41" customWidth="1"/>
    <col min="2" max="5" width="3.375" style="41" customWidth="1"/>
    <col min="6" max="39" width="2.25" style="41" customWidth="1"/>
    <col min="40" max="40" width="2.25" style="41"/>
    <col min="41" max="41" width="2.25" style="41" customWidth="1"/>
    <col min="42" max="42" width="20.5" style="42" bestFit="1" customWidth="1"/>
    <col min="43" max="43" width="9.125" style="41" customWidth="1"/>
    <col min="44" max="47" width="2.25" style="41" customWidth="1"/>
    <col min="48" max="50" width="18.375" style="41" customWidth="1"/>
    <col min="51" max="16384" width="2.25" style="41"/>
  </cols>
  <sheetData>
    <row r="1" spans="1:50">
      <c r="A1" s="40" t="s">
        <v>2324</v>
      </c>
    </row>
    <row r="2" spans="1:50" ht="14.25">
      <c r="A2" s="362" t="str">
        <f>IF(AG4&lt;&gt;"",IF(OR(AU4&lt;&gt;"",AU12&lt;&gt;"",AU28&lt;&gt;"",AU42&lt;&gt;""),"エラー：未入力の項目がありますので、入力してください。",""),"")</f>
        <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row>
    <row r="3" spans="1:50" s="43" customFormat="1" ht="12" customHeight="1">
      <c r="A3" s="364" t="s">
        <v>21</v>
      </c>
      <c r="B3" s="86" t="s">
        <v>0</v>
      </c>
      <c r="C3" s="87"/>
      <c r="D3" s="87"/>
      <c r="E3" s="86"/>
      <c r="F3" s="86"/>
      <c r="G3" s="86"/>
      <c r="H3" s="86"/>
      <c r="I3" s="86"/>
      <c r="J3" s="86"/>
      <c r="K3" s="88"/>
      <c r="L3" s="367" t="str">
        <f>IFERROR(VLOOKUP(AG4,事業所リスト!A3:Q959,11,0),"")</f>
        <v/>
      </c>
      <c r="M3" s="367"/>
      <c r="N3" s="367"/>
      <c r="O3" s="367"/>
      <c r="P3" s="367"/>
      <c r="Q3" s="367"/>
      <c r="R3" s="367"/>
      <c r="S3" s="367"/>
      <c r="T3" s="367"/>
      <c r="U3" s="367"/>
      <c r="V3" s="367"/>
      <c r="W3" s="367"/>
      <c r="X3" s="367"/>
      <c r="Y3" s="367"/>
      <c r="Z3" s="367"/>
      <c r="AA3" s="367"/>
      <c r="AB3" s="367"/>
      <c r="AC3" s="367"/>
      <c r="AD3" s="367"/>
      <c r="AE3" s="367"/>
      <c r="AF3" s="368"/>
      <c r="AG3" s="369" t="s">
        <v>125</v>
      </c>
      <c r="AH3" s="370"/>
      <c r="AI3" s="370"/>
      <c r="AJ3" s="370"/>
      <c r="AK3" s="370"/>
      <c r="AL3" s="370"/>
      <c r="AM3" s="371"/>
      <c r="AP3" s="44"/>
    </row>
    <row r="4" spans="1:50" s="43" customFormat="1" ht="20.25" customHeight="1">
      <c r="A4" s="365"/>
      <c r="B4" s="89" t="s">
        <v>2316</v>
      </c>
      <c r="C4" s="90"/>
      <c r="D4" s="90"/>
      <c r="E4" s="89"/>
      <c r="F4" s="89"/>
      <c r="G4" s="89"/>
      <c r="H4" s="89"/>
      <c r="I4" s="89"/>
      <c r="J4" s="89"/>
      <c r="K4" s="91"/>
      <c r="L4" s="331" t="str">
        <f>IFERROR(VLOOKUP(AG4,事業所リスト!A3:Q959,12,0),"")</f>
        <v/>
      </c>
      <c r="M4" s="332"/>
      <c r="N4" s="332"/>
      <c r="O4" s="332"/>
      <c r="P4" s="332"/>
      <c r="Q4" s="332"/>
      <c r="R4" s="332"/>
      <c r="S4" s="332"/>
      <c r="T4" s="332"/>
      <c r="U4" s="332"/>
      <c r="V4" s="332"/>
      <c r="W4" s="332"/>
      <c r="X4" s="332"/>
      <c r="Y4" s="332"/>
      <c r="Z4" s="332"/>
      <c r="AA4" s="332"/>
      <c r="AB4" s="332"/>
      <c r="AC4" s="332"/>
      <c r="AD4" s="332"/>
      <c r="AE4" s="332"/>
      <c r="AF4" s="333"/>
      <c r="AG4" s="337"/>
      <c r="AH4" s="338"/>
      <c r="AI4" s="338"/>
      <c r="AJ4" s="338"/>
      <c r="AK4" s="338"/>
      <c r="AL4" s="338"/>
      <c r="AM4" s="339"/>
      <c r="AP4" s="313"/>
      <c r="AQ4" s="313"/>
      <c r="AR4" s="313"/>
      <c r="AS4" s="313"/>
      <c r="AT4" s="313"/>
      <c r="AU4" s="116" t="str">
        <f>IF(AG4&lt;&gt;"",IF(OR(L5="",AC8="",L9=""),"基本情報エラー：未入力の項目がありますので、入力してください。",""),"")</f>
        <v/>
      </c>
    </row>
    <row r="5" spans="1:50" s="43" customFormat="1" ht="21.75" customHeight="1">
      <c r="A5" s="365"/>
      <c r="B5" s="314" t="s">
        <v>25</v>
      </c>
      <c r="C5" s="314"/>
      <c r="D5" s="314"/>
      <c r="E5" s="314"/>
      <c r="F5" s="314"/>
      <c r="G5" s="314"/>
      <c r="H5" s="314"/>
      <c r="I5" s="314"/>
      <c r="J5" s="314"/>
      <c r="K5" s="315"/>
      <c r="L5" s="316"/>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8"/>
      <c r="AL5" s="146"/>
      <c r="AM5" s="147"/>
      <c r="AP5" s="141"/>
      <c r="AQ5" s="141"/>
      <c r="AR5" s="141"/>
      <c r="AS5" s="141"/>
      <c r="AT5" s="141"/>
    </row>
    <row r="6" spans="1:50" s="43" customFormat="1" ht="17.25" customHeight="1">
      <c r="A6" s="365"/>
      <c r="B6" s="324" t="s">
        <v>2317</v>
      </c>
      <c r="C6" s="324"/>
      <c r="D6" s="324"/>
      <c r="E6" s="324"/>
      <c r="F6" s="324"/>
      <c r="G6" s="324"/>
      <c r="H6" s="324"/>
      <c r="I6" s="324"/>
      <c r="J6" s="324"/>
      <c r="K6" s="325"/>
      <c r="L6" s="45" t="s">
        <v>5</v>
      </c>
      <c r="M6" s="45"/>
      <c r="N6" s="45"/>
      <c r="O6" s="45"/>
      <c r="P6" s="45"/>
      <c r="Q6" s="340" t="str">
        <f>IFERROR(VLOOKUP(AG4,事業所リスト!A3:Q959,13,0),"")</f>
        <v/>
      </c>
      <c r="R6" s="340"/>
      <c r="S6" s="340"/>
      <c r="T6" s="340"/>
      <c r="U6" s="340"/>
      <c r="V6" s="340"/>
      <c r="W6" s="45" t="s">
        <v>6</v>
      </c>
      <c r="X6" s="45"/>
      <c r="Y6" s="45"/>
      <c r="Z6" s="45"/>
      <c r="AA6" s="45"/>
      <c r="AB6" s="45"/>
      <c r="AC6" s="328"/>
      <c r="AD6" s="328"/>
      <c r="AE6" s="328"/>
      <c r="AF6" s="328"/>
      <c r="AG6" s="328"/>
      <c r="AH6" s="328"/>
      <c r="AI6" s="328"/>
      <c r="AJ6" s="328"/>
      <c r="AK6" s="328"/>
      <c r="AL6" s="328"/>
      <c r="AM6" s="329"/>
      <c r="AP6" s="142"/>
      <c r="AQ6" s="46"/>
      <c r="AR6" s="46"/>
      <c r="AS6" s="46"/>
      <c r="AT6" s="330"/>
    </row>
    <row r="7" spans="1:50" s="43" customFormat="1" ht="20.25" customHeight="1">
      <c r="A7" s="365"/>
      <c r="B7" s="326"/>
      <c r="C7" s="326"/>
      <c r="D7" s="326"/>
      <c r="E7" s="326"/>
      <c r="F7" s="326"/>
      <c r="G7" s="326"/>
      <c r="H7" s="326"/>
      <c r="I7" s="326"/>
      <c r="J7" s="326"/>
      <c r="K7" s="327"/>
      <c r="L7" s="331" t="str">
        <f>IFERROR(VLOOKUP(AG4,事業所リスト!A3:Q959,14,0),"")</f>
        <v/>
      </c>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O7" s="43" t="e">
        <f>VLOOKUP(AG4,事業所リスト!A3:Q959,15,0)</f>
        <v>#N/A</v>
      </c>
      <c r="AP7" s="142"/>
      <c r="AQ7" s="46"/>
      <c r="AR7" s="46"/>
      <c r="AS7" s="46"/>
      <c r="AT7" s="330"/>
    </row>
    <row r="8" spans="1:50" s="43" customFormat="1" ht="21" customHeight="1">
      <c r="A8" s="365"/>
      <c r="B8" s="92" t="s">
        <v>7</v>
      </c>
      <c r="C8" s="143"/>
      <c r="D8" s="143"/>
      <c r="E8" s="92"/>
      <c r="F8" s="92"/>
      <c r="G8" s="92"/>
      <c r="H8" s="92"/>
      <c r="I8" s="92"/>
      <c r="J8" s="92"/>
      <c r="K8" s="93"/>
      <c r="L8" s="334" t="s">
        <v>8</v>
      </c>
      <c r="M8" s="335"/>
      <c r="N8" s="335"/>
      <c r="O8" s="336"/>
      <c r="P8" s="319" t="str">
        <f>IFERROR(VLOOKUP(AG4,事業所リスト!A3:Q959,16,0),"")</f>
        <v/>
      </c>
      <c r="Q8" s="320"/>
      <c r="R8" s="320"/>
      <c r="S8" s="320"/>
      <c r="T8" s="320"/>
      <c r="U8" s="320"/>
      <c r="V8" s="320"/>
      <c r="W8" s="320"/>
      <c r="X8" s="320"/>
      <c r="Y8" s="320"/>
      <c r="Z8" s="334" t="s">
        <v>24</v>
      </c>
      <c r="AA8" s="335"/>
      <c r="AB8" s="336"/>
      <c r="AC8" s="321"/>
      <c r="AD8" s="322"/>
      <c r="AE8" s="322"/>
      <c r="AF8" s="322"/>
      <c r="AG8" s="322"/>
      <c r="AH8" s="322"/>
      <c r="AI8" s="322"/>
      <c r="AJ8" s="322"/>
      <c r="AK8" s="322"/>
      <c r="AL8" s="322"/>
      <c r="AM8" s="323"/>
      <c r="AO8" s="43" t="str">
        <f>IFERROR(VLOOKUP(AG4,事業所リスト!A3:Q959,8,0),"")</f>
        <v/>
      </c>
      <c r="AP8" s="44"/>
    </row>
    <row r="9" spans="1:50" s="43" customFormat="1" ht="20.25" customHeight="1">
      <c r="A9" s="366"/>
      <c r="B9" s="92" t="s">
        <v>20</v>
      </c>
      <c r="C9" s="143"/>
      <c r="D9" s="143"/>
      <c r="E9" s="92"/>
      <c r="F9" s="92"/>
      <c r="G9" s="92"/>
      <c r="H9" s="92"/>
      <c r="I9" s="92"/>
      <c r="J9" s="92"/>
      <c r="K9" s="9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P9" s="44"/>
    </row>
    <row r="10" spans="1:50" s="43" customFormat="1" ht="9.9499999999999993" customHeight="1">
      <c r="A10" s="84"/>
      <c r="B10" s="7"/>
      <c r="C10" s="48"/>
      <c r="D10" s="48"/>
      <c r="E10" s="7"/>
      <c r="F10" s="7"/>
      <c r="G10" s="7"/>
      <c r="H10" s="7"/>
      <c r="I10" s="7"/>
      <c r="J10" s="7"/>
      <c r="K10" s="7"/>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P10" s="44"/>
    </row>
    <row r="11" spans="1:50" s="43" customFormat="1" ht="20.25" customHeight="1">
      <c r="A11" s="97" t="s">
        <v>2305</v>
      </c>
      <c r="B11" s="7"/>
      <c r="C11" s="48"/>
      <c r="D11" s="48"/>
      <c r="E11" s="7"/>
      <c r="F11" s="7"/>
      <c r="G11" s="7"/>
      <c r="H11" s="7"/>
      <c r="I11" s="7"/>
      <c r="J11" s="7"/>
      <c r="K11" s="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P11" s="44"/>
    </row>
    <row r="12" spans="1:50" s="43" customFormat="1" ht="24.75" customHeight="1">
      <c r="A12" s="372" t="s">
        <v>4539</v>
      </c>
      <c r="B12" s="357"/>
      <c r="C12" s="357"/>
      <c r="D12" s="357"/>
      <c r="E12" s="357"/>
      <c r="F12" s="357"/>
      <c r="G12" s="373"/>
      <c r="H12" s="374"/>
      <c r="I12" s="374"/>
      <c r="J12" s="375"/>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P12" s="44"/>
      <c r="AU12" s="116" t="str">
        <f>IF(E26&lt;&gt;0,IF(OR(G12="",G14="",G15="",J15="",G16="",A21="",J21=""),"基本情報エラー：未入力の項目がありますので、入力してください。",""),"")</f>
        <v/>
      </c>
    </row>
    <row r="13" spans="1:50" s="43" customFormat="1" ht="19.5" customHeight="1">
      <c r="A13" s="144"/>
      <c r="B13" s="144"/>
      <c r="C13" s="144"/>
      <c r="D13" s="144"/>
      <c r="E13" s="144"/>
      <c r="F13" s="144"/>
      <c r="G13" s="255" t="s">
        <v>2329</v>
      </c>
      <c r="H13" s="256"/>
      <c r="I13" s="256"/>
      <c r="J13" s="256"/>
      <c r="K13" s="256"/>
      <c r="L13" s="256"/>
      <c r="M13" s="256"/>
      <c r="N13" s="255" t="s">
        <v>2330</v>
      </c>
      <c r="O13" s="256"/>
      <c r="P13" s="256"/>
      <c r="Q13" s="256"/>
      <c r="R13" s="256"/>
      <c r="S13" s="256"/>
      <c r="T13" s="256"/>
      <c r="U13" s="255" t="s">
        <v>2331</v>
      </c>
      <c r="V13" s="256"/>
      <c r="W13" s="256"/>
      <c r="X13" s="256"/>
      <c r="Y13" s="256"/>
      <c r="Z13" s="256"/>
      <c r="AA13" s="256"/>
      <c r="AB13" s="242" t="s">
        <v>2332</v>
      </c>
      <c r="AC13" s="243"/>
      <c r="AD13" s="243"/>
      <c r="AE13" s="243"/>
      <c r="AF13" s="243"/>
      <c r="AG13" s="244"/>
      <c r="AH13" s="242" t="s">
        <v>2333</v>
      </c>
      <c r="AI13" s="243"/>
      <c r="AJ13" s="243"/>
      <c r="AK13" s="243"/>
      <c r="AL13" s="243"/>
      <c r="AM13" s="244"/>
      <c r="AP13" s="44"/>
      <c r="AU13" s="59" t="s">
        <v>4490</v>
      </c>
    </row>
    <row r="14" spans="1:50" s="43" customFormat="1" ht="19.5" customHeight="1">
      <c r="A14" s="377" t="s">
        <v>2327</v>
      </c>
      <c r="B14" s="377"/>
      <c r="C14" s="377"/>
      <c r="D14" s="377"/>
      <c r="E14" s="377"/>
      <c r="F14" s="377"/>
      <c r="G14" s="245"/>
      <c r="H14" s="246"/>
      <c r="I14" s="246"/>
      <c r="J14" s="246"/>
      <c r="K14" s="246"/>
      <c r="L14" s="246"/>
      <c r="M14" s="246"/>
      <c r="N14" s="245"/>
      <c r="O14" s="246"/>
      <c r="P14" s="246"/>
      <c r="Q14" s="246"/>
      <c r="R14" s="246"/>
      <c r="S14" s="246"/>
      <c r="T14" s="246"/>
      <c r="U14" s="245"/>
      <c r="V14" s="246"/>
      <c r="W14" s="246"/>
      <c r="X14" s="246"/>
      <c r="Y14" s="246"/>
      <c r="Z14" s="246"/>
      <c r="AA14" s="246"/>
      <c r="AB14" s="245"/>
      <c r="AC14" s="246"/>
      <c r="AD14" s="246"/>
      <c r="AE14" s="246"/>
      <c r="AF14" s="246"/>
      <c r="AG14" s="356"/>
      <c r="AH14" s="245"/>
      <c r="AI14" s="246"/>
      <c r="AJ14" s="246"/>
      <c r="AK14" s="246"/>
      <c r="AL14" s="246"/>
      <c r="AM14" s="356"/>
      <c r="AP14" s="44"/>
      <c r="AU14" s="121"/>
      <c r="AV14" s="120" t="s">
        <v>4499</v>
      </c>
      <c r="AW14" s="120" t="s">
        <v>4500</v>
      </c>
      <c r="AX14" s="120" t="s">
        <v>4501</v>
      </c>
    </row>
    <row r="15" spans="1:50" s="43" customFormat="1" ht="19.5" customHeight="1">
      <c r="A15" s="264" t="s">
        <v>2328</v>
      </c>
      <c r="B15" s="265"/>
      <c r="C15" s="265"/>
      <c r="D15" s="265"/>
      <c r="E15" s="265"/>
      <c r="F15" s="265"/>
      <c r="G15" s="245"/>
      <c r="H15" s="246"/>
      <c r="I15" s="246"/>
      <c r="J15" s="355"/>
      <c r="K15" s="246"/>
      <c r="L15" s="246"/>
      <c r="M15" s="356"/>
      <c r="N15" s="245"/>
      <c r="O15" s="246"/>
      <c r="P15" s="246"/>
      <c r="Q15" s="355"/>
      <c r="R15" s="246"/>
      <c r="S15" s="246"/>
      <c r="T15" s="356"/>
      <c r="U15" s="245"/>
      <c r="V15" s="246"/>
      <c r="W15" s="246"/>
      <c r="X15" s="355"/>
      <c r="Y15" s="246"/>
      <c r="Z15" s="246"/>
      <c r="AA15" s="356"/>
      <c r="AB15" s="245"/>
      <c r="AC15" s="246"/>
      <c r="AD15" s="246"/>
      <c r="AE15" s="355"/>
      <c r="AF15" s="246"/>
      <c r="AG15" s="356"/>
      <c r="AH15" s="245"/>
      <c r="AI15" s="246"/>
      <c r="AJ15" s="246"/>
      <c r="AK15" s="355"/>
      <c r="AL15" s="246"/>
      <c r="AM15" s="356"/>
      <c r="AP15" s="44"/>
      <c r="AU15" s="121"/>
      <c r="AV15" s="122" t="str">
        <f>IFERROR(VLOOKUP(G12,AU16:AX21,2,0),"")</f>
        <v/>
      </c>
      <c r="AW15" s="122" t="str">
        <f>IFERROR(VLOOKUP(G12,AU16:AX21,3,0),"")</f>
        <v/>
      </c>
      <c r="AX15" s="122" t="str">
        <f>IFERROR(VLOOKUP(G12,AU16:AX21,4,0),"")</f>
        <v/>
      </c>
    </row>
    <row r="16" spans="1:50" s="43" customFormat="1" ht="19.5" customHeight="1">
      <c r="A16" s="264" t="s">
        <v>2319</v>
      </c>
      <c r="B16" s="265"/>
      <c r="C16" s="265"/>
      <c r="D16" s="265"/>
      <c r="E16" s="265"/>
      <c r="F16" s="266"/>
      <c r="G16" s="258"/>
      <c r="H16" s="259"/>
      <c r="I16" s="259"/>
      <c r="J16" s="259"/>
      <c r="K16" s="259"/>
      <c r="L16" s="259"/>
      <c r="M16" s="259"/>
      <c r="N16" s="257"/>
      <c r="O16" s="257"/>
      <c r="P16" s="257"/>
      <c r="Q16" s="257"/>
      <c r="R16" s="257"/>
      <c r="S16" s="257"/>
      <c r="T16" s="257"/>
      <c r="U16" s="258"/>
      <c r="V16" s="259"/>
      <c r="W16" s="259"/>
      <c r="X16" s="259"/>
      <c r="Y16" s="259"/>
      <c r="Z16" s="259"/>
      <c r="AA16" s="260"/>
      <c r="AB16" s="258"/>
      <c r="AC16" s="259"/>
      <c r="AD16" s="259"/>
      <c r="AE16" s="259"/>
      <c r="AF16" s="259"/>
      <c r="AG16" s="260"/>
      <c r="AH16" s="258"/>
      <c r="AI16" s="259"/>
      <c r="AJ16" s="259"/>
      <c r="AK16" s="259"/>
      <c r="AL16" s="259"/>
      <c r="AM16" s="260"/>
      <c r="AP16" s="44"/>
      <c r="AU16" s="121">
        <v>1</v>
      </c>
      <c r="AV16" s="122" t="str">
        <f>G13&amp;"："&amp;G14</f>
        <v>車両a：</v>
      </c>
      <c r="AW16" s="122" t="str">
        <f>G13&amp;"："&amp;G15&amp;J15</f>
        <v>車両a：</v>
      </c>
      <c r="AX16" s="122" t="str">
        <f>G13&amp;"："&amp;TEXT(G16,"ggge年m月d日")</f>
        <v>車両a：明治33年1月0日</v>
      </c>
    </row>
    <row r="17" spans="1:50" s="43" customFormat="1" ht="9.75" customHeight="1">
      <c r="A17" s="46"/>
      <c r="B17" s="46"/>
      <c r="C17" s="46"/>
      <c r="D17" s="46"/>
      <c r="E17" s="46"/>
      <c r="F17" s="46"/>
      <c r="G17" s="46"/>
      <c r="H17" s="46"/>
      <c r="I17" s="47"/>
      <c r="J17" s="46"/>
      <c r="K17" s="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P17" s="44"/>
      <c r="AU17" s="121">
        <v>2</v>
      </c>
      <c r="AV17" s="122" t="str">
        <f>G13&amp;"："&amp;G14&amp;CHAR(10)&amp;N13&amp;"："&amp;N14</f>
        <v>車両a：
車両b：</v>
      </c>
      <c r="AW17" s="122" t="str">
        <f>G13&amp;"："&amp;G15&amp;J15&amp;CHAR(10)&amp;N13&amp;"："&amp;N15&amp;Q15</f>
        <v>車両a：
車両b：</v>
      </c>
      <c r="AX17" s="122" t="str">
        <f>G13&amp;"："&amp;TEXT(G16,"ggge年m月d日")&amp;CHAR(10)&amp;N13&amp;"："&amp;TEXT(N16,"ggge年m月d日")</f>
        <v>車両a：明治33年1月0日
車両b：明治33年1月0日</v>
      </c>
    </row>
    <row r="18" spans="1:50" s="43" customFormat="1" ht="22.5" customHeight="1" thickBot="1">
      <c r="A18" s="46"/>
      <c r="B18" s="46"/>
      <c r="C18" s="46"/>
      <c r="D18" s="46"/>
      <c r="E18" s="46"/>
      <c r="F18" s="46"/>
      <c r="G18" s="46"/>
      <c r="H18" s="46"/>
      <c r="I18" s="47"/>
      <c r="J18" s="267"/>
      <c r="K18" s="267"/>
      <c r="L18" s="267"/>
      <c r="M18" s="267"/>
      <c r="N18" s="268"/>
      <c r="O18" s="268"/>
      <c r="P18" s="268"/>
      <c r="Q18" s="268"/>
      <c r="R18" s="268"/>
      <c r="S18" s="127"/>
      <c r="T18" s="48"/>
      <c r="U18" s="48"/>
      <c r="V18" s="48"/>
      <c r="W18" s="48"/>
      <c r="X18" s="48"/>
      <c r="Y18" s="48"/>
      <c r="Z18" s="48"/>
      <c r="AA18" s="48"/>
      <c r="AB18" s="48"/>
      <c r="AC18" s="48"/>
      <c r="AD18" s="269" t="s">
        <v>4529</v>
      </c>
      <c r="AE18" s="269"/>
      <c r="AF18" s="269"/>
      <c r="AG18" s="269"/>
      <c r="AH18" s="270"/>
      <c r="AI18" s="270"/>
      <c r="AJ18" s="270"/>
      <c r="AK18" s="270"/>
      <c r="AL18" s="271"/>
      <c r="AM18" s="128" t="s">
        <v>124</v>
      </c>
      <c r="AP18" s="44"/>
      <c r="AU18" s="121">
        <v>3</v>
      </c>
      <c r="AV18" s="122" t="str">
        <f>G13&amp;"："&amp;G14&amp;CHAR(10)&amp;N13&amp;"："&amp;N14&amp;CHAR(10)&amp;U13&amp;"："&amp;U14</f>
        <v>車両a：
車両b：
車両c：</v>
      </c>
      <c r="AW18" s="122" t="str">
        <f>G13&amp;"："&amp;G15&amp;J15&amp;CHAR(10)&amp;N13&amp;"："&amp;N15&amp;Q15&amp;CHAR(10)&amp;U13&amp;"："&amp;U15&amp;X15</f>
        <v>車両a：
車両b：
車両c：</v>
      </c>
      <c r="AX18" s="122" t="str">
        <f>G13&amp;"："&amp;TEXT(G16,"ggge年m月d日")&amp;CHAR(10)&amp;N13&amp;"："&amp;TEXT(N16,"ggge年m月d日")&amp;CHAR(10)&amp;U13&amp;"："&amp;TEXT(U16,"ggge年m月d日")</f>
        <v>車両a：明治33年1月0日
車両b：明治33年1月0日
車両c：明治33年1月0日</v>
      </c>
    </row>
    <row r="19" spans="1:50" s="43" customFormat="1" ht="23.25" customHeight="1" thickBot="1">
      <c r="A19" s="98"/>
      <c r="B19" s="272" t="s">
        <v>4527</v>
      </c>
      <c r="C19" s="272"/>
      <c r="D19" s="272"/>
      <c r="E19" s="273">
        <f>E26</f>
        <v>0</v>
      </c>
      <c r="F19" s="274"/>
      <c r="G19" s="274"/>
      <c r="H19" s="275"/>
      <c r="I19" s="85" t="s">
        <v>124</v>
      </c>
      <c r="J19" s="272" t="s">
        <v>2326</v>
      </c>
      <c r="K19" s="272"/>
      <c r="L19" s="272"/>
      <c r="M19" s="272"/>
      <c r="N19" s="247">
        <f>IFERROR(VLOOKUP(G12,プルダウン!C1:D5,2,0),0)</f>
        <v>0</v>
      </c>
      <c r="O19" s="248"/>
      <c r="P19" s="248"/>
      <c r="Q19" s="248"/>
      <c r="R19" s="248"/>
      <c r="S19" s="149" t="s">
        <v>124</v>
      </c>
      <c r="T19" s="276" t="s">
        <v>2325</v>
      </c>
      <c r="U19" s="277"/>
      <c r="V19" s="277"/>
      <c r="W19" s="278"/>
      <c r="X19" s="247">
        <f>MIN(E19,N19)</f>
        <v>0</v>
      </c>
      <c r="Y19" s="248"/>
      <c r="Z19" s="248"/>
      <c r="AA19" s="248"/>
      <c r="AB19" s="248"/>
      <c r="AC19" s="150" t="s">
        <v>124</v>
      </c>
      <c r="AD19" s="249" t="s">
        <v>4530</v>
      </c>
      <c r="AE19" s="250"/>
      <c r="AF19" s="250"/>
      <c r="AG19" s="251"/>
      <c r="AH19" s="252">
        <f>MIN(AH18,X19*10/10)</f>
        <v>0</v>
      </c>
      <c r="AI19" s="253"/>
      <c r="AJ19" s="253"/>
      <c r="AK19" s="253"/>
      <c r="AL19" s="253"/>
      <c r="AM19" s="151" t="s">
        <v>124</v>
      </c>
      <c r="AP19" s="44"/>
      <c r="AU19" s="121">
        <v>4</v>
      </c>
      <c r="AV19" s="122" t="str">
        <f>G13&amp;"："&amp;G14&amp;CHAR(10)&amp;N13&amp;"："&amp;N14&amp;CHAR(10)&amp;U13&amp;"："&amp;U14&amp;CHAR(10)&amp;AB13&amp;"："&amp;AB14</f>
        <v>車両a：
車両b：
車両c：
車両d：</v>
      </c>
      <c r="AW19" s="122" t="str">
        <f>G13&amp;"："&amp;G15&amp;J15&amp;CHAR(10)&amp;N13&amp;"："&amp;N15&amp;Q15&amp;CHAR(10)&amp;U13&amp;"："&amp;U15&amp;X15&amp;CHAR(10)&amp;AB13&amp;"："&amp;AB15&amp;AE15</f>
        <v>車両a：
車両b：
車両c：
車両d：</v>
      </c>
      <c r="AX19" s="122"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3" customFormat="1" ht="15" customHeight="1">
      <c r="A20" s="255" t="s">
        <v>2308</v>
      </c>
      <c r="B20" s="256"/>
      <c r="C20" s="256"/>
      <c r="D20" s="292"/>
      <c r="E20" s="261" t="s">
        <v>4526</v>
      </c>
      <c r="F20" s="261"/>
      <c r="G20" s="261"/>
      <c r="H20" s="261"/>
      <c r="I20" s="261"/>
      <c r="J20" s="256" t="s">
        <v>2309</v>
      </c>
      <c r="K20" s="256"/>
      <c r="L20" s="256"/>
      <c r="M20" s="256"/>
      <c r="N20" s="256"/>
      <c r="O20" s="256"/>
      <c r="P20" s="256"/>
      <c r="Q20" s="256"/>
      <c r="R20" s="256"/>
      <c r="S20" s="256"/>
      <c r="T20" s="256"/>
      <c r="U20" s="256"/>
      <c r="V20" s="256"/>
      <c r="W20" s="256"/>
      <c r="X20" s="256"/>
      <c r="Y20" s="256"/>
      <c r="Z20" s="256"/>
      <c r="AA20" s="256"/>
      <c r="AB20" s="256"/>
      <c r="AC20" s="256"/>
      <c r="AD20" s="262"/>
      <c r="AE20" s="262"/>
      <c r="AF20" s="262"/>
      <c r="AG20" s="262"/>
      <c r="AH20" s="262"/>
      <c r="AI20" s="262"/>
      <c r="AJ20" s="262"/>
      <c r="AK20" s="262"/>
      <c r="AL20" s="262"/>
      <c r="AM20" s="263"/>
      <c r="AP20" s="44"/>
      <c r="AU20" s="121">
        <v>5</v>
      </c>
      <c r="AV20" s="122" t="str">
        <f>G13&amp;"："&amp;G14&amp;CHAR(10)&amp;N13&amp;"："&amp;N14&amp;CHAR(10)&amp;U13&amp;"："&amp;U14&amp;CHAR(10)&amp;AB13&amp;"："&amp;AB14&amp;CHAR(10)&amp;AH13&amp;"："&amp;AH14</f>
        <v>車両a：
車両b：
車両c：
車両d：
車両e：</v>
      </c>
      <c r="AW20" s="122" t="str">
        <f>G13&amp;"："&amp;G15&amp;J15&amp;CHAR(10)&amp;N13&amp;"："&amp;N15&amp;Q15&amp;CHAR(10)&amp;U13&amp;"："&amp;U15&amp;X15&amp;CHAR(10)&amp;AB13&amp;"："&amp;AB15&amp;AE15&amp;CHAR(10)&amp;AH13&amp;"："&amp;AH15&amp;AK15</f>
        <v>車両a：
車両b：
車両c：
車両d：
車両e：</v>
      </c>
      <c r="AX20" s="122"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3" customFormat="1" ht="15" customHeight="1">
      <c r="A21" s="289"/>
      <c r="B21" s="290"/>
      <c r="C21" s="290"/>
      <c r="D21" s="291"/>
      <c r="E21" s="310"/>
      <c r="F21" s="311"/>
      <c r="G21" s="311"/>
      <c r="H21" s="311"/>
      <c r="I21" s="311"/>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P21" s="44"/>
      <c r="AU21" s="129"/>
      <c r="AV21" s="130"/>
      <c r="AW21" s="130"/>
      <c r="AX21" s="131"/>
    </row>
    <row r="22" spans="1:50" s="43" customFormat="1" ht="15" customHeight="1">
      <c r="A22" s="279"/>
      <c r="B22" s="280"/>
      <c r="C22" s="280"/>
      <c r="D22" s="281"/>
      <c r="E22" s="285"/>
      <c r="F22" s="286"/>
      <c r="G22" s="286"/>
      <c r="H22" s="286"/>
      <c r="I22" s="286"/>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P22" s="44"/>
    </row>
    <row r="23" spans="1:50" s="43" customFormat="1" ht="15" customHeight="1">
      <c r="A23" s="279"/>
      <c r="B23" s="280"/>
      <c r="C23" s="280"/>
      <c r="D23" s="281"/>
      <c r="E23" s="285"/>
      <c r="F23" s="286"/>
      <c r="G23" s="286"/>
      <c r="H23" s="286"/>
      <c r="I23" s="286"/>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P23" s="44"/>
    </row>
    <row r="24" spans="1:50" s="43" customFormat="1" ht="15" customHeight="1">
      <c r="A24" s="279"/>
      <c r="B24" s="280"/>
      <c r="C24" s="280"/>
      <c r="D24" s="281"/>
      <c r="E24" s="285"/>
      <c r="F24" s="286"/>
      <c r="G24" s="286"/>
      <c r="H24" s="286"/>
      <c r="I24" s="286"/>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P24" s="44"/>
    </row>
    <row r="25" spans="1:50" s="43" customFormat="1" ht="15" customHeight="1">
      <c r="A25" s="306"/>
      <c r="B25" s="307"/>
      <c r="C25" s="307"/>
      <c r="D25" s="308"/>
      <c r="E25" s="287"/>
      <c r="F25" s="288"/>
      <c r="G25" s="288"/>
      <c r="H25" s="288"/>
      <c r="I25" s="28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P25" s="44"/>
    </row>
    <row r="26" spans="1:50" s="43" customFormat="1" ht="15" customHeight="1">
      <c r="A26" s="282" t="s">
        <v>27</v>
      </c>
      <c r="B26" s="283"/>
      <c r="C26" s="283"/>
      <c r="D26" s="284"/>
      <c r="E26" s="293">
        <f>SUM(E21:I25)</f>
        <v>0</v>
      </c>
      <c r="F26" s="294"/>
      <c r="G26" s="294"/>
      <c r="H26" s="294"/>
      <c r="I26" s="294"/>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P26" s="44"/>
    </row>
    <row r="27" spans="1:50" s="43" customFormat="1" ht="9.9499999999999993" customHeight="1">
      <c r="A27" s="84"/>
      <c r="B27" s="7"/>
      <c r="C27" s="48"/>
      <c r="D27" s="48"/>
      <c r="E27" s="7"/>
      <c r="F27" s="7"/>
      <c r="G27" s="7"/>
      <c r="H27" s="7"/>
      <c r="I27" s="7"/>
      <c r="J27" s="7"/>
      <c r="K27" s="7"/>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P27" s="44"/>
    </row>
    <row r="28" spans="1:50" s="43" customFormat="1" ht="19.5" customHeight="1">
      <c r="A28" s="96" t="s">
        <v>2306</v>
      </c>
      <c r="B28" s="46"/>
      <c r="C28" s="46"/>
      <c r="D28" s="46"/>
      <c r="E28" s="46"/>
      <c r="F28" s="46"/>
      <c r="G28" s="46"/>
      <c r="H28" s="46"/>
      <c r="I28" s="47"/>
      <c r="J28" s="46"/>
      <c r="K28" s="7"/>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P28" s="44"/>
      <c r="AU28" s="116" t="str">
        <f>IF(E40&lt;&gt;0,IF(OR(E29="",E30="",A35="",J35=""),"基本情報エラー：未入力の項目がありますので、入力してください。",""),"")</f>
        <v/>
      </c>
    </row>
    <row r="29" spans="1:50" s="43" customFormat="1" ht="19.5" customHeight="1">
      <c r="A29" s="357" t="s">
        <v>2314</v>
      </c>
      <c r="B29" s="357"/>
      <c r="C29" s="357"/>
      <c r="D29" s="357"/>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P29" s="44"/>
    </row>
    <row r="30" spans="1:50" s="43" customFormat="1" ht="19.5" customHeight="1">
      <c r="A30" s="357" t="s">
        <v>2315</v>
      </c>
      <c r="B30" s="357"/>
      <c r="C30" s="357"/>
      <c r="D30" s="357"/>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P30" s="44"/>
    </row>
    <row r="31" spans="1:50" s="43" customFormat="1" ht="9.9499999999999993" customHeight="1">
      <c r="A31" s="46"/>
      <c r="B31" s="46"/>
      <c r="C31" s="46"/>
      <c r="D31" s="46"/>
      <c r="E31" s="46"/>
      <c r="F31" s="46"/>
      <c r="G31" s="46"/>
      <c r="H31" s="46"/>
      <c r="I31" s="47"/>
      <c r="J31" s="46"/>
      <c r="K31" s="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P31" s="44"/>
    </row>
    <row r="32" spans="1:50" s="43" customFormat="1" ht="22.5" customHeight="1" thickBot="1">
      <c r="A32" s="46"/>
      <c r="B32" s="46"/>
      <c r="C32" s="46"/>
      <c r="D32" s="46"/>
      <c r="E32" s="46"/>
      <c r="F32" s="46"/>
      <c r="G32" s="46"/>
      <c r="H32" s="46"/>
      <c r="I32" s="47"/>
      <c r="J32" s="267"/>
      <c r="K32" s="267"/>
      <c r="L32" s="267"/>
      <c r="M32" s="267"/>
      <c r="N32" s="268"/>
      <c r="O32" s="268"/>
      <c r="P32" s="268"/>
      <c r="Q32" s="268"/>
      <c r="R32" s="268"/>
      <c r="S32" s="127"/>
      <c r="T32" s="48"/>
      <c r="U32" s="48"/>
      <c r="V32" s="48"/>
      <c r="W32" s="48"/>
      <c r="X32" s="48"/>
      <c r="Y32" s="48"/>
      <c r="Z32" s="48"/>
      <c r="AA32" s="48"/>
      <c r="AB32" s="48"/>
      <c r="AC32" s="48"/>
      <c r="AD32" s="269" t="s">
        <v>4529</v>
      </c>
      <c r="AE32" s="269"/>
      <c r="AF32" s="269"/>
      <c r="AG32" s="269"/>
      <c r="AH32" s="270"/>
      <c r="AI32" s="270"/>
      <c r="AJ32" s="270"/>
      <c r="AK32" s="270"/>
      <c r="AL32" s="271"/>
      <c r="AM32" s="128" t="s">
        <v>124</v>
      </c>
      <c r="AP32" s="44"/>
      <c r="AU32" s="129"/>
      <c r="AV32" s="130"/>
      <c r="AW32" s="130"/>
      <c r="AX32" s="130"/>
    </row>
    <row r="33" spans="1:50" s="43" customFormat="1" ht="23.25" customHeight="1" thickBot="1">
      <c r="A33" s="98"/>
      <c r="B33" s="272" t="s">
        <v>4527</v>
      </c>
      <c r="C33" s="272"/>
      <c r="D33" s="272"/>
      <c r="E33" s="273">
        <f>E40</f>
        <v>0</v>
      </c>
      <c r="F33" s="274"/>
      <c r="G33" s="274"/>
      <c r="H33" s="275"/>
      <c r="I33" s="85" t="s">
        <v>124</v>
      </c>
      <c r="J33" s="272" t="s">
        <v>2326</v>
      </c>
      <c r="K33" s="272"/>
      <c r="L33" s="272"/>
      <c r="M33" s="272"/>
      <c r="N33" s="247">
        <v>200000</v>
      </c>
      <c r="O33" s="248"/>
      <c r="P33" s="248"/>
      <c r="Q33" s="248"/>
      <c r="R33" s="248"/>
      <c r="S33" s="149" t="s">
        <v>124</v>
      </c>
      <c r="T33" s="276" t="s">
        <v>2325</v>
      </c>
      <c r="U33" s="277"/>
      <c r="V33" s="277"/>
      <c r="W33" s="278"/>
      <c r="X33" s="247">
        <f>MIN(E33,N33)</f>
        <v>0</v>
      </c>
      <c r="Y33" s="248"/>
      <c r="Z33" s="248"/>
      <c r="AA33" s="248"/>
      <c r="AB33" s="248"/>
      <c r="AC33" s="150" t="s">
        <v>124</v>
      </c>
      <c r="AD33" s="249" t="s">
        <v>4531</v>
      </c>
      <c r="AE33" s="250"/>
      <c r="AF33" s="250"/>
      <c r="AG33" s="251"/>
      <c r="AH33" s="252">
        <f>MIN(AH32,X33*4/5)</f>
        <v>0</v>
      </c>
      <c r="AI33" s="253"/>
      <c r="AJ33" s="253"/>
      <c r="AK33" s="253"/>
      <c r="AL33" s="253"/>
      <c r="AM33" s="151" t="s">
        <v>124</v>
      </c>
      <c r="AP33" s="44"/>
    </row>
    <row r="34" spans="1:50" s="43" customFormat="1" ht="15" customHeight="1">
      <c r="A34" s="261" t="s">
        <v>2308</v>
      </c>
      <c r="B34" s="261"/>
      <c r="C34" s="261"/>
      <c r="D34" s="261"/>
      <c r="E34" s="261" t="s">
        <v>4526</v>
      </c>
      <c r="F34" s="261"/>
      <c r="G34" s="261"/>
      <c r="H34" s="261"/>
      <c r="I34" s="261"/>
      <c r="J34" s="256" t="s">
        <v>2309</v>
      </c>
      <c r="K34" s="256"/>
      <c r="L34" s="256"/>
      <c r="M34" s="256"/>
      <c r="N34" s="256"/>
      <c r="O34" s="256"/>
      <c r="P34" s="256"/>
      <c r="Q34" s="256"/>
      <c r="R34" s="256"/>
      <c r="S34" s="256"/>
      <c r="T34" s="256"/>
      <c r="U34" s="256"/>
      <c r="V34" s="256"/>
      <c r="W34" s="256"/>
      <c r="X34" s="256"/>
      <c r="Y34" s="256"/>
      <c r="Z34" s="256"/>
      <c r="AA34" s="256"/>
      <c r="AB34" s="256"/>
      <c r="AC34" s="256"/>
      <c r="AD34" s="262"/>
      <c r="AE34" s="262"/>
      <c r="AF34" s="262"/>
      <c r="AG34" s="262"/>
      <c r="AH34" s="262"/>
      <c r="AI34" s="262"/>
      <c r="AJ34" s="262"/>
      <c r="AK34" s="262"/>
      <c r="AL34" s="262"/>
      <c r="AM34" s="263"/>
      <c r="AP34" s="44"/>
    </row>
    <row r="35" spans="1:50" s="43" customFormat="1" ht="15" customHeight="1">
      <c r="A35" s="289"/>
      <c r="B35" s="290"/>
      <c r="C35" s="290"/>
      <c r="D35" s="291"/>
      <c r="E35" s="310"/>
      <c r="F35" s="311"/>
      <c r="G35" s="311"/>
      <c r="H35" s="311"/>
      <c r="I35" s="311"/>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P35" s="44"/>
    </row>
    <row r="36" spans="1:50" s="43" customFormat="1" ht="15" customHeight="1">
      <c r="A36" s="279"/>
      <c r="B36" s="280"/>
      <c r="C36" s="280"/>
      <c r="D36" s="281"/>
      <c r="E36" s="285"/>
      <c r="F36" s="286"/>
      <c r="G36" s="286"/>
      <c r="H36" s="286"/>
      <c r="I36" s="286"/>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P36" s="44"/>
    </row>
    <row r="37" spans="1:50" s="43" customFormat="1" ht="15" customHeight="1">
      <c r="A37" s="279"/>
      <c r="B37" s="280"/>
      <c r="C37" s="280"/>
      <c r="D37" s="281"/>
      <c r="E37" s="285"/>
      <c r="F37" s="286"/>
      <c r="G37" s="286"/>
      <c r="H37" s="286"/>
      <c r="I37" s="286"/>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P37" s="44"/>
    </row>
    <row r="38" spans="1:50" s="43" customFormat="1" ht="15" customHeight="1">
      <c r="A38" s="279"/>
      <c r="B38" s="280"/>
      <c r="C38" s="280"/>
      <c r="D38" s="281"/>
      <c r="E38" s="285"/>
      <c r="F38" s="286"/>
      <c r="G38" s="286"/>
      <c r="H38" s="286"/>
      <c r="I38" s="286"/>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P38" s="44"/>
    </row>
    <row r="39" spans="1:50" s="43" customFormat="1" ht="15" customHeight="1">
      <c r="A39" s="306"/>
      <c r="B39" s="307"/>
      <c r="C39" s="307"/>
      <c r="D39" s="308"/>
      <c r="E39" s="287"/>
      <c r="F39" s="288"/>
      <c r="G39" s="288"/>
      <c r="H39" s="288"/>
      <c r="I39" s="288"/>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P39" s="44"/>
    </row>
    <row r="40" spans="1:50" s="43" customFormat="1" ht="15" customHeight="1">
      <c r="A40" s="282" t="s">
        <v>27</v>
      </c>
      <c r="B40" s="283"/>
      <c r="C40" s="283"/>
      <c r="D40" s="284"/>
      <c r="E40" s="293">
        <f>SUM(E35:I39)</f>
        <v>0</v>
      </c>
      <c r="F40" s="294"/>
      <c r="G40" s="294"/>
      <c r="H40" s="294"/>
      <c r="I40" s="294"/>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P40" s="44"/>
    </row>
    <row r="41" spans="1:50" s="43" customFormat="1" ht="9.9499999999999993" customHeight="1">
      <c r="A41" s="84"/>
      <c r="B41" s="7"/>
      <c r="C41" s="48"/>
      <c r="D41" s="48"/>
      <c r="E41" s="7"/>
      <c r="F41" s="7"/>
      <c r="G41" s="7"/>
      <c r="H41" s="7"/>
      <c r="I41" s="7"/>
      <c r="J41" s="7"/>
      <c r="K41" s="7"/>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P41" s="44"/>
    </row>
    <row r="42" spans="1:50" s="43" customFormat="1" ht="19.5" customHeight="1">
      <c r="A42" s="96" t="s">
        <v>2307</v>
      </c>
      <c r="B42" s="46"/>
      <c r="C42" s="46"/>
      <c r="D42" s="46"/>
      <c r="E42" s="46"/>
      <c r="F42" s="46"/>
      <c r="G42" s="46"/>
      <c r="H42" s="46"/>
      <c r="I42" s="47"/>
      <c r="J42" s="46"/>
      <c r="K42" s="7"/>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P42" s="44"/>
      <c r="AU42" s="116" t="str">
        <f>IF(E55&lt;&gt;0,IF(OR(G43="",G44="",G45="",A50="",J50=""),"基本情報エラー：未入力の項目がありますので、入力してください。",""),"")</f>
        <v/>
      </c>
    </row>
    <row r="43" spans="1:50" s="43" customFormat="1" ht="19.5" customHeight="1">
      <c r="A43" s="264" t="s">
        <v>2318</v>
      </c>
      <c r="B43" s="265"/>
      <c r="C43" s="265"/>
      <c r="D43" s="265"/>
      <c r="E43" s="265"/>
      <c r="F43" s="26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P43" s="44"/>
      <c r="AU43" s="59" t="s">
        <v>4490</v>
      </c>
    </row>
    <row r="44" spans="1:50" s="43" customFormat="1" ht="19.5" customHeight="1">
      <c r="A44" s="264" t="s">
        <v>2321</v>
      </c>
      <c r="B44" s="265"/>
      <c r="C44" s="265"/>
      <c r="D44" s="265"/>
      <c r="E44" s="265"/>
      <c r="F44" s="265"/>
      <c r="G44" s="303"/>
      <c r="H44" s="304"/>
      <c r="I44" s="304"/>
      <c r="J44" s="305"/>
      <c r="K44" s="264" t="s">
        <v>2320</v>
      </c>
      <c r="L44" s="265"/>
      <c r="M44" s="265"/>
      <c r="N44" s="265"/>
      <c r="O44" s="265"/>
      <c r="P44" s="265"/>
      <c r="Q44" s="265"/>
      <c r="R44" s="265"/>
      <c r="S44" s="266"/>
      <c r="T44" s="300"/>
      <c r="U44" s="301"/>
      <c r="V44" s="301"/>
      <c r="W44" s="301"/>
      <c r="X44" s="301"/>
      <c r="Y44" s="301"/>
      <c r="Z44" s="301"/>
      <c r="AA44" s="301"/>
      <c r="AB44" s="301"/>
      <c r="AC44" s="301"/>
      <c r="AD44" s="301"/>
      <c r="AE44" s="301"/>
      <c r="AF44" s="301"/>
      <c r="AG44" s="301"/>
      <c r="AH44" s="301"/>
      <c r="AI44" s="301"/>
      <c r="AJ44" s="301"/>
      <c r="AK44" s="301"/>
      <c r="AL44" s="301"/>
      <c r="AM44" s="302"/>
      <c r="AP44" s="44"/>
      <c r="AU44" s="121"/>
      <c r="AV44" s="121" t="s">
        <v>4514</v>
      </c>
    </row>
    <row r="45" spans="1:50" s="43" customFormat="1" ht="19.5" customHeight="1">
      <c r="A45" s="264" t="s">
        <v>2319</v>
      </c>
      <c r="B45" s="265"/>
      <c r="C45" s="265"/>
      <c r="D45" s="265"/>
      <c r="E45" s="265"/>
      <c r="F45" s="266"/>
      <c r="G45" s="297"/>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c r="AP45" s="44"/>
      <c r="AU45" s="121"/>
      <c r="AV45" s="121" t="str">
        <f>IFERROR(VLOOKUP(G44,AU46:AV47,2,0),"")</f>
        <v/>
      </c>
    </row>
    <row r="46" spans="1:50" s="43" customFormat="1" ht="9.9499999999999993" customHeight="1">
      <c r="A46" s="46"/>
      <c r="B46" s="46"/>
      <c r="C46" s="46"/>
      <c r="D46" s="46"/>
      <c r="E46" s="46"/>
      <c r="F46" s="46"/>
      <c r="G46" s="46"/>
      <c r="H46" s="46"/>
      <c r="I46" s="47"/>
      <c r="J46" s="46"/>
      <c r="K46" s="7"/>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P46" s="44"/>
      <c r="AU46" s="121" t="s">
        <v>2322</v>
      </c>
      <c r="AV46" s="121" t="str">
        <f>G43&amp;"及び"&amp;T44</f>
        <v>及び</v>
      </c>
    </row>
    <row r="47" spans="1:50" s="43" customFormat="1" ht="22.5" customHeight="1" thickBot="1">
      <c r="A47" s="46"/>
      <c r="B47" s="46"/>
      <c r="C47" s="46"/>
      <c r="D47" s="46"/>
      <c r="E47" s="46"/>
      <c r="F47" s="46"/>
      <c r="G47" s="46"/>
      <c r="H47" s="46"/>
      <c r="I47" s="47"/>
      <c r="J47" s="267"/>
      <c r="K47" s="267"/>
      <c r="L47" s="267"/>
      <c r="M47" s="267"/>
      <c r="N47" s="268"/>
      <c r="O47" s="268"/>
      <c r="P47" s="268"/>
      <c r="Q47" s="268"/>
      <c r="R47" s="268"/>
      <c r="S47" s="127"/>
      <c r="T47" s="48"/>
      <c r="U47" s="48"/>
      <c r="V47" s="48"/>
      <c r="W47" s="48"/>
      <c r="X47" s="48"/>
      <c r="Y47" s="48"/>
      <c r="Z47" s="48"/>
      <c r="AA47" s="48"/>
      <c r="AB47" s="48"/>
      <c r="AC47" s="48"/>
      <c r="AD47" s="269" t="s">
        <v>4529</v>
      </c>
      <c r="AE47" s="269"/>
      <c r="AF47" s="269"/>
      <c r="AG47" s="269"/>
      <c r="AH47" s="270"/>
      <c r="AI47" s="270"/>
      <c r="AJ47" s="270"/>
      <c r="AK47" s="270"/>
      <c r="AL47" s="271"/>
      <c r="AM47" s="128" t="s">
        <v>124</v>
      </c>
      <c r="AP47" s="44"/>
      <c r="AU47" s="121" t="s">
        <v>2323</v>
      </c>
      <c r="AV47" s="121">
        <f>G42</f>
        <v>0</v>
      </c>
      <c r="AW47" s="130"/>
      <c r="AX47" s="130"/>
    </row>
    <row r="48" spans="1:50" s="43" customFormat="1" ht="23.25" customHeight="1" thickBot="1">
      <c r="A48" s="98"/>
      <c r="B48" s="272" t="s">
        <v>4527</v>
      </c>
      <c r="C48" s="272"/>
      <c r="D48" s="272"/>
      <c r="E48" s="273">
        <f>E55</f>
        <v>0</v>
      </c>
      <c r="F48" s="274"/>
      <c r="G48" s="274"/>
      <c r="H48" s="275"/>
      <c r="I48" s="85" t="s">
        <v>124</v>
      </c>
      <c r="J48" s="272" t="s">
        <v>2326</v>
      </c>
      <c r="K48" s="272"/>
      <c r="L48" s="272"/>
      <c r="M48" s="272"/>
      <c r="N48" s="247">
        <f>IFERROR(VLOOKUP(G44,プルダウン!I1:J2,2,0),0)</f>
        <v>0</v>
      </c>
      <c r="O48" s="248"/>
      <c r="P48" s="248"/>
      <c r="Q48" s="248"/>
      <c r="R48" s="248"/>
      <c r="S48" s="149" t="s">
        <v>124</v>
      </c>
      <c r="T48" s="276" t="s">
        <v>2325</v>
      </c>
      <c r="U48" s="277"/>
      <c r="V48" s="277"/>
      <c r="W48" s="278"/>
      <c r="X48" s="247">
        <f>MIN(E48,N48)</f>
        <v>0</v>
      </c>
      <c r="Y48" s="248"/>
      <c r="Z48" s="248"/>
      <c r="AA48" s="248"/>
      <c r="AB48" s="248"/>
      <c r="AC48" s="150" t="s">
        <v>124</v>
      </c>
      <c r="AD48" s="249" t="s">
        <v>4531</v>
      </c>
      <c r="AE48" s="250"/>
      <c r="AF48" s="250"/>
      <c r="AG48" s="251"/>
      <c r="AH48" s="252">
        <f>MIN(AH47,X48*4/5)</f>
        <v>0</v>
      </c>
      <c r="AI48" s="253"/>
      <c r="AJ48" s="253"/>
      <c r="AK48" s="253"/>
      <c r="AL48" s="253"/>
      <c r="AM48" s="151" t="s">
        <v>124</v>
      </c>
      <c r="AP48" s="44"/>
      <c r="AU48" s="129"/>
      <c r="AV48" s="129"/>
    </row>
    <row r="49" spans="1:42" s="43" customFormat="1" ht="15" customHeight="1">
      <c r="A49" s="255" t="s">
        <v>2308</v>
      </c>
      <c r="B49" s="256"/>
      <c r="C49" s="256"/>
      <c r="D49" s="292"/>
      <c r="E49" s="261" t="s">
        <v>4526</v>
      </c>
      <c r="F49" s="261"/>
      <c r="G49" s="261"/>
      <c r="H49" s="261"/>
      <c r="I49" s="261"/>
      <c r="J49" s="256" t="s">
        <v>2309</v>
      </c>
      <c r="K49" s="256"/>
      <c r="L49" s="256"/>
      <c r="M49" s="256"/>
      <c r="N49" s="256"/>
      <c r="O49" s="256"/>
      <c r="P49" s="256"/>
      <c r="Q49" s="256"/>
      <c r="R49" s="256"/>
      <c r="S49" s="256"/>
      <c r="T49" s="256"/>
      <c r="U49" s="256"/>
      <c r="V49" s="256"/>
      <c r="W49" s="256"/>
      <c r="X49" s="256"/>
      <c r="Y49" s="256"/>
      <c r="Z49" s="256"/>
      <c r="AA49" s="256"/>
      <c r="AB49" s="256"/>
      <c r="AC49" s="256"/>
      <c r="AD49" s="262"/>
      <c r="AE49" s="262"/>
      <c r="AF49" s="262"/>
      <c r="AG49" s="262"/>
      <c r="AH49" s="262"/>
      <c r="AI49" s="262"/>
      <c r="AJ49" s="262"/>
      <c r="AK49" s="262"/>
      <c r="AL49" s="262"/>
      <c r="AM49" s="263"/>
      <c r="AP49" s="44"/>
    </row>
    <row r="50" spans="1:42" s="43" customFormat="1" ht="15" customHeight="1">
      <c r="A50" s="289"/>
      <c r="B50" s="290"/>
      <c r="C50" s="290"/>
      <c r="D50" s="291"/>
      <c r="E50" s="310"/>
      <c r="F50" s="311"/>
      <c r="G50" s="311"/>
      <c r="H50" s="311"/>
      <c r="I50" s="311"/>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P50" s="44"/>
    </row>
    <row r="51" spans="1:42" s="43" customFormat="1" ht="15" customHeight="1">
      <c r="A51" s="279"/>
      <c r="B51" s="280"/>
      <c r="C51" s="280"/>
      <c r="D51" s="281"/>
      <c r="E51" s="285"/>
      <c r="F51" s="286"/>
      <c r="G51" s="286"/>
      <c r="H51" s="286"/>
      <c r="I51" s="286"/>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P51" s="44"/>
    </row>
    <row r="52" spans="1:42" s="43" customFormat="1" ht="15" customHeight="1">
      <c r="A52" s="279"/>
      <c r="B52" s="280"/>
      <c r="C52" s="280"/>
      <c r="D52" s="281"/>
      <c r="E52" s="285"/>
      <c r="F52" s="286"/>
      <c r="G52" s="286"/>
      <c r="H52" s="286"/>
      <c r="I52" s="286"/>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P52" s="44"/>
    </row>
    <row r="53" spans="1:42" s="43" customFormat="1" ht="15" customHeight="1">
      <c r="A53" s="279"/>
      <c r="B53" s="280"/>
      <c r="C53" s="280"/>
      <c r="D53" s="281"/>
      <c r="E53" s="285"/>
      <c r="F53" s="286"/>
      <c r="G53" s="286"/>
      <c r="H53" s="286"/>
      <c r="I53" s="286"/>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P53" s="44"/>
    </row>
    <row r="54" spans="1:42" s="43" customFormat="1" ht="15" customHeight="1">
      <c r="A54" s="306"/>
      <c r="B54" s="307"/>
      <c r="C54" s="307"/>
      <c r="D54" s="308"/>
      <c r="E54" s="287"/>
      <c r="F54" s="288"/>
      <c r="G54" s="288"/>
      <c r="H54" s="288"/>
      <c r="I54" s="288"/>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P54" s="44"/>
    </row>
    <row r="55" spans="1:42" s="43" customFormat="1" ht="15" customHeight="1">
      <c r="A55" s="282" t="s">
        <v>27</v>
      </c>
      <c r="B55" s="283"/>
      <c r="C55" s="283"/>
      <c r="D55" s="284"/>
      <c r="E55" s="293">
        <f>SUM(E50:I54)</f>
        <v>0</v>
      </c>
      <c r="F55" s="294"/>
      <c r="G55" s="294"/>
      <c r="H55" s="294"/>
      <c r="I55" s="294"/>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P55" s="44"/>
    </row>
    <row r="56" spans="1:42" ht="9.9499999999999993" customHeight="1" thickBot="1">
      <c r="A56" s="49"/>
      <c r="B56" s="49"/>
      <c r="C56" s="49"/>
      <c r="D56" s="49"/>
      <c r="E56" s="49"/>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2" ht="24.75" customHeight="1" thickBot="1">
      <c r="A57" s="358" t="s">
        <v>86</v>
      </c>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P57" s="66" t="str">
        <f>IF(COUNTIF(A58:A59,"○")=2,"OK","NG")</f>
        <v>NG</v>
      </c>
    </row>
    <row r="58" spans="1:42" ht="42.75" customHeight="1">
      <c r="A58" s="94"/>
      <c r="B58" s="346" t="s">
        <v>126</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42" ht="25.5" customHeight="1">
      <c r="A59" s="94"/>
      <c r="B59" s="347" t="s">
        <v>2278</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42" ht="8.25" customHeight="1">
      <c r="A60" s="5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row>
    <row r="61" spans="1:42" ht="26.25" hidden="1" customHeight="1">
      <c r="A61" s="5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row>
    <row r="62" spans="1:42" ht="26.25" hidden="1" customHeight="1">
      <c r="A62" s="5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row>
    <row r="63" spans="1:42" ht="26.25" hidden="1" customHeight="1">
      <c r="A63" s="5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row>
    <row r="64" spans="1:42" ht="26.25" hidden="1" customHeight="1">
      <c r="A64" s="5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row>
    <row r="65" spans="1:39" ht="26.25" hidden="1" customHeight="1">
      <c r="A65" s="5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row>
    <row r="66" spans="1:39" ht="26.25" hidden="1" customHeight="1">
      <c r="A66" s="5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row>
    <row r="67" spans="1:39" ht="26.25" hidden="1" customHeight="1">
      <c r="A67" s="5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row>
    <row r="68" spans="1:39" ht="26.25" hidden="1" customHeight="1">
      <c r="A68" s="5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row>
    <row r="69" spans="1:39" ht="26.25" hidden="1" customHeight="1">
      <c r="A69" s="5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row>
    <row r="70" spans="1:39" ht="26.25" hidden="1" customHeight="1">
      <c r="A70" s="5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row>
    <row r="71" spans="1:39" ht="26.25" hidden="1" customHeight="1">
      <c r="A71" s="5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row>
    <row r="72" spans="1:39" ht="26.25" hidden="1" customHeight="1">
      <c r="A72" s="5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row>
    <row r="73" spans="1:39" ht="26.25" hidden="1" customHeight="1">
      <c r="A73" s="5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row>
    <row r="74" spans="1:39" ht="26.25" hidden="1" customHeight="1">
      <c r="A74" s="5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row>
    <row r="75" spans="1:39" ht="26.25" hidden="1" customHeight="1">
      <c r="A75" s="5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row>
    <row r="76" spans="1:39" ht="26.25" hidden="1" customHeight="1">
      <c r="A76" s="5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row>
    <row r="77" spans="1:39" ht="26.25" hidden="1" customHeight="1">
      <c r="A77" s="5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26.25" hidden="1" customHeight="1">
      <c r="A78" s="5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row>
    <row r="79" spans="1:39" ht="26.25" hidden="1" customHeight="1">
      <c r="A79" s="5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row>
    <row r="80" spans="1:39" ht="26.25" hidden="1" customHeight="1">
      <c r="A80" s="5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row>
    <row r="81" spans="1:39" ht="26.25" hidden="1" customHeight="1">
      <c r="A81" s="5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row>
    <row r="82" spans="1:39" ht="26.25" hidden="1" customHeight="1">
      <c r="A82" s="5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row>
    <row r="83" spans="1:39" ht="26.25" hidden="1" customHeight="1">
      <c r="A83" s="5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row>
    <row r="84" spans="1:39" ht="26.25" hidden="1" customHeight="1">
      <c r="A84" s="5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row>
    <row r="85" spans="1:39" ht="26.25" hidden="1" customHeight="1">
      <c r="A85" s="5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row>
    <row r="86" spans="1:39" ht="26.25" hidden="1" customHeight="1">
      <c r="A86" s="5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row>
    <row r="87" spans="1:39" ht="26.25" hidden="1" customHeight="1">
      <c r="A87" s="5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row>
    <row r="88" spans="1:39" ht="26.25" hidden="1" customHeight="1">
      <c r="A88" s="5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row>
    <row r="89" spans="1:39" ht="26.25" hidden="1" customHeight="1">
      <c r="A89" s="5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row>
    <row r="90" spans="1:39" ht="26.25" hidden="1" customHeight="1">
      <c r="A90" s="55"/>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row>
    <row r="91" spans="1:39" ht="26.25" hidden="1" customHeight="1">
      <c r="A91" s="55"/>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row>
    <row r="92" spans="1:39" ht="26.25" hidden="1" customHeight="1">
      <c r="A92" s="55"/>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row>
    <row r="93" spans="1:39" ht="26.25" hidden="1" customHeight="1">
      <c r="A93" s="55"/>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row>
    <row r="94" spans="1:39" ht="26.25" hidden="1" customHeight="1">
      <c r="A94" s="55"/>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row>
    <row r="95" spans="1:39" ht="26.25" hidden="1" customHeight="1">
      <c r="A95" s="55"/>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row>
    <row r="96" spans="1:39" ht="26.25" hidden="1" customHeight="1">
      <c r="A96" s="55"/>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row>
    <row r="97" spans="1:39" ht="26.25" hidden="1" customHeight="1">
      <c r="A97" s="55"/>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26.25" hidden="1" customHeight="1">
      <c r="A98" s="55"/>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row>
    <row r="99" spans="1:39" ht="26.25" hidden="1" customHeight="1">
      <c r="A99" s="55"/>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row>
    <row r="100" spans="1:39" ht="26.25" hidden="1" customHeight="1">
      <c r="A100" s="5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row>
    <row r="101" spans="1:39" ht="26.25" hidden="1" customHeight="1">
      <c r="A101" s="55"/>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row>
    <row r="102" spans="1:39" ht="26.25" hidden="1" customHeight="1">
      <c r="A102" s="55"/>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row>
    <row r="103" spans="1:39" ht="26.25" hidden="1" customHeight="1">
      <c r="A103" s="55"/>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row>
    <row r="104" spans="1:39" ht="26.25" hidden="1" customHeight="1">
      <c r="A104" s="5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row>
    <row r="105" spans="1:39" ht="26.25" hidden="1" customHeight="1">
      <c r="A105" s="55"/>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row>
    <row r="106" spans="1:39" ht="26.25" hidden="1" customHeight="1">
      <c r="A106" s="55"/>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row>
    <row r="107" spans="1:39" ht="26.25" hidden="1" customHeight="1">
      <c r="A107" s="55"/>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row>
    <row r="108" spans="1:39" ht="26.25" hidden="1" customHeight="1">
      <c r="A108" s="55"/>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row>
    <row r="109" spans="1:39" ht="26.25" hidden="1" customHeight="1">
      <c r="A109" s="55"/>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row>
    <row r="110" spans="1:39" ht="26.25" hidden="1" customHeight="1">
      <c r="A110" s="55"/>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row>
    <row r="111" spans="1:39" ht="26.25" hidden="1" customHeight="1">
      <c r="A111" s="55"/>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row>
    <row r="112" spans="1:39" ht="26.25" hidden="1" customHeight="1">
      <c r="A112" s="55"/>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row>
    <row r="113" spans="1:43" ht="26.25" hidden="1" customHeight="1">
      <c r="A113" s="55"/>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row>
    <row r="114" spans="1:43" ht="26.25" hidden="1" customHeight="1">
      <c r="A114" s="55"/>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row>
    <row r="115" spans="1:43" ht="26.25" hidden="1" customHeight="1">
      <c r="A115" s="55"/>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row>
    <row r="116" spans="1:43" ht="26.25" hidden="1" customHeight="1">
      <c r="A116" s="55"/>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row>
    <row r="117" spans="1:43" ht="26.25" hidden="1" customHeight="1">
      <c r="A117" s="55"/>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row>
    <row r="118" spans="1:43" ht="26.25" hidden="1" customHeight="1">
      <c r="A118" s="55"/>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row>
    <row r="119" spans="1:43" ht="26.25" hidden="1" customHeight="1">
      <c r="A119" s="55"/>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row>
    <row r="120" spans="1:43" ht="26.25" hidden="1" customHeight="1">
      <c r="A120" s="55"/>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row>
    <row r="121" spans="1:43" ht="26.25" hidden="1" customHeight="1">
      <c r="A121" s="55"/>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row>
    <row r="122" spans="1:43" ht="26.25" hidden="1" customHeight="1">
      <c r="A122" s="55"/>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row>
    <row r="123" spans="1:43" ht="26.25" hidden="1" customHeight="1">
      <c r="A123" s="55"/>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P123" s="42" t="str">
        <f>IF(COUNTIF(A128:A129,"○")=2,"国保連へ申請","都道府県へ直接申請")</f>
        <v>都道府県へ直接申請</v>
      </c>
    </row>
    <row r="124" spans="1:43" ht="24.75" hidden="1" customHeight="1">
      <c r="AP124" s="56" t="str">
        <f>IF(COUNTIF(A128:A129,"○")=2,"国保連へ申請","都道府県へ直接申請")</f>
        <v>都道府県へ直接申請</v>
      </c>
      <c r="AQ124" s="57"/>
    </row>
    <row r="125" spans="1:43" ht="25.5" hidden="1" customHeight="1"/>
    <row r="126" spans="1:43" ht="25.5" hidden="1" customHeight="1" thickBot="1"/>
    <row r="127" spans="1:43" ht="20.25" hidden="1" customHeight="1" thickBot="1">
      <c r="A127" s="348" t="s">
        <v>87</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50"/>
      <c r="AP127" s="56" t="e">
        <f>IF(AND(#REF!&gt;=1000,AP57="OK",AP124="国保連へ申請"),"国保連へ申請",IF(AND(AP57="NG",AP124="都道府県へ直接申請"),"申請できません",IF(AND(#REF!&gt;=1000,AP57="OK",AP124="都道府県へ直接申請"),"都道府県へ直接申請",IF(AND(AP57="NG",AP124="OK"),"申請できません",IF(AND(AP57="NG",AP124="国保連へ申請"),"申請できません",IF(AND(AP57="OK",AP124="国保連へ申請"),"申請できません",IF(AND(AP57="OK",AP124="都道府県へ直接申請"),"申請できません")))))))</f>
        <v>#REF!</v>
      </c>
      <c r="AQ127" s="58"/>
    </row>
    <row r="128" spans="1:43" ht="13.5" hidden="1" customHeight="1" thickBot="1">
      <c r="A128" s="52"/>
      <c r="B128" s="351" t="s">
        <v>91</v>
      </c>
      <c r="C128" s="351"/>
      <c r="D128" s="351"/>
      <c r="E128" s="351"/>
      <c r="F128" s="351"/>
      <c r="G128" s="351"/>
      <c r="H128" s="351"/>
      <c r="I128" s="351"/>
      <c r="J128" s="351"/>
      <c r="K128" s="351"/>
      <c r="L128" s="351"/>
      <c r="M128" s="351"/>
      <c r="N128" s="351"/>
      <c r="O128" s="351"/>
      <c r="P128" s="351"/>
      <c r="Q128" s="351"/>
      <c r="R128" s="351"/>
      <c r="S128" s="351"/>
      <c r="T128" s="351"/>
      <c r="U128" s="351"/>
      <c r="V128" s="351"/>
      <c r="W128" s="352"/>
      <c r="X128" s="353" t="s">
        <v>102</v>
      </c>
      <c r="Y128" s="353"/>
      <c r="Z128" s="353"/>
      <c r="AA128" s="353"/>
      <c r="AB128" s="353"/>
      <c r="AC128" s="353"/>
      <c r="AD128" s="353"/>
      <c r="AE128" s="353"/>
      <c r="AF128" s="353"/>
      <c r="AG128" s="353"/>
      <c r="AH128" s="353"/>
      <c r="AI128" s="353"/>
      <c r="AJ128" s="353"/>
      <c r="AK128" s="353"/>
      <c r="AL128" s="353"/>
      <c r="AM128" s="354"/>
    </row>
    <row r="129" spans="1:42" ht="13.5" hidden="1" customHeight="1" thickBot="1">
      <c r="A129" s="52"/>
      <c r="B129" s="341" t="s">
        <v>92</v>
      </c>
      <c r="C129" s="341"/>
      <c r="D129" s="341"/>
      <c r="E129" s="342"/>
      <c r="F129" s="341"/>
      <c r="G129" s="341"/>
      <c r="H129" s="341"/>
      <c r="I129" s="341"/>
      <c r="J129" s="341"/>
      <c r="K129" s="341"/>
      <c r="L129" s="341"/>
      <c r="M129" s="341"/>
      <c r="N129" s="341"/>
      <c r="O129" s="341"/>
      <c r="P129" s="341"/>
      <c r="Q129" s="341"/>
      <c r="R129" s="341"/>
      <c r="S129" s="341"/>
      <c r="T129" s="341"/>
      <c r="U129" s="341"/>
      <c r="V129" s="341"/>
      <c r="W129" s="343"/>
      <c r="X129" s="344" t="s">
        <v>85</v>
      </c>
      <c r="Y129" s="344"/>
      <c r="Z129" s="344"/>
      <c r="AA129" s="344"/>
      <c r="AB129" s="344"/>
      <c r="AC129" s="344"/>
      <c r="AD129" s="344"/>
      <c r="AE129" s="344"/>
      <c r="AF129" s="344"/>
      <c r="AG129" s="344"/>
      <c r="AH129" s="344"/>
      <c r="AI129" s="344"/>
      <c r="AJ129" s="344"/>
      <c r="AK129" s="344"/>
      <c r="AL129" s="344"/>
      <c r="AM129" s="345"/>
    </row>
    <row r="130" spans="1:42" s="59" customFormat="1" ht="18.75" hidden="1" customHeight="1">
      <c r="C130" s="60" t="s">
        <v>64</v>
      </c>
      <c r="AP130" s="60"/>
    </row>
    <row r="131" spans="1:42" s="59" customFormat="1" ht="18.75" hidden="1" customHeight="1">
      <c r="A131" s="59">
        <v>1</v>
      </c>
      <c r="B131" s="61" t="s">
        <v>37</v>
      </c>
      <c r="C131" s="62">
        <v>10000</v>
      </c>
      <c r="D131" s="59" t="s">
        <v>38</v>
      </c>
      <c r="E131" s="63">
        <v>1</v>
      </c>
      <c r="H131" s="59" t="s">
        <v>114</v>
      </c>
      <c r="AP131" s="60"/>
    </row>
    <row r="132" spans="1:42" s="59" customFormat="1" ht="18.75" hidden="1" customHeight="1">
      <c r="A132" s="59">
        <v>2</v>
      </c>
      <c r="B132" s="61" t="s">
        <v>39</v>
      </c>
      <c r="C132" s="62">
        <v>15000</v>
      </c>
      <c r="D132" s="59" t="s">
        <v>38</v>
      </c>
      <c r="E132" s="63">
        <v>2</v>
      </c>
      <c r="H132" s="59" t="s">
        <v>115</v>
      </c>
      <c r="AP132" s="60"/>
    </row>
    <row r="133" spans="1:42" s="59" customFormat="1" ht="18.75" hidden="1" customHeight="1">
      <c r="A133" s="59">
        <v>3</v>
      </c>
      <c r="B133" s="61" t="s">
        <v>40</v>
      </c>
      <c r="C133" s="62">
        <v>20000</v>
      </c>
      <c r="D133" s="59" t="s">
        <v>38</v>
      </c>
      <c r="E133" s="63">
        <v>3</v>
      </c>
      <c r="H133" s="59" t="s">
        <v>116</v>
      </c>
      <c r="AP133" s="60"/>
    </row>
    <row r="134" spans="1:42" s="59" customFormat="1" ht="18.75" hidden="1" customHeight="1">
      <c r="A134" s="59">
        <v>4</v>
      </c>
      <c r="B134" s="61" t="s">
        <v>41</v>
      </c>
      <c r="C134" s="62">
        <v>10000</v>
      </c>
      <c r="D134" s="59" t="s">
        <v>38</v>
      </c>
      <c r="E134" s="63">
        <v>4</v>
      </c>
      <c r="H134" s="59" t="s">
        <v>117</v>
      </c>
      <c r="AP134" s="60"/>
    </row>
    <row r="135" spans="1:42" s="59" customFormat="1" ht="18.75" hidden="1" customHeight="1">
      <c r="A135" s="59">
        <v>5</v>
      </c>
      <c r="B135" s="61" t="s">
        <v>11</v>
      </c>
      <c r="C135" s="62">
        <v>10000</v>
      </c>
      <c r="D135" s="59" t="s">
        <v>38</v>
      </c>
      <c r="E135" s="63">
        <v>5</v>
      </c>
      <c r="H135" s="59" t="s">
        <v>118</v>
      </c>
      <c r="AP135" s="60"/>
    </row>
    <row r="136" spans="1:42" s="59" customFormat="1" ht="18.75" hidden="1" customHeight="1">
      <c r="A136" s="59">
        <v>6</v>
      </c>
      <c r="B136" s="61" t="s">
        <v>42</v>
      </c>
      <c r="C136" s="62">
        <v>10000</v>
      </c>
      <c r="D136" s="59" t="s">
        <v>38</v>
      </c>
      <c r="E136" s="63">
        <v>6</v>
      </c>
      <c r="H136" s="59" t="s">
        <v>119</v>
      </c>
      <c r="AP136" s="60"/>
    </row>
    <row r="137" spans="1:42" s="59" customFormat="1" ht="18.75" hidden="1" customHeight="1">
      <c r="A137" s="59">
        <v>7</v>
      </c>
      <c r="B137" s="61" t="s">
        <v>43</v>
      </c>
      <c r="C137" s="62">
        <v>15000</v>
      </c>
      <c r="D137" s="59" t="s">
        <v>38</v>
      </c>
      <c r="E137" s="63">
        <v>7</v>
      </c>
      <c r="H137" s="59" t="s">
        <v>120</v>
      </c>
      <c r="AP137" s="60"/>
    </row>
    <row r="138" spans="1:42" s="59" customFormat="1" ht="18.75" hidden="1" customHeight="1">
      <c r="A138" s="59">
        <v>8</v>
      </c>
      <c r="B138" s="61" t="s">
        <v>44</v>
      </c>
      <c r="C138" s="62">
        <v>20000</v>
      </c>
      <c r="D138" s="59" t="s">
        <v>38</v>
      </c>
      <c r="E138" s="63">
        <v>8</v>
      </c>
      <c r="H138" s="59" t="s">
        <v>121</v>
      </c>
      <c r="AP138" s="60"/>
    </row>
    <row r="139" spans="1:42" s="59" customFormat="1" ht="18.75" hidden="1" customHeight="1">
      <c r="A139" s="59">
        <v>9</v>
      </c>
      <c r="B139" s="61" t="s">
        <v>22</v>
      </c>
      <c r="C139" s="62">
        <v>10000</v>
      </c>
      <c r="D139" s="59" t="s">
        <v>38</v>
      </c>
      <c r="E139" s="63">
        <v>9</v>
      </c>
      <c r="H139" s="59" t="s">
        <v>111</v>
      </c>
      <c r="AP139" s="60"/>
    </row>
    <row r="140" spans="1:42" s="59" customFormat="1" ht="18.75" hidden="1" customHeight="1">
      <c r="A140" s="59">
        <v>10</v>
      </c>
      <c r="B140" s="61" t="s">
        <v>65</v>
      </c>
      <c r="C140" s="62">
        <v>5000</v>
      </c>
      <c r="D140" s="59" t="s">
        <v>38</v>
      </c>
      <c r="E140" s="63">
        <v>10</v>
      </c>
      <c r="H140" s="59" t="s">
        <v>112</v>
      </c>
      <c r="AP140" s="60"/>
    </row>
    <row r="141" spans="1:42" s="59" customFormat="1" ht="18.75" hidden="1" customHeight="1">
      <c r="A141" s="59">
        <v>11</v>
      </c>
      <c r="B141" s="59" t="s">
        <v>66</v>
      </c>
      <c r="C141" s="62">
        <v>10000</v>
      </c>
      <c r="D141" s="59" t="s">
        <v>38</v>
      </c>
      <c r="E141" s="63">
        <v>11</v>
      </c>
      <c r="H141" s="41" t="s">
        <v>110</v>
      </c>
      <c r="AP141" s="60"/>
    </row>
    <row r="142" spans="1:42" s="59" customFormat="1" ht="18.75" hidden="1" customHeight="1">
      <c r="A142" s="59">
        <v>12</v>
      </c>
      <c r="B142" s="59" t="s">
        <v>47</v>
      </c>
      <c r="C142" s="62">
        <v>10000</v>
      </c>
      <c r="D142" s="59" t="s">
        <v>38</v>
      </c>
      <c r="E142" s="63">
        <v>12</v>
      </c>
      <c r="AP142" s="60"/>
    </row>
    <row r="143" spans="1:42" s="59" customFormat="1" ht="18.75" hidden="1" customHeight="1">
      <c r="A143" s="59">
        <v>13</v>
      </c>
      <c r="B143" s="59" t="s">
        <v>48</v>
      </c>
      <c r="C143" s="62">
        <v>15000</v>
      </c>
      <c r="D143" s="59" t="s">
        <v>38</v>
      </c>
      <c r="E143" s="63">
        <v>13</v>
      </c>
      <c r="AP143" s="60"/>
    </row>
    <row r="144" spans="1:42" s="59" customFormat="1" ht="18.75" hidden="1" customHeight="1">
      <c r="A144" s="59">
        <v>14</v>
      </c>
      <c r="B144" s="59" t="s">
        <v>49</v>
      </c>
      <c r="C144" s="62">
        <v>20000</v>
      </c>
      <c r="D144" s="59" t="s">
        <v>38</v>
      </c>
      <c r="E144" s="63">
        <v>14</v>
      </c>
      <c r="AP144" s="60"/>
    </row>
    <row r="145" spans="1:42" s="59" customFormat="1" ht="18.75" hidden="1" customHeight="1">
      <c r="A145" s="59">
        <v>15</v>
      </c>
      <c r="B145" s="59" t="s">
        <v>12</v>
      </c>
      <c r="C145" s="62">
        <v>10000</v>
      </c>
      <c r="D145" s="59" t="s">
        <v>38</v>
      </c>
      <c r="E145" s="63">
        <v>15</v>
      </c>
      <c r="AP145" s="60"/>
    </row>
    <row r="146" spans="1:42" s="59" customFormat="1" ht="18.75" hidden="1" customHeight="1">
      <c r="A146" s="59">
        <v>16</v>
      </c>
      <c r="B146" s="59" t="s">
        <v>13</v>
      </c>
      <c r="C146" s="62">
        <v>10000</v>
      </c>
      <c r="D146" s="59" t="s">
        <v>38</v>
      </c>
      <c r="E146" s="63">
        <v>16</v>
      </c>
      <c r="AP146" s="60"/>
    </row>
    <row r="147" spans="1:42" s="59" customFormat="1" ht="18.75" hidden="1" customHeight="1">
      <c r="A147" s="59">
        <v>17</v>
      </c>
      <c r="B147" s="59" t="s">
        <v>14</v>
      </c>
      <c r="C147" s="62">
        <v>5000</v>
      </c>
      <c r="D147" s="59" t="s">
        <v>38</v>
      </c>
      <c r="E147" s="63">
        <v>17</v>
      </c>
      <c r="AP147" s="60"/>
    </row>
    <row r="148" spans="1:42" s="59" customFormat="1" ht="18.75" hidden="1" customHeight="1">
      <c r="A148" s="59">
        <v>18</v>
      </c>
      <c r="B148" s="59" t="s">
        <v>15</v>
      </c>
      <c r="C148" s="62">
        <v>10000</v>
      </c>
      <c r="D148" s="59" t="s">
        <v>38</v>
      </c>
      <c r="E148" s="63">
        <v>18</v>
      </c>
      <c r="AP148" s="60"/>
    </row>
    <row r="149" spans="1:42" s="59" customFormat="1" ht="18.75" hidden="1" customHeight="1">
      <c r="A149" s="59">
        <v>19</v>
      </c>
      <c r="B149" s="59" t="s">
        <v>16</v>
      </c>
      <c r="C149" s="62">
        <v>10000</v>
      </c>
      <c r="D149" s="59" t="s">
        <v>38</v>
      </c>
      <c r="E149" s="63">
        <v>19</v>
      </c>
      <c r="AP149" s="60"/>
    </row>
    <row r="150" spans="1:42" s="59" customFormat="1" ht="18.75" hidden="1" customHeight="1">
      <c r="A150" s="59">
        <v>20</v>
      </c>
      <c r="B150" s="59" t="s">
        <v>17</v>
      </c>
      <c r="C150" s="62">
        <v>10000</v>
      </c>
      <c r="D150" s="59" t="s">
        <v>38</v>
      </c>
      <c r="E150" s="63">
        <v>20</v>
      </c>
      <c r="AP150" s="60"/>
    </row>
    <row r="151" spans="1:42" s="59" customFormat="1" ht="18.75" hidden="1" customHeight="1">
      <c r="A151" s="59">
        <v>21</v>
      </c>
      <c r="B151" s="59" t="s">
        <v>45</v>
      </c>
      <c r="C151" s="62">
        <v>5000</v>
      </c>
      <c r="D151" s="59" t="s">
        <v>38</v>
      </c>
      <c r="E151" s="63">
        <v>21</v>
      </c>
      <c r="AP151" s="60"/>
    </row>
    <row r="152" spans="1:42" s="59" customFormat="1" ht="18.75" hidden="1" customHeight="1">
      <c r="A152" s="59">
        <v>22</v>
      </c>
      <c r="B152" s="59" t="s">
        <v>18</v>
      </c>
      <c r="C152" s="62">
        <v>10000</v>
      </c>
      <c r="D152" s="59" t="s">
        <v>38</v>
      </c>
      <c r="E152" s="63">
        <v>22</v>
      </c>
      <c r="AP152" s="60"/>
    </row>
    <row r="153" spans="1:42" s="59" customFormat="1" ht="18.75" hidden="1" customHeight="1">
      <c r="A153" s="64">
        <v>23</v>
      </c>
      <c r="B153" s="64" t="s">
        <v>19</v>
      </c>
      <c r="C153" s="65">
        <v>10000</v>
      </c>
      <c r="D153" s="64" t="s">
        <v>38</v>
      </c>
      <c r="E153" s="63">
        <v>23</v>
      </c>
      <c r="F153" s="64"/>
      <c r="AP153" s="60"/>
    </row>
    <row r="154" spans="1:42" s="59" customFormat="1" ht="18.75" hidden="1" customHeight="1">
      <c r="A154" s="59">
        <v>24</v>
      </c>
      <c r="B154" s="59" t="s">
        <v>50</v>
      </c>
      <c r="C154" s="62">
        <v>30000</v>
      </c>
      <c r="D154" s="59" t="s">
        <v>68</v>
      </c>
      <c r="E154" s="63">
        <v>24</v>
      </c>
      <c r="AP154" s="60"/>
    </row>
    <row r="155" spans="1:42" s="59" customFormat="1" ht="18.75" hidden="1" customHeight="1">
      <c r="A155" s="59">
        <v>25</v>
      </c>
      <c r="B155" s="59" t="s">
        <v>51</v>
      </c>
      <c r="C155" s="62">
        <v>40000</v>
      </c>
      <c r="D155" s="59" t="s">
        <v>68</v>
      </c>
      <c r="E155" s="63">
        <v>25</v>
      </c>
      <c r="AP155" s="60"/>
    </row>
    <row r="156" spans="1:42" s="59" customFormat="1" ht="18.75" hidden="1" customHeight="1">
      <c r="A156" s="59">
        <v>26</v>
      </c>
      <c r="B156" s="59" t="s">
        <v>52</v>
      </c>
      <c r="C156" s="62">
        <v>50000</v>
      </c>
      <c r="D156" s="59" t="s">
        <v>68</v>
      </c>
      <c r="E156" s="63">
        <v>26</v>
      </c>
      <c r="AP156" s="60"/>
    </row>
    <row r="157" spans="1:42" s="59" customFormat="1" ht="18.75" hidden="1" customHeight="1">
      <c r="A157" s="59">
        <v>27</v>
      </c>
      <c r="B157" s="59" t="s">
        <v>53</v>
      </c>
      <c r="C157" s="62">
        <v>60000</v>
      </c>
      <c r="D157" s="59" t="s">
        <v>68</v>
      </c>
      <c r="E157" s="63">
        <v>27</v>
      </c>
      <c r="AP157" s="60"/>
    </row>
    <row r="158" spans="1:42" s="59" customFormat="1" ht="18.75" hidden="1" customHeight="1">
      <c r="A158" s="59">
        <v>28</v>
      </c>
      <c r="B158" s="59" t="s">
        <v>54</v>
      </c>
      <c r="C158" s="62">
        <v>70000</v>
      </c>
      <c r="D158" s="59" t="s">
        <v>68</v>
      </c>
      <c r="E158" s="63">
        <v>28</v>
      </c>
      <c r="AP158" s="60"/>
    </row>
    <row r="159" spans="1:42" s="59" customFormat="1" ht="18.75" hidden="1" customHeight="1">
      <c r="A159" s="59">
        <v>29</v>
      </c>
      <c r="B159" s="59" t="s">
        <v>55</v>
      </c>
      <c r="C159" s="62">
        <v>10000</v>
      </c>
      <c r="D159" s="59" t="s">
        <v>68</v>
      </c>
      <c r="E159" s="63">
        <v>29</v>
      </c>
      <c r="AP159" s="60"/>
    </row>
    <row r="160" spans="1:42" s="59" customFormat="1" ht="18.75" hidden="1" customHeight="1">
      <c r="A160" s="59">
        <v>30</v>
      </c>
      <c r="B160" s="59" t="s">
        <v>67</v>
      </c>
      <c r="C160" s="62">
        <v>20000</v>
      </c>
      <c r="D160" s="59" t="s">
        <v>68</v>
      </c>
      <c r="E160" s="63">
        <v>30</v>
      </c>
      <c r="AP160" s="60"/>
    </row>
    <row r="161" spans="1:42" s="59" customFormat="1" ht="18.75" hidden="1" customHeight="1">
      <c r="A161" s="59">
        <v>31</v>
      </c>
      <c r="B161" s="59" t="s">
        <v>56</v>
      </c>
      <c r="C161" s="62">
        <v>30000</v>
      </c>
      <c r="D161" s="59" t="s">
        <v>68</v>
      </c>
      <c r="E161" s="63">
        <v>31</v>
      </c>
      <c r="AP161" s="60"/>
    </row>
    <row r="162" spans="1:42" s="59" customFormat="1" ht="18.75" hidden="1" customHeight="1">
      <c r="A162" s="59">
        <v>32</v>
      </c>
      <c r="B162" s="59" t="s">
        <v>57</v>
      </c>
      <c r="C162" s="62">
        <v>40000</v>
      </c>
      <c r="D162" s="59" t="s">
        <v>68</v>
      </c>
      <c r="E162" s="63">
        <v>32</v>
      </c>
      <c r="AP162" s="60"/>
    </row>
    <row r="163" spans="1:42" s="59" customFormat="1" ht="18.75" hidden="1" customHeight="1">
      <c r="A163" s="59">
        <v>33</v>
      </c>
      <c r="B163" s="59" t="s">
        <v>58</v>
      </c>
      <c r="C163" s="62">
        <v>50000</v>
      </c>
      <c r="D163" s="59" t="s">
        <v>68</v>
      </c>
      <c r="E163" s="63">
        <v>33</v>
      </c>
      <c r="AP163" s="60"/>
    </row>
    <row r="164" spans="1:42" s="59" customFormat="1" ht="18.75" hidden="1" customHeight="1">
      <c r="A164" s="59">
        <v>34</v>
      </c>
      <c r="B164" s="59" t="s">
        <v>59</v>
      </c>
      <c r="C164" s="62">
        <v>60000</v>
      </c>
      <c r="D164" s="59" t="s">
        <v>68</v>
      </c>
      <c r="E164" s="63">
        <v>34</v>
      </c>
      <c r="AP164" s="60"/>
    </row>
    <row r="165" spans="1:42" s="59" customFormat="1" ht="18.75" hidden="1" customHeight="1">
      <c r="A165" s="59">
        <v>35</v>
      </c>
      <c r="B165" s="59" t="s">
        <v>60</v>
      </c>
      <c r="C165" s="62">
        <v>70000</v>
      </c>
      <c r="D165" s="59" t="s">
        <v>68</v>
      </c>
      <c r="E165" s="63">
        <v>35</v>
      </c>
      <c r="AP165" s="60"/>
    </row>
    <row r="166" spans="1:42" s="59" customFormat="1" ht="18.75" hidden="1" customHeight="1">
      <c r="A166" s="59">
        <v>36</v>
      </c>
      <c r="B166" s="59" t="s">
        <v>61</v>
      </c>
      <c r="C166" s="62">
        <v>30000</v>
      </c>
      <c r="D166" s="59" t="s">
        <v>68</v>
      </c>
      <c r="E166" s="63">
        <v>36</v>
      </c>
      <c r="AP166" s="60"/>
    </row>
    <row r="167" spans="1:42" s="59" customFormat="1" ht="18.75" hidden="1" customHeight="1">
      <c r="A167" s="59">
        <v>37</v>
      </c>
      <c r="B167" s="59" t="s">
        <v>69</v>
      </c>
      <c r="C167" s="62">
        <v>40000</v>
      </c>
      <c r="D167" s="59" t="s">
        <v>68</v>
      </c>
      <c r="E167" s="63">
        <v>37</v>
      </c>
      <c r="AP167" s="60"/>
    </row>
    <row r="168" spans="1:42" s="59" customFormat="1" ht="18.75" hidden="1" customHeight="1">
      <c r="A168" s="59">
        <v>38</v>
      </c>
      <c r="B168" s="59" t="s">
        <v>70</v>
      </c>
      <c r="C168" s="62">
        <v>50000</v>
      </c>
      <c r="D168" s="59" t="s">
        <v>68</v>
      </c>
      <c r="E168" s="63">
        <v>38</v>
      </c>
      <c r="AP168" s="60"/>
    </row>
    <row r="169" spans="1:42" s="59" customFormat="1" ht="18.75" hidden="1" customHeight="1">
      <c r="A169" s="59">
        <v>39</v>
      </c>
      <c r="B169" s="59" t="s">
        <v>71</v>
      </c>
      <c r="C169" s="62">
        <v>60000</v>
      </c>
      <c r="D169" s="59" t="s">
        <v>68</v>
      </c>
      <c r="E169" s="63">
        <v>39</v>
      </c>
      <c r="AP169" s="60"/>
    </row>
    <row r="170" spans="1:42" s="59" customFormat="1" ht="18.75" hidden="1" customHeight="1">
      <c r="A170" s="59">
        <v>40</v>
      </c>
      <c r="B170" s="59" t="s">
        <v>95</v>
      </c>
      <c r="C170" s="62">
        <v>70000</v>
      </c>
      <c r="D170" s="59" t="s">
        <v>68</v>
      </c>
      <c r="E170" s="63">
        <v>40</v>
      </c>
      <c r="AP170" s="60"/>
    </row>
    <row r="171" spans="1:42" s="59" customFormat="1" ht="18.75" hidden="1" customHeight="1">
      <c r="A171" s="59">
        <v>41</v>
      </c>
      <c r="B171" s="59" t="s">
        <v>62</v>
      </c>
      <c r="C171" s="62">
        <v>30000</v>
      </c>
      <c r="D171" s="59" t="s">
        <v>68</v>
      </c>
      <c r="E171" s="63">
        <v>41</v>
      </c>
      <c r="AP171" s="60"/>
    </row>
    <row r="172" spans="1:42" s="59" customFormat="1" ht="18.75" hidden="1" customHeight="1">
      <c r="A172" s="59">
        <v>42</v>
      </c>
      <c r="B172" s="59" t="s">
        <v>72</v>
      </c>
      <c r="C172" s="62">
        <v>40000</v>
      </c>
      <c r="D172" s="59" t="s">
        <v>68</v>
      </c>
      <c r="E172" s="63">
        <v>42</v>
      </c>
      <c r="AP172" s="60"/>
    </row>
    <row r="173" spans="1:42" s="59" customFormat="1" ht="18.75" hidden="1" customHeight="1">
      <c r="A173" s="59">
        <v>43</v>
      </c>
      <c r="B173" s="59" t="s">
        <v>73</v>
      </c>
      <c r="C173" s="62">
        <v>50000</v>
      </c>
      <c r="D173" s="59" t="s">
        <v>68</v>
      </c>
      <c r="E173" s="63">
        <v>43</v>
      </c>
      <c r="AP173" s="60"/>
    </row>
    <row r="174" spans="1:42" s="59" customFormat="1" ht="18.75" hidden="1" customHeight="1">
      <c r="A174" s="59">
        <v>44</v>
      </c>
      <c r="B174" s="59" t="s">
        <v>74</v>
      </c>
      <c r="C174" s="62">
        <v>60000</v>
      </c>
      <c r="D174" s="59" t="s">
        <v>68</v>
      </c>
      <c r="E174" s="63">
        <v>44</v>
      </c>
      <c r="AP174" s="60"/>
    </row>
    <row r="175" spans="1:42" s="59" customFormat="1" ht="18.75" hidden="1" customHeight="1">
      <c r="A175" s="59">
        <v>45</v>
      </c>
      <c r="B175" s="59" t="s">
        <v>96</v>
      </c>
      <c r="C175" s="62">
        <v>70000</v>
      </c>
      <c r="D175" s="59" t="s">
        <v>68</v>
      </c>
      <c r="E175" s="63">
        <v>45</v>
      </c>
      <c r="AP175" s="60"/>
    </row>
    <row r="176" spans="1:42" s="59" customFormat="1" ht="18.75" hidden="1" customHeight="1">
      <c r="A176" s="59">
        <v>46</v>
      </c>
      <c r="B176" s="59" t="s">
        <v>63</v>
      </c>
      <c r="C176" s="62">
        <v>10000</v>
      </c>
      <c r="D176" s="59" t="s">
        <v>68</v>
      </c>
      <c r="E176" s="63">
        <v>46</v>
      </c>
      <c r="AP176" s="60"/>
    </row>
    <row r="177" spans="1:42" s="59" customFormat="1" ht="18.75" hidden="1" customHeight="1">
      <c r="A177" s="59">
        <v>47</v>
      </c>
      <c r="B177" s="59" t="s">
        <v>75</v>
      </c>
      <c r="C177" s="62">
        <v>15000</v>
      </c>
      <c r="D177" s="59" t="s">
        <v>68</v>
      </c>
      <c r="E177" s="63">
        <v>47</v>
      </c>
      <c r="AP177" s="60"/>
    </row>
    <row r="178" spans="1:42" s="59" customFormat="1" ht="18.75" hidden="1" customHeight="1">
      <c r="A178" s="59">
        <v>48</v>
      </c>
      <c r="B178" s="59" t="s">
        <v>76</v>
      </c>
      <c r="C178" s="62">
        <v>10000</v>
      </c>
      <c r="D178" s="59" t="s">
        <v>68</v>
      </c>
      <c r="E178" s="63">
        <v>48</v>
      </c>
      <c r="AP178" s="60"/>
    </row>
    <row r="179" spans="1:42" s="59" customFormat="1" ht="18.75" hidden="1" customHeight="1">
      <c r="A179" s="59">
        <v>49</v>
      </c>
      <c r="B179" s="59" t="s">
        <v>77</v>
      </c>
      <c r="C179" s="62">
        <v>20000</v>
      </c>
      <c r="D179" s="59" t="s">
        <v>68</v>
      </c>
      <c r="E179" s="63">
        <v>49</v>
      </c>
      <c r="AP179" s="60"/>
    </row>
    <row r="180" spans="1:42" s="59" customFormat="1" ht="18.75" hidden="1" customHeight="1">
      <c r="A180" s="59">
        <v>50</v>
      </c>
      <c r="B180" s="59" t="s">
        <v>78</v>
      </c>
      <c r="C180" s="62">
        <v>30000</v>
      </c>
      <c r="D180" s="59" t="s">
        <v>68</v>
      </c>
      <c r="E180" s="63">
        <v>50</v>
      </c>
      <c r="AP180" s="60"/>
    </row>
    <row r="181" spans="1:42" s="59" customFormat="1" ht="18.75" hidden="1" customHeight="1">
      <c r="A181" s="59">
        <v>51</v>
      </c>
      <c r="B181" s="59" t="s">
        <v>79</v>
      </c>
      <c r="C181" s="62">
        <v>40000</v>
      </c>
      <c r="D181" s="59" t="s">
        <v>68</v>
      </c>
      <c r="E181" s="63">
        <v>51</v>
      </c>
      <c r="AP181" s="60"/>
    </row>
    <row r="182" spans="1:42" s="59" customFormat="1" ht="18.75" hidden="1" customHeight="1">
      <c r="A182" s="59">
        <v>52</v>
      </c>
      <c r="B182" s="59" t="s">
        <v>80</v>
      </c>
      <c r="C182" s="62">
        <v>50000</v>
      </c>
      <c r="D182" s="59" t="s">
        <v>68</v>
      </c>
      <c r="E182" s="63">
        <v>52</v>
      </c>
      <c r="AP182" s="60"/>
    </row>
    <row r="183" spans="1:42" s="59" customFormat="1" ht="18.75" hidden="1" customHeight="1">
      <c r="A183" s="59">
        <v>53</v>
      </c>
      <c r="B183" s="59" t="s">
        <v>81</v>
      </c>
      <c r="C183" s="62">
        <v>60000</v>
      </c>
      <c r="D183" s="59" t="s">
        <v>68</v>
      </c>
      <c r="E183" s="63">
        <v>53</v>
      </c>
      <c r="AP183" s="60"/>
    </row>
    <row r="184" spans="1:42" s="59" customFormat="1" ht="18.75" hidden="1" customHeight="1">
      <c r="A184" s="59">
        <v>54</v>
      </c>
      <c r="B184" s="59" t="s">
        <v>82</v>
      </c>
      <c r="C184" s="62">
        <v>70000</v>
      </c>
      <c r="D184" s="59" t="s">
        <v>68</v>
      </c>
      <c r="E184" s="63">
        <v>54</v>
      </c>
      <c r="AP184" s="60"/>
    </row>
    <row r="185" spans="1:42" s="59" customFormat="1" ht="18.75" hidden="1" customHeight="1">
      <c r="A185" s="59">
        <v>55</v>
      </c>
      <c r="B185" s="59" t="s">
        <v>83</v>
      </c>
      <c r="C185" s="62">
        <v>10000</v>
      </c>
      <c r="D185" s="59" t="s">
        <v>68</v>
      </c>
      <c r="E185" s="63">
        <v>55</v>
      </c>
      <c r="AP185" s="60"/>
    </row>
    <row r="186" spans="1:42" s="59" customFormat="1" ht="18.75" hidden="1" customHeight="1">
      <c r="A186" s="59">
        <v>56</v>
      </c>
      <c r="B186" s="59" t="s">
        <v>84</v>
      </c>
      <c r="C186" s="62">
        <v>20000</v>
      </c>
      <c r="D186" s="59" t="s">
        <v>68</v>
      </c>
      <c r="E186" s="63">
        <v>56</v>
      </c>
      <c r="AP186" s="60"/>
    </row>
    <row r="187" spans="1:42" s="59" customFormat="1" ht="18.75" hidden="1" customHeight="1">
      <c r="B187" s="63"/>
      <c r="C187" s="63"/>
      <c r="D187" s="63"/>
      <c r="E187" s="63"/>
      <c r="G187" s="63"/>
      <c r="AP187" s="60"/>
    </row>
    <row r="188" spans="1:42" s="59" customFormat="1" ht="18.75" customHeight="1">
      <c r="AP188" s="60"/>
    </row>
    <row r="189" spans="1:42" s="59" customFormat="1" ht="18.75" customHeight="1">
      <c r="AP189" s="60"/>
    </row>
    <row r="190" spans="1:42" s="59" customFormat="1" ht="18.75" customHeight="1">
      <c r="AP190" s="60"/>
    </row>
    <row r="191" spans="1:42" s="59" customFormat="1" ht="18.75" customHeight="1">
      <c r="AP191" s="60"/>
    </row>
    <row r="192" spans="1:42" s="59" customFormat="1" ht="18.75" customHeight="1">
      <c r="AP192" s="60"/>
    </row>
    <row r="193" spans="42:42" s="59" customFormat="1" ht="18.75" customHeight="1">
      <c r="AP193" s="60"/>
    </row>
    <row r="194" spans="42:42" s="59" customFormat="1" ht="18.75" customHeight="1">
      <c r="AP194" s="60"/>
    </row>
    <row r="195" spans="42:42" s="59" customFormat="1" ht="18.75" customHeight="1">
      <c r="AP195" s="60"/>
    </row>
    <row r="196" spans="42:42" s="59" customFormat="1" ht="18.75" customHeight="1">
      <c r="AP196" s="60"/>
    </row>
  </sheetData>
  <sheetProtection algorithmName="SHA-512" hashValue="QRvM74zojvwVfnoywlRjYHLWHMZ31caLBlCjCJ1BdpdLZEBsgZBof2e8ugLm4jhedjAJICXEVYdqcwJd8mF6ig==" saltValue="MmTzCKLECATfIJgmIAxozg==" spinCount="100000" sheet="1" selectLockedCells="1" autoFilter="0"/>
  <mergeCells count="170">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X19:AB19"/>
    <mergeCell ref="AD19:AG19"/>
    <mergeCell ref="AH19:AL19"/>
    <mergeCell ref="A20:D20"/>
    <mergeCell ref="E20:I20"/>
    <mergeCell ref="J20:AM20"/>
    <mergeCell ref="AH16:AM16"/>
    <mergeCell ref="J18:M18"/>
    <mergeCell ref="N18:R18"/>
    <mergeCell ref="AD18:AG18"/>
    <mergeCell ref="AH18:AL18"/>
    <mergeCell ref="B19:D19"/>
    <mergeCell ref="E19:H19"/>
    <mergeCell ref="J19:M19"/>
    <mergeCell ref="N19:R19"/>
    <mergeCell ref="T19:W19"/>
    <mergeCell ref="A23:D23"/>
    <mergeCell ref="E23:I23"/>
    <mergeCell ref="J23:AM23"/>
    <mergeCell ref="A24:D24"/>
    <mergeCell ref="E24:I24"/>
    <mergeCell ref="J24:AM24"/>
    <mergeCell ref="A21:D21"/>
    <mergeCell ref="E21:I21"/>
    <mergeCell ref="J21:AM21"/>
    <mergeCell ref="A22:D22"/>
    <mergeCell ref="E22:I22"/>
    <mergeCell ref="J22:AM22"/>
    <mergeCell ref="A29:D29"/>
    <mergeCell ref="E29:AM29"/>
    <mergeCell ref="A30:D30"/>
    <mergeCell ref="E30:AM30"/>
    <mergeCell ref="J32:M32"/>
    <mergeCell ref="N32:R32"/>
    <mergeCell ref="AD32:AG32"/>
    <mergeCell ref="AH32:AL32"/>
    <mergeCell ref="A25:D25"/>
    <mergeCell ref="E25:I25"/>
    <mergeCell ref="J25:AM25"/>
    <mergeCell ref="A26:D26"/>
    <mergeCell ref="E26:I26"/>
    <mergeCell ref="J26:AM26"/>
    <mergeCell ref="AD33:AG33"/>
    <mergeCell ref="AH33:AL33"/>
    <mergeCell ref="A34:D34"/>
    <mergeCell ref="E34:I34"/>
    <mergeCell ref="J34:AM34"/>
    <mergeCell ref="A35:D35"/>
    <mergeCell ref="E35:I35"/>
    <mergeCell ref="J35:AM35"/>
    <mergeCell ref="B33:D33"/>
    <mergeCell ref="E33:H33"/>
    <mergeCell ref="J33:M33"/>
    <mergeCell ref="N33:R33"/>
    <mergeCell ref="T33:W33"/>
    <mergeCell ref="X33:AB33"/>
    <mergeCell ref="A38:D38"/>
    <mergeCell ref="E38:I38"/>
    <mergeCell ref="J38:AM38"/>
    <mergeCell ref="A39:D39"/>
    <mergeCell ref="E39:I39"/>
    <mergeCell ref="J39:AM39"/>
    <mergeCell ref="A36:D36"/>
    <mergeCell ref="E36:I36"/>
    <mergeCell ref="J36:AM36"/>
    <mergeCell ref="A37:D37"/>
    <mergeCell ref="E37:I37"/>
    <mergeCell ref="J37:AM37"/>
    <mergeCell ref="A45:F45"/>
    <mergeCell ref="G45:AM45"/>
    <mergeCell ref="J47:M47"/>
    <mergeCell ref="N47:R47"/>
    <mergeCell ref="AD47:AG47"/>
    <mergeCell ref="AH47:AL47"/>
    <mergeCell ref="A40:D40"/>
    <mergeCell ref="E40:I40"/>
    <mergeCell ref="J40:AM40"/>
    <mergeCell ref="A43:F43"/>
    <mergeCell ref="G43:AM43"/>
    <mergeCell ref="A44:F44"/>
    <mergeCell ref="G44:J44"/>
    <mergeCell ref="K44:S44"/>
    <mergeCell ref="T44:AM44"/>
    <mergeCell ref="AD48:AG48"/>
    <mergeCell ref="AH48:AL48"/>
    <mergeCell ref="A49:D49"/>
    <mergeCell ref="E49:I49"/>
    <mergeCell ref="J49:AM49"/>
    <mergeCell ref="A50:D50"/>
    <mergeCell ref="E50:I50"/>
    <mergeCell ref="J50:AM50"/>
    <mergeCell ref="B48:D48"/>
    <mergeCell ref="E48:H48"/>
    <mergeCell ref="J48:M48"/>
    <mergeCell ref="N48:R48"/>
    <mergeCell ref="T48:W48"/>
    <mergeCell ref="X48:AB48"/>
    <mergeCell ref="A53:D53"/>
    <mergeCell ref="E53:I53"/>
    <mergeCell ref="J53:AM53"/>
    <mergeCell ref="A54:D54"/>
    <mergeCell ref="E54:I54"/>
    <mergeCell ref="J54:AM54"/>
    <mergeCell ref="A51:D51"/>
    <mergeCell ref="E51:I51"/>
    <mergeCell ref="J51:AM51"/>
    <mergeCell ref="A52:D52"/>
    <mergeCell ref="E52:I52"/>
    <mergeCell ref="J52:AM52"/>
    <mergeCell ref="A127:AM127"/>
    <mergeCell ref="B128:W128"/>
    <mergeCell ref="X128:AM128"/>
    <mergeCell ref="B129:W129"/>
    <mergeCell ref="X129:AM129"/>
    <mergeCell ref="A55:D55"/>
    <mergeCell ref="E55:I55"/>
    <mergeCell ref="J55:AM55"/>
    <mergeCell ref="A57:AM57"/>
    <mergeCell ref="B58:AM58"/>
    <mergeCell ref="B59:AM59"/>
  </mergeCells>
  <phoneticPr fontId="6"/>
  <conditionalFormatting sqref="A2:AM2">
    <cfRule type="containsText" dxfId="10"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8:A123">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8:A129">
      <formula1>"○"</formula1>
    </dataValidation>
  </dataValidations>
  <printOptions horizontalCentered="1"/>
  <pageMargins left="0.55118110236220474" right="0.55118110236220474" top="0.43307086614173229" bottom="0.23622047244094491" header="0.51181102362204722" footer="0.35433070866141736"/>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G44:J44</xm:sqref>
        </x14:dataValidation>
        <x14:dataValidation type="list" allowBlank="1" showInputMessage="1" showErrorMessage="1">
          <x14:formula1>
            <xm:f>プルダウン!$H$1:$H$3</xm:f>
          </x14:formula1>
          <xm:sqref>A50:D54 A21:D25 A35:D39</xm:sqref>
        </x14:dataValidation>
        <x14:dataValidation type="list" allowBlank="1" showInputMessage="1" showErrorMessage="1">
          <x14:formula1>
            <xm:f>プルダウン!$B$1:$B$3</xm:f>
          </x14:formula1>
          <xm:sqref>L5:AK5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（はじめにお読みください）本申請書の使い方</vt:lpstr>
      <vt:lpstr>請求書</vt:lpstr>
      <vt:lpstr>実績報告書</vt:lpstr>
      <vt:lpstr>総括表</vt:lpstr>
      <vt:lpstr>個票1</vt:lpstr>
      <vt:lpstr>個票2</vt:lpstr>
      <vt:lpstr>個票3</vt:lpstr>
      <vt:lpstr>個票4</vt:lpstr>
      <vt:lpstr>個票5</vt:lpstr>
      <vt:lpstr>個票6</vt:lpstr>
      <vt:lpstr>個票7</vt:lpstr>
      <vt:lpstr>個票8</vt:lpstr>
      <vt:lpstr>個票9</vt:lpstr>
      <vt:lpstr>個票10</vt:lpstr>
      <vt:lpstr>個票11</vt:lpstr>
      <vt:lpstr>個票12</vt:lpstr>
      <vt:lpstr>個票13</vt:lpstr>
      <vt:lpstr>個票14</vt:lpstr>
      <vt:lpstr>個票15</vt:lpstr>
      <vt:lpstr>事業所リスト</vt:lpstr>
      <vt:lpstr>プルダウン</vt:lpstr>
      <vt:lpstr>個票1!Print_Area</vt:lpstr>
      <vt:lpstr>個票10!Print_Area</vt:lpstr>
      <vt:lpstr>個票11!Print_Area</vt:lpstr>
      <vt:lpstr>個票12!Print_Area</vt:lpstr>
      <vt:lpstr>個票13!Print_Area</vt:lpstr>
      <vt:lpstr>個票14!Print_Area</vt:lpstr>
      <vt:lpstr>個票15!Print_Area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実績報告書!Print_Area</vt:lpstr>
      <vt:lpstr>請求書!Print_Area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沖縄県</cp:lastModifiedBy>
  <cp:lastPrinted>2023-03-25T10:09:17Z</cp:lastPrinted>
  <dcterms:created xsi:type="dcterms:W3CDTF">2018-06-19T01:27:02Z</dcterms:created>
  <dcterms:modified xsi:type="dcterms:W3CDTF">2023-11-10T01:27:50Z</dcterms:modified>
</cp:coreProperties>
</file>